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600" yWindow="375" windowWidth="27840" windowHeight="12300"/>
  </bookViews>
  <sheets>
    <sheet name="YUB-YEC-1-44" sheetId="1" r:id="rId1"/>
  </sheets>
  <externalReferences>
    <externalReference r:id="rId2"/>
  </externalReferences>
  <definedNames>
    <definedName name="Nbr_Units">'[1]Summary Table 8.8MW'!$E$5</definedName>
    <definedName name="_xlnm.Print_Area" localSheetId="0">'YUB-YEC-1-44'!$A$1:$N$31</definedName>
  </definedNames>
  <calcPr calcId="125725"/>
</workbook>
</file>

<file path=xl/calcChain.xml><?xml version="1.0" encoding="utf-8"?>
<calcChain xmlns="http://schemas.openxmlformats.org/spreadsheetml/2006/main">
  <c r="L24" i="1"/>
  <c r="I9"/>
  <c r="J9"/>
  <c r="K9"/>
  <c r="L9"/>
  <c r="M9"/>
  <c r="I10"/>
  <c r="J10"/>
  <c r="K10"/>
  <c r="L10"/>
  <c r="M10" s="1"/>
  <c r="I11"/>
  <c r="J11"/>
  <c r="K11"/>
  <c r="L11"/>
  <c r="M11" s="1"/>
  <c r="B13"/>
  <c r="I13"/>
  <c r="J13"/>
  <c r="K13"/>
  <c r="L13"/>
  <c r="M13" s="1"/>
  <c r="B14"/>
  <c r="L14" s="1"/>
  <c r="M14" s="1"/>
  <c r="I14"/>
  <c r="J14"/>
  <c r="K14"/>
  <c r="B15"/>
  <c r="I15"/>
  <c r="J15"/>
  <c r="K15"/>
  <c r="L15"/>
  <c r="M15"/>
  <c r="L28"/>
  <c r="M28"/>
  <c r="L27"/>
  <c r="M27" s="1"/>
  <c r="K27"/>
  <c r="J27"/>
  <c r="I27"/>
  <c r="L26"/>
  <c r="M26" s="1"/>
  <c r="K26"/>
  <c r="J26"/>
  <c r="I26"/>
  <c r="K24"/>
  <c r="L23"/>
  <c r="M23" s="1"/>
  <c r="K23"/>
  <c r="J23"/>
  <c r="I23"/>
  <c r="M22"/>
  <c r="L22"/>
  <c r="K22"/>
  <c r="J22"/>
  <c r="I22"/>
  <c r="J24" l="1"/>
  <c r="I24"/>
  <c r="K28"/>
  <c r="M24"/>
  <c r="J28"/>
  <c r="I28"/>
</calcChain>
</file>

<file path=xl/sharedStrings.xml><?xml version="1.0" encoding="utf-8"?>
<sst xmlns="http://schemas.openxmlformats.org/spreadsheetml/2006/main" count="78" uniqueCount="37">
  <si>
    <t xml:space="preserve">Table 1: </t>
  </si>
  <si>
    <t xml:space="preserve"> LNG TRIP COSTS to Whitehorse from Shell, Ft. Nelson &amp; Fortis</t>
  </si>
  <si>
    <t>Update</t>
  </si>
  <si>
    <t xml:space="preserve">(Assumes full annual utilization of LNG haul equipment) </t>
  </si>
  <si>
    <t>Diesel Power</t>
  </si>
  <si>
    <t>Yukon "A Train"</t>
  </si>
  <si>
    <t>Source</t>
  </si>
  <si>
    <t>Destination</t>
  </si>
  <si>
    <t>Distance</t>
  </si>
  <si>
    <t>Round Tr.</t>
  </si>
  <si>
    <t>Payload</t>
  </si>
  <si>
    <t>Trip Cost</t>
  </si>
  <si>
    <t>Cost/m3</t>
  </si>
  <si>
    <t>Cost/litre</t>
  </si>
  <si>
    <t>MMBtu/</t>
  </si>
  <si>
    <t>Cost/</t>
  </si>
  <si>
    <t>(kms)</t>
  </si>
  <si>
    <t>(mi)</t>
  </si>
  <si>
    <t>(m3)</t>
  </si>
  <si>
    <t>($)</t>
  </si>
  <si>
    <t>$ per mi.</t>
  </si>
  <si>
    <t>Truckload</t>
  </si>
  <si>
    <t>MMBtu</t>
  </si>
  <si>
    <t>Shell JP</t>
  </si>
  <si>
    <t>Whitehorse</t>
  </si>
  <si>
    <t>Ft. Nelson</t>
  </si>
  <si>
    <t>Fortis Delta</t>
  </si>
  <si>
    <t>Tridem</t>
  </si>
  <si>
    <t xml:space="preserve">Current Update - LNG energy content  per supply source as shown </t>
  </si>
  <si>
    <t>MMBtu/Cu.M.</t>
  </si>
  <si>
    <t>Major Changes:</t>
  </si>
  <si>
    <t>in addition to adjustments for LNG energy content assumptions by source: longer distances; Tridem payload increase; 325 day vs 360 day operating year; 4.5 mi/USG vs 5 mi/USG; driver @ $30/hr vs $23.2/hr; 3 vs 2 hrs load/unload; +1 hour travel Calgary and -1 hr travel Ft Nelson</t>
  </si>
  <si>
    <t>Previous Update  - Feb 12, 2013  - Assumes 22.761 MMBtu/Cu. M [Fortis estimates derived  - not provided in Feb 12/13 update]</t>
  </si>
  <si>
    <t>Standard Tridem</t>
  </si>
  <si>
    <t>Source: PROLOG Canada</t>
  </si>
  <si>
    <t>Application for an Energy Project Certificate and
An Energy Operation Certificate Regarding
The Proposed Whitehorse Diesel-Natural Gas
Conversion Project</t>
  </si>
  <si>
    <t>Yukon Energy Corporation
YUB-YEC-1-44 (a) Attachment 1
February 27, 2014</t>
  </si>
</sst>
</file>

<file path=xl/styles.xml><?xml version="1.0" encoding="utf-8"?>
<styleSheet xmlns="http://schemas.openxmlformats.org/spreadsheetml/2006/main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_);[Red]\(&quot;$&quot;#,##0.00\)"/>
    <numFmt numFmtId="166" formatCode="&quot;$&quot;#,##0.000"/>
    <numFmt numFmtId="167" formatCode="&quot;$&quot;#,##0.00"/>
    <numFmt numFmtId="168" formatCode="_-* #,##0_-;\-* #,##0_-;_-* &quot;-&quot;??_-;_-@_-"/>
    <numFmt numFmtId="169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rgb="FF0033CC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15" fontId="7" fillId="0" borderId="0" xfId="0" applyNumberFormat="1" applyFont="1"/>
    <xf numFmtId="0" fontId="7" fillId="0" borderId="0" xfId="0" applyFont="1" applyAlignment="1">
      <alignment wrapText="1"/>
    </xf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/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2" borderId="2" xfId="0" applyFont="1" applyFill="1" applyBorder="1"/>
    <xf numFmtId="164" fontId="6" fillId="3" borderId="2" xfId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6" borderId="3" xfId="0" applyFont="1" applyFill="1" applyBorder="1"/>
    <xf numFmtId="0" fontId="6" fillId="6" borderId="4" xfId="0" applyFont="1" applyFill="1" applyBorder="1" applyAlignment="1">
      <alignment horizontal="center"/>
    </xf>
    <xf numFmtId="3" fontId="6" fillId="6" borderId="5" xfId="0" applyNumberFormat="1" applyFont="1" applyFill="1" applyBorder="1" applyAlignment="1">
      <alignment horizontal="center"/>
    </xf>
    <xf numFmtId="3" fontId="6" fillId="6" borderId="4" xfId="0" applyNumberFormat="1" applyFont="1" applyFill="1" applyBorder="1" applyAlignment="1">
      <alignment horizontal="center"/>
    </xf>
    <xf numFmtId="4" fontId="6" fillId="6" borderId="4" xfId="0" applyNumberFormat="1" applyFont="1" applyFill="1" applyBorder="1"/>
    <xf numFmtId="165" fontId="6" fillId="2" borderId="4" xfId="0" applyNumberFormat="1" applyFont="1" applyFill="1" applyBorder="1"/>
    <xf numFmtId="166" fontId="6" fillId="3" borderId="4" xfId="0" applyNumberFormat="1" applyFont="1" applyFill="1" applyBorder="1" applyAlignment="1">
      <alignment horizontal="center"/>
    </xf>
    <xf numFmtId="3" fontId="6" fillId="4" borderId="4" xfId="0" applyNumberFormat="1" applyFont="1" applyFill="1" applyBorder="1" applyAlignment="1">
      <alignment horizontal="center"/>
    </xf>
    <xf numFmtId="167" fontId="6" fillId="5" borderId="4" xfId="0" applyNumberFormat="1" applyFont="1" applyFill="1" applyBorder="1" applyAlignment="1">
      <alignment horizontal="center"/>
    </xf>
    <xf numFmtId="167" fontId="6" fillId="5" borderId="0" xfId="0" applyNumberFormat="1" applyFont="1" applyFill="1" applyBorder="1" applyAlignment="1">
      <alignment horizontal="center"/>
    </xf>
    <xf numFmtId="168" fontId="6" fillId="0" borderId="0" xfId="2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/>
    </xf>
    <xf numFmtId="3" fontId="6" fillId="3" borderId="5" xfId="0" applyNumberFormat="1" applyFont="1" applyFill="1" applyBorder="1" applyAlignment="1">
      <alignment horizontal="center"/>
    </xf>
    <xf numFmtId="4" fontId="6" fillId="3" borderId="4" xfId="0" applyNumberFormat="1" applyFont="1" applyFill="1" applyBorder="1"/>
    <xf numFmtId="0" fontId="6" fillId="7" borderId="4" xfId="0" applyFont="1" applyFill="1" applyBorder="1"/>
    <xf numFmtId="0" fontId="6" fillId="7" borderId="4" xfId="0" applyFont="1" applyFill="1" applyBorder="1" applyAlignment="1">
      <alignment horizontal="center"/>
    </xf>
    <xf numFmtId="3" fontId="6" fillId="7" borderId="5" xfId="0" applyNumberFormat="1" applyFont="1" applyFill="1" applyBorder="1" applyAlignment="1">
      <alignment horizontal="center"/>
    </xf>
    <xf numFmtId="4" fontId="6" fillId="7" borderId="4" xfId="0" applyNumberFormat="1" applyFont="1" applyFill="1" applyBorder="1"/>
    <xf numFmtId="0" fontId="6" fillId="0" borderId="0" xfId="0" applyFont="1" applyAlignment="1">
      <alignment horizontal="center"/>
    </xf>
    <xf numFmtId="0" fontId="6" fillId="8" borderId="0" xfId="0" applyFont="1" applyFill="1"/>
    <xf numFmtId="166" fontId="6" fillId="3" borderId="0" xfId="0" applyNumberFormat="1" applyFont="1" applyFill="1" applyAlignment="1">
      <alignment horizontal="center"/>
    </xf>
    <xf numFmtId="167" fontId="6" fillId="0" borderId="0" xfId="0" applyNumberFormat="1" applyFont="1" applyAlignment="1">
      <alignment horizontal="center"/>
    </xf>
    <xf numFmtId="0" fontId="3" fillId="0" borderId="0" xfId="0" applyFont="1"/>
    <xf numFmtId="0" fontId="6" fillId="6" borderId="4" xfId="0" applyFont="1" applyFill="1" applyBorder="1"/>
    <xf numFmtId="3" fontId="6" fillId="3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0" fontId="7" fillId="0" borderId="0" xfId="0" applyFont="1" applyFill="1" applyBorder="1" applyAlignment="1">
      <alignment wrapText="1"/>
    </xf>
    <xf numFmtId="167" fontId="6" fillId="0" borderId="0" xfId="0" applyNumberFormat="1" applyFont="1" applyFill="1" applyBorder="1"/>
    <xf numFmtId="1" fontId="6" fillId="3" borderId="4" xfId="0" applyNumberFormat="1" applyFont="1" applyFill="1" applyBorder="1" applyAlignment="1">
      <alignment horizontal="center"/>
    </xf>
    <xf numFmtId="1" fontId="6" fillId="7" borderId="4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</cellXfs>
  <cellStyles count="30">
    <cellStyle name="Comma 2" xfId="3"/>
    <cellStyle name="Comma 2 2" xfId="2"/>
    <cellStyle name="Comma 3" xfId="4"/>
    <cellStyle name="Comma 3 2" xfId="5"/>
    <cellStyle name="Comma 4" xfId="6"/>
    <cellStyle name="Comma 5" xfId="7"/>
    <cellStyle name="Currency 2" xfId="8"/>
    <cellStyle name="Currency 2 2" xfId="9"/>
    <cellStyle name="Currency 2 3" xfId="1"/>
    <cellStyle name="Currency 3" xfId="10"/>
    <cellStyle name="Hyperlink 2" xfId="11"/>
    <cellStyle name="Normal" xfId="0" builtinId="0"/>
    <cellStyle name="Normal 10" xfId="12"/>
    <cellStyle name="Normal 11" xfId="13"/>
    <cellStyle name="Normal 12" xfId="14"/>
    <cellStyle name="Normal 13" xfId="15"/>
    <cellStyle name="Normal 2" xfId="16"/>
    <cellStyle name="Normal 2 2" xfId="17"/>
    <cellStyle name="Normal 3" xfId="18"/>
    <cellStyle name="Normal 3 2" xfId="19"/>
    <cellStyle name="Normal 4" xfId="20"/>
    <cellStyle name="Normal 4 2" xfId="21"/>
    <cellStyle name="Normal 5" xfId="22"/>
    <cellStyle name="Normal 5 2" xfId="23"/>
    <cellStyle name="Normal 6" xfId="24"/>
    <cellStyle name="Normal 7" xfId="25"/>
    <cellStyle name="Normal 8" xfId="26"/>
    <cellStyle name="Normal 9" xfId="27"/>
    <cellStyle name="Percent 2" xfId="28"/>
    <cellStyle name="Percent 3" xfId="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jects\LNG\Finance\TAB-2013-05-03-LNG%20Storage%20Generation%20and%20BOP%20Budget%20Trapezoid%20v5-C137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5 (6)"/>
      <sheetName val="LNG Job Numbers"/>
      <sheetName val="GP Job numbers"/>
      <sheetName val="Sheet5 (5)"/>
      <sheetName val="Sheet5 (4)"/>
      <sheetName val="Sheet5 (3)"/>
      <sheetName val="Data for GP W.Orders"/>
      <sheetName val="Summary for GP W.Orders"/>
      <sheetName val="Summary Table 8.8MW"/>
      <sheetName val="Dev Costs 8.8MW"/>
      <sheetName val="Cashflow 8.8MW"/>
      <sheetName val="substn costs"/>
      <sheetName val="Costs to 130728"/>
      <sheetName val="Sheet3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">
          <cell r="E5">
            <v>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view="pageBreakPreview" zoomScaleNormal="100" zoomScaleSheetLayoutView="100" workbookViewId="0">
      <selection activeCell="L23" sqref="L23"/>
    </sheetView>
  </sheetViews>
  <sheetFormatPr defaultRowHeight="12.75"/>
  <cols>
    <col min="1" max="1" width="9.140625" style="1"/>
    <col min="2" max="2" width="8.5703125" style="1" customWidth="1"/>
    <col min="3" max="3" width="10.7109375" style="1" customWidth="1"/>
    <col min="4" max="4" width="11.140625" style="1" customWidth="1"/>
    <col min="5" max="6" width="9.7109375" style="1" customWidth="1"/>
    <col min="7" max="7" width="11.140625" style="1" customWidth="1"/>
    <col min="8" max="11" width="9.140625" style="1"/>
    <col min="12" max="12" width="10" style="1" customWidth="1"/>
    <col min="13" max="13" width="9.140625" style="1"/>
    <col min="14" max="14" width="1.7109375" style="1" customWidth="1"/>
    <col min="15" max="15" width="9" style="1" customWidth="1"/>
    <col min="16" max="16384" width="9.140625" style="1"/>
  </cols>
  <sheetData>
    <row r="1" spans="1:16" ht="66.75" customHeight="1">
      <c r="A1" s="58" t="s">
        <v>35</v>
      </c>
      <c r="B1" s="58"/>
      <c r="C1" s="58"/>
      <c r="D1" s="58"/>
      <c r="E1" s="58"/>
      <c r="L1" s="59" t="s">
        <v>36</v>
      </c>
      <c r="M1" s="59"/>
      <c r="N1" s="59"/>
    </row>
    <row r="4" spans="1:16">
      <c r="D4" s="2" t="s">
        <v>0</v>
      </c>
      <c r="E4" s="3" t="s">
        <v>1</v>
      </c>
      <c r="K4" s="2" t="s">
        <v>2</v>
      </c>
      <c r="L4" s="4">
        <v>41639</v>
      </c>
    </row>
    <row r="5" spans="1:16">
      <c r="E5" s="1" t="s">
        <v>3</v>
      </c>
      <c r="H5" s="3"/>
    </row>
    <row r="6" spans="1:16" ht="25.5">
      <c r="A6" s="2" t="s">
        <v>28</v>
      </c>
      <c r="M6" s="5" t="s">
        <v>4</v>
      </c>
      <c r="O6" s="55"/>
      <c r="P6" s="55"/>
    </row>
    <row r="7" spans="1:16">
      <c r="A7" s="6" t="s">
        <v>5</v>
      </c>
      <c r="B7" s="6"/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11</v>
      </c>
      <c r="J7" s="8" t="s">
        <v>12</v>
      </c>
      <c r="K7" s="9" t="s">
        <v>13</v>
      </c>
      <c r="L7" s="10" t="s">
        <v>14</v>
      </c>
      <c r="M7" s="11" t="s">
        <v>15</v>
      </c>
      <c r="N7" s="12"/>
      <c r="O7" s="13"/>
      <c r="P7" s="13"/>
    </row>
    <row r="8" spans="1:16" ht="25.5">
      <c r="B8" s="5" t="s">
        <v>29</v>
      </c>
      <c r="C8" s="14"/>
      <c r="D8" s="14"/>
      <c r="E8" s="15" t="s">
        <v>16</v>
      </c>
      <c r="F8" s="15" t="s">
        <v>17</v>
      </c>
      <c r="G8" s="15" t="s">
        <v>18</v>
      </c>
      <c r="H8" s="15" t="s">
        <v>19</v>
      </c>
      <c r="I8" s="15" t="s">
        <v>20</v>
      </c>
      <c r="J8" s="16"/>
      <c r="K8" s="17"/>
      <c r="L8" s="18" t="s">
        <v>21</v>
      </c>
      <c r="M8" s="19" t="s">
        <v>22</v>
      </c>
      <c r="N8" s="20"/>
      <c r="O8" s="21"/>
      <c r="P8" s="21"/>
    </row>
    <row r="9" spans="1:16">
      <c r="B9" s="1">
        <v>21.707999999999998</v>
      </c>
      <c r="C9" s="22" t="s">
        <v>23</v>
      </c>
      <c r="D9" s="23" t="s">
        <v>24</v>
      </c>
      <c r="E9" s="24">
        <v>2367</v>
      </c>
      <c r="F9" s="25">
        <v>2942</v>
      </c>
      <c r="G9" s="23">
        <v>95.3</v>
      </c>
      <c r="H9" s="24">
        <v>10989</v>
      </c>
      <c r="I9" s="26">
        <f>H9/F9</f>
        <v>3.7352141400407888</v>
      </c>
      <c r="J9" s="27">
        <f>H9/G9</f>
        <v>115.30954879328436</v>
      </c>
      <c r="K9" s="28">
        <f>H9/G9/1000</f>
        <v>0.11530954879328437</v>
      </c>
      <c r="L9" s="29">
        <f>95.3*B9</f>
        <v>2068.7723999999998</v>
      </c>
      <c r="M9" s="30">
        <f>H9/L9</f>
        <v>5.31184580768769</v>
      </c>
      <c r="N9" s="31"/>
      <c r="O9" s="32"/>
      <c r="P9" s="33"/>
    </row>
    <row r="10" spans="1:16">
      <c r="B10" s="1">
        <v>22.760999999999999</v>
      </c>
      <c r="C10" s="34" t="s">
        <v>25</v>
      </c>
      <c r="D10" s="35" t="s">
        <v>24</v>
      </c>
      <c r="E10" s="35">
        <v>998</v>
      </c>
      <c r="F10" s="35">
        <v>1240</v>
      </c>
      <c r="G10" s="35">
        <v>95.3</v>
      </c>
      <c r="H10" s="36">
        <v>5106</v>
      </c>
      <c r="I10" s="37">
        <f>H10/F10</f>
        <v>4.1177419354838714</v>
      </c>
      <c r="J10" s="27">
        <f t="shared" ref="J10:J11" si="0">H10/G10</f>
        <v>53.578174186778597</v>
      </c>
      <c r="K10" s="28">
        <f t="shared" ref="K10:K11" si="1">H10/G10/1000</f>
        <v>5.3578174186778599E-2</v>
      </c>
      <c r="L10" s="29">
        <f t="shared" ref="L10:L11" si="2">95.3*B10</f>
        <v>2169.1232999999997</v>
      </c>
      <c r="M10" s="30">
        <f t="shared" ref="M10:M11" si="3">H10/L10</f>
        <v>2.3539464077491585</v>
      </c>
      <c r="N10" s="31"/>
      <c r="O10" s="32"/>
      <c r="P10" s="33"/>
    </row>
    <row r="11" spans="1:16">
      <c r="B11" s="1">
        <v>23.117999999999999</v>
      </c>
      <c r="C11" s="38" t="s">
        <v>26</v>
      </c>
      <c r="D11" s="39" t="s">
        <v>24</v>
      </c>
      <c r="E11" s="39">
        <v>2721</v>
      </c>
      <c r="F11" s="39">
        <v>3380</v>
      </c>
      <c r="G11" s="39">
        <v>95.3</v>
      </c>
      <c r="H11" s="40">
        <v>13192</v>
      </c>
      <c r="I11" s="41">
        <f>H11/F11</f>
        <v>3.9029585798816568</v>
      </c>
      <c r="J11" s="27">
        <f t="shared" si="0"/>
        <v>138.42602308499477</v>
      </c>
      <c r="K11" s="28">
        <f t="shared" si="1"/>
        <v>0.13842602308499477</v>
      </c>
      <c r="L11" s="29">
        <f t="shared" si="2"/>
        <v>2203.1453999999999</v>
      </c>
      <c r="M11" s="30">
        <f t="shared" si="3"/>
        <v>5.9878027115232619</v>
      </c>
      <c r="N11" s="31"/>
      <c r="O11" s="32"/>
      <c r="P11" s="33"/>
    </row>
    <row r="12" spans="1:16">
      <c r="E12" s="42"/>
      <c r="F12" s="42"/>
      <c r="G12" s="42"/>
      <c r="H12" s="42"/>
      <c r="J12" s="43"/>
      <c r="K12" s="44"/>
      <c r="M12" s="45"/>
      <c r="N12" s="45"/>
      <c r="O12" s="32"/>
      <c r="P12" s="33"/>
    </row>
    <row r="13" spans="1:16">
      <c r="A13" s="6" t="s">
        <v>27</v>
      </c>
      <c r="B13" s="46">
        <f>B9</f>
        <v>21.707999999999998</v>
      </c>
      <c r="C13" s="47" t="s">
        <v>23</v>
      </c>
      <c r="D13" s="23" t="s">
        <v>24</v>
      </c>
      <c r="E13" s="24">
        <v>2367</v>
      </c>
      <c r="F13" s="25">
        <v>2942</v>
      </c>
      <c r="G13" s="23">
        <v>64.5</v>
      </c>
      <c r="H13" s="25">
        <v>9773</v>
      </c>
      <c r="I13" s="26">
        <f>H13/F13</f>
        <v>3.3218898708361659</v>
      </c>
      <c r="J13" s="27">
        <f>H13/G13</f>
        <v>151.51937984496124</v>
      </c>
      <c r="K13" s="28">
        <f t="shared" ref="K13:K15" si="4">H13/G13/1000</f>
        <v>0.15151937984496125</v>
      </c>
      <c r="L13" s="29">
        <f>64.5*B13</f>
        <v>1400.1659999999999</v>
      </c>
      <c r="M13" s="30">
        <f t="shared" ref="M13:M15" si="5">H13/L13</f>
        <v>6.9798866705804885</v>
      </c>
      <c r="N13" s="31"/>
      <c r="O13" s="32"/>
      <c r="P13" s="33"/>
    </row>
    <row r="14" spans="1:16">
      <c r="B14" s="46">
        <f t="shared" ref="B14:B15" si="6">B10</f>
        <v>22.760999999999999</v>
      </c>
      <c r="C14" s="34" t="s">
        <v>25</v>
      </c>
      <c r="D14" s="35" t="s">
        <v>24</v>
      </c>
      <c r="E14" s="35">
        <v>998</v>
      </c>
      <c r="F14" s="35">
        <v>1240</v>
      </c>
      <c r="G14" s="35">
        <v>64.5</v>
      </c>
      <c r="H14" s="48">
        <v>4539</v>
      </c>
      <c r="I14" s="37">
        <f>H14/F14</f>
        <v>3.6604838709677421</v>
      </c>
      <c r="J14" s="27">
        <f>H14/G14</f>
        <v>70.372093023255815</v>
      </c>
      <c r="K14" s="28">
        <f t="shared" si="4"/>
        <v>7.0372093023255811E-2</v>
      </c>
      <c r="L14" s="29">
        <f t="shared" ref="L14:L15" si="7">64.5*B14</f>
        <v>1468.0844999999999</v>
      </c>
      <c r="M14" s="30">
        <f t="shared" si="5"/>
        <v>3.0917838857368225</v>
      </c>
      <c r="N14" s="31"/>
      <c r="O14" s="32"/>
      <c r="P14" s="33"/>
    </row>
    <row r="15" spans="1:16">
      <c r="B15" s="46">
        <f t="shared" si="6"/>
        <v>23.117999999999999</v>
      </c>
      <c r="C15" s="38" t="s">
        <v>26</v>
      </c>
      <c r="D15" s="39" t="s">
        <v>24</v>
      </c>
      <c r="E15" s="39">
        <v>2721</v>
      </c>
      <c r="F15" s="39">
        <v>3380</v>
      </c>
      <c r="G15" s="39">
        <v>64.5</v>
      </c>
      <c r="H15" s="40">
        <v>11704</v>
      </c>
      <c r="I15" s="41">
        <f>H15/F15</f>
        <v>3.4627218934911244</v>
      </c>
      <c r="J15" s="27">
        <f t="shared" ref="J15" si="8">H15/G15</f>
        <v>181.45736434108528</v>
      </c>
      <c r="K15" s="28">
        <f t="shared" si="4"/>
        <v>0.18145736434108528</v>
      </c>
      <c r="L15" s="29">
        <f t="shared" si="7"/>
        <v>1491.1109999999999</v>
      </c>
      <c r="M15" s="30">
        <f t="shared" si="5"/>
        <v>7.8491809127556573</v>
      </c>
      <c r="N15" s="31"/>
      <c r="O15" s="32"/>
      <c r="P15" s="33"/>
    </row>
    <row r="16" spans="1:16" ht="44.45" customHeight="1">
      <c r="B16" s="49" t="s">
        <v>30</v>
      </c>
      <c r="C16" s="56" t="s">
        <v>31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0"/>
      <c r="O16" s="50"/>
      <c r="P16" s="50"/>
    </row>
    <row r="18" spans="1:16">
      <c r="O18" s="57"/>
      <c r="P18" s="57"/>
    </row>
    <row r="19" spans="1:16" ht="25.5">
      <c r="A19" s="2" t="s">
        <v>32</v>
      </c>
      <c r="H19" s="5"/>
      <c r="L19" s="5"/>
      <c r="M19" s="5" t="s">
        <v>4</v>
      </c>
      <c r="O19" s="51"/>
      <c r="P19" s="51"/>
    </row>
    <row r="20" spans="1:16">
      <c r="A20" s="6" t="s">
        <v>5</v>
      </c>
      <c r="B20" s="6"/>
      <c r="C20" s="7" t="s">
        <v>6</v>
      </c>
      <c r="D20" s="7" t="s">
        <v>7</v>
      </c>
      <c r="E20" s="7" t="s">
        <v>8</v>
      </c>
      <c r="F20" s="7" t="s">
        <v>9</v>
      </c>
      <c r="G20" s="7" t="s">
        <v>10</v>
      </c>
      <c r="H20" s="7" t="s">
        <v>11</v>
      </c>
      <c r="I20" s="7" t="s">
        <v>11</v>
      </c>
      <c r="J20" s="8" t="s">
        <v>12</v>
      </c>
      <c r="K20" s="9" t="s">
        <v>13</v>
      </c>
      <c r="L20" s="10" t="s">
        <v>14</v>
      </c>
      <c r="M20" s="11" t="s">
        <v>15</v>
      </c>
      <c r="O20" s="13"/>
      <c r="P20" s="13"/>
    </row>
    <row r="21" spans="1:16">
      <c r="C21" s="14"/>
      <c r="D21" s="14"/>
      <c r="E21" s="15" t="s">
        <v>16</v>
      </c>
      <c r="F21" s="15" t="s">
        <v>17</v>
      </c>
      <c r="G21" s="15" t="s">
        <v>18</v>
      </c>
      <c r="H21" s="15" t="s">
        <v>19</v>
      </c>
      <c r="I21" s="15" t="s">
        <v>20</v>
      </c>
      <c r="J21" s="16"/>
      <c r="K21" s="17"/>
      <c r="L21" s="18" t="s">
        <v>21</v>
      </c>
      <c r="M21" s="19" t="s">
        <v>22</v>
      </c>
      <c r="O21" s="21"/>
      <c r="P21" s="21"/>
    </row>
    <row r="22" spans="1:16">
      <c r="C22" s="22" t="s">
        <v>23</v>
      </c>
      <c r="D22" s="23" t="s">
        <v>24</v>
      </c>
      <c r="E22" s="24">
        <v>2327</v>
      </c>
      <c r="F22" s="25">
        <v>2891.9490599999999</v>
      </c>
      <c r="G22" s="23">
        <v>95.3</v>
      </c>
      <c r="H22" s="24">
        <v>9471</v>
      </c>
      <c r="I22" s="26">
        <f>H22/F22</f>
        <v>3.2749539509523728</v>
      </c>
      <c r="J22" s="27">
        <f>H22/G22</f>
        <v>99.380902413431272</v>
      </c>
      <c r="K22" s="28">
        <f>H22/G22/1000</f>
        <v>9.9380902413431269E-2</v>
      </c>
      <c r="L22" s="29">
        <f>22.761*G22</f>
        <v>2169.1232999999997</v>
      </c>
      <c r="M22" s="30">
        <f>H22/L22</f>
        <v>4.3662801464536392</v>
      </c>
      <c r="O22" s="52"/>
      <c r="P22" s="52"/>
    </row>
    <row r="23" spans="1:16">
      <c r="C23" s="34" t="s">
        <v>25</v>
      </c>
      <c r="D23" s="35" t="s">
        <v>24</v>
      </c>
      <c r="E23" s="35">
        <v>978</v>
      </c>
      <c r="F23" s="53">
        <v>1215.43884</v>
      </c>
      <c r="G23" s="35">
        <v>95.3</v>
      </c>
      <c r="H23" s="36">
        <v>4127</v>
      </c>
      <c r="I23" s="37">
        <f>H23/F23</f>
        <v>3.3954814213440803</v>
      </c>
      <c r="J23" s="27">
        <f t="shared" ref="J23:J24" si="9">H23/G23</f>
        <v>43.305351521511021</v>
      </c>
      <c r="K23" s="28">
        <f t="shared" ref="K23:K24" si="10">H23/G23/1000</f>
        <v>4.3305351521511021E-2</v>
      </c>
      <c r="L23" s="29">
        <f>22.761*G23</f>
        <v>2169.1232999999997</v>
      </c>
      <c r="M23" s="30">
        <f t="shared" ref="M23:M24" si="11">H23/L23</f>
        <v>1.9026119907522088</v>
      </c>
      <c r="O23" s="52"/>
      <c r="P23" s="52"/>
    </row>
    <row r="24" spans="1:16">
      <c r="C24" s="38" t="s">
        <v>26</v>
      </c>
      <c r="D24" s="39" t="s">
        <v>24</v>
      </c>
      <c r="E24" s="39">
        <v>2721</v>
      </c>
      <c r="F24" s="54">
        <v>3381.6043799999998</v>
      </c>
      <c r="G24" s="39">
        <v>95.3</v>
      </c>
      <c r="H24" s="40">
        <v>11412.555</v>
      </c>
      <c r="I24" s="41">
        <f>H24/F24</f>
        <v>3.3748936059752799</v>
      </c>
      <c r="J24" s="27">
        <f t="shared" si="9"/>
        <v>119.75398740818468</v>
      </c>
      <c r="K24" s="28">
        <f t="shared" si="10"/>
        <v>0.11975398740818469</v>
      </c>
      <c r="L24" s="29">
        <f>22.761*G24</f>
        <v>2169.1232999999997</v>
      </c>
      <c r="M24" s="30">
        <f t="shared" si="11"/>
        <v>5.2613675764766352</v>
      </c>
      <c r="N24" s="31"/>
      <c r="O24" s="52"/>
      <c r="P24" s="52"/>
    </row>
    <row r="25" spans="1:16">
      <c r="E25" s="42"/>
      <c r="F25" s="42"/>
      <c r="G25" s="42"/>
      <c r="H25" s="42"/>
      <c r="J25" s="43"/>
      <c r="K25" s="44"/>
      <c r="M25" s="45"/>
      <c r="O25" s="52"/>
      <c r="P25" s="52"/>
    </row>
    <row r="26" spans="1:16">
      <c r="A26" s="6" t="s">
        <v>33</v>
      </c>
      <c r="B26" s="6"/>
      <c r="C26" s="47" t="s">
        <v>23</v>
      </c>
      <c r="D26" s="23" t="s">
        <v>24</v>
      </c>
      <c r="E26" s="24">
        <v>2327</v>
      </c>
      <c r="F26" s="25">
        <v>2891.9490599999999</v>
      </c>
      <c r="G26" s="23">
        <v>54</v>
      </c>
      <c r="H26" s="25">
        <v>8307</v>
      </c>
      <c r="I26" s="26">
        <f>H26/F26</f>
        <v>2.8724572347757746</v>
      </c>
      <c r="J26" s="27">
        <f>H26/G26</f>
        <v>153.83333333333334</v>
      </c>
      <c r="K26" s="28">
        <f t="shared" ref="K26:K28" si="12">H26/G26/1000</f>
        <v>0.15383333333333335</v>
      </c>
      <c r="L26" s="29">
        <f>22.761*G26</f>
        <v>1229.0940000000001</v>
      </c>
      <c r="M26" s="30">
        <f t="shared" ref="M26:M28" si="13">H26/L26</f>
        <v>6.7586368495818867</v>
      </c>
      <c r="O26" s="52"/>
      <c r="P26" s="52"/>
    </row>
    <row r="27" spans="1:16">
      <c r="C27" s="34" t="s">
        <v>25</v>
      </c>
      <c r="D27" s="35" t="s">
        <v>24</v>
      </c>
      <c r="E27" s="35">
        <v>978</v>
      </c>
      <c r="F27" s="53">
        <v>1215.43884</v>
      </c>
      <c r="G27" s="35">
        <v>54</v>
      </c>
      <c r="H27" s="48">
        <v>3540</v>
      </c>
      <c r="I27" s="37">
        <f>H27/F27</f>
        <v>2.9125282848456613</v>
      </c>
      <c r="J27" s="27">
        <f>H27/G27</f>
        <v>65.555555555555557</v>
      </c>
      <c r="K27" s="28">
        <f t="shared" si="12"/>
        <v>6.5555555555555561E-2</v>
      </c>
      <c r="L27" s="29">
        <f>22.761*G27</f>
        <v>1229.0940000000001</v>
      </c>
      <c r="M27" s="30">
        <f t="shared" si="13"/>
        <v>2.8801702717611506</v>
      </c>
      <c r="O27" s="52"/>
      <c r="P27" s="52"/>
    </row>
    <row r="28" spans="1:16">
      <c r="C28" s="38" t="s">
        <v>26</v>
      </c>
      <c r="D28" s="39" t="s">
        <v>24</v>
      </c>
      <c r="E28" s="39">
        <v>2721</v>
      </c>
      <c r="F28" s="54">
        <v>3381.6043799999998</v>
      </c>
      <c r="G28" s="39">
        <v>54</v>
      </c>
      <c r="H28" s="40">
        <v>9960.0930000000008</v>
      </c>
      <c r="I28" s="41">
        <f>H28/F28</f>
        <v>2.9453749997804302</v>
      </c>
      <c r="J28" s="27">
        <f t="shared" ref="J28" si="14">H28/G28</f>
        <v>184.44616666666667</v>
      </c>
      <c r="K28" s="28">
        <f t="shared" si="12"/>
        <v>0.18444616666666666</v>
      </c>
      <c r="L28" s="29">
        <f>22.761*G28</f>
        <v>1229.0940000000001</v>
      </c>
      <c r="M28" s="30">
        <f t="shared" si="13"/>
        <v>8.103605582648683</v>
      </c>
      <c r="N28" s="31"/>
      <c r="O28" s="52"/>
      <c r="P28" s="52"/>
    </row>
    <row r="30" spans="1:16">
      <c r="A30" s="1" t="s">
        <v>34</v>
      </c>
    </row>
  </sheetData>
  <mergeCells count="5">
    <mergeCell ref="O6:P6"/>
    <mergeCell ref="C16:M16"/>
    <mergeCell ref="O18:P18"/>
    <mergeCell ref="A1:E1"/>
    <mergeCell ref="L1:N1"/>
  </mergeCells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YUB-YEC-1-44</vt:lpstr>
      <vt:lpstr>'YUB-YEC-1-44'!Print_Area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2014-02-25T19:48:45Z</dcterms:created>
  <dcterms:modified xsi:type="dcterms:W3CDTF">2014-02-27T16:44:29Z</dcterms:modified>
</cp:coreProperties>
</file>