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48" documentId="8_{0E1170B5-DDA7-47F1-B402-3A6A531D8C49}" xr6:coauthVersionLast="47" xr6:coauthVersionMax="47" xr10:uidLastSave="{3F31B882-1C64-44EE-A8BB-BA64E5E4AA37}"/>
  <bookViews>
    <workbookView xWindow="19090" yWindow="-230" windowWidth="19420" windowHeight="10420" xr2:uid="{DCB0B9CF-A18E-41EB-A583-A84F80B7B042}"/>
  </bookViews>
  <sheets>
    <sheet name="UCG-17a" sheetId="1" r:id="rId1"/>
    <sheet name="UCG-19c" sheetId="2" r:id="rId2"/>
    <sheet name="UCG-21d" sheetId="3" r:id="rId3"/>
  </sheets>
  <definedNames>
    <definedName name="Ba">#REF!</definedName>
    <definedName name="_xlnm.Print_Area" localSheetId="0">'UCG-17a'!$B$1:$E$47</definedName>
    <definedName name="_xlnm.Print_Area" localSheetId="2">'UCG-21d'!$A$1:$E$23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20" i="3"/>
  <c r="D17" i="3"/>
  <c r="D16" i="3"/>
  <c r="D15" i="3"/>
  <c r="D14" i="3"/>
  <c r="D13" i="3"/>
  <c r="D12" i="3"/>
  <c r="D11" i="3"/>
  <c r="D10" i="3"/>
  <c r="D9" i="3"/>
  <c r="D8" i="3"/>
  <c r="D18" i="3"/>
  <c r="L12" i="2"/>
  <c r="M12" i="2"/>
  <c r="L14" i="2"/>
  <c r="H14" i="2"/>
  <c r="F14" i="2"/>
  <c r="D4" i="2"/>
  <c r="E4" i="2" s="1"/>
  <c r="F4" i="2" s="1"/>
  <c r="G4" i="2" s="1"/>
  <c r="H4" i="2" s="1"/>
  <c r="I4" i="2" s="1"/>
  <c r="J4" i="2" s="1"/>
  <c r="K4" i="2" s="1"/>
  <c r="L4" i="2" s="1"/>
  <c r="M4" i="2" s="1"/>
  <c r="D41" i="1"/>
  <c r="D32" i="1"/>
  <c r="D44" i="1" s="1"/>
  <c r="E26" i="1"/>
  <c r="E32" i="1" s="1"/>
  <c r="E44" i="1" s="1"/>
  <c r="D26" i="1"/>
  <c r="D23" i="1"/>
  <c r="G15" i="2" l="1"/>
  <c r="C14" i="2"/>
  <c r="I15" i="2"/>
  <c r="C12" i="2"/>
  <c r="D12" i="2"/>
  <c r="D14" i="2"/>
  <c r="E15" i="2"/>
  <c r="G12" i="2"/>
  <c r="H12" i="2"/>
  <c r="K12" i="2"/>
  <c r="J14" i="2"/>
  <c r="K14" i="2"/>
  <c r="K15" i="2"/>
  <c r="M14" i="2"/>
  <c r="C15" i="2"/>
  <c r="E12" i="2"/>
  <c r="E14" i="2"/>
  <c r="F12" i="2"/>
  <c r="F15" i="2"/>
  <c r="G14" i="2"/>
  <c r="H15" i="2"/>
  <c r="I14" i="2"/>
  <c r="J15" i="2"/>
  <c r="E33" i="1"/>
  <c r="E45" i="1" s="1"/>
  <c r="D17" i="1"/>
  <c r="E23" i="1"/>
  <c r="L15" i="2"/>
  <c r="I12" i="2"/>
  <c r="M15" i="2"/>
  <c r="J12" i="2"/>
  <c r="D15" i="2"/>
  <c r="E29" i="1" l="1"/>
  <c r="D29" i="1"/>
  <c r="E17" i="1"/>
  <c r="E41" i="1"/>
  <c r="D34" i="1"/>
  <c r="D46" i="1" s="1"/>
  <c r="D33" i="1"/>
  <c r="D45" i="1" s="1"/>
  <c r="D11" i="1"/>
  <c r="D35" i="1" s="1"/>
  <c r="D47" i="1" s="1"/>
  <c r="E34" i="1" l="1"/>
  <c r="E46" i="1" s="1"/>
  <c r="E11" i="1"/>
  <c r="E35" i="1" s="1"/>
  <c r="E47" i="1" s="1"/>
</calcChain>
</file>

<file path=xl/sharedStrings.xml><?xml version="1.0" encoding="utf-8"?>
<sst xmlns="http://schemas.openxmlformats.org/spreadsheetml/2006/main" count="64" uniqueCount="40">
  <si>
    <t>GRA Forecast</t>
  </si>
  <si>
    <t>Description</t>
  </si>
  <si>
    <t>2023 Forecast</t>
  </si>
  <si>
    <t>2024 Forecast</t>
  </si>
  <si>
    <t>Residential</t>
  </si>
  <si>
    <t>Sales in MWh</t>
  </si>
  <si>
    <t>Revenue, including existing Rider J ($000s)</t>
  </si>
  <si>
    <t>Incremental 2023/24 GRA Revenues ($000s)</t>
  </si>
  <si>
    <t>Total Revenues ($000s)</t>
  </si>
  <si>
    <t>General Service</t>
  </si>
  <si>
    <t>Industrial</t>
  </si>
  <si>
    <t>Lighting</t>
  </si>
  <si>
    <t>Total Company - Firm Retail &amp; Ind.</t>
  </si>
  <si>
    <t>Wholesale sales</t>
  </si>
  <si>
    <t>Revenue, including existing Rider J from AEY sales ($000s)</t>
  </si>
  <si>
    <t>Incremental 2023/24 GRA Revenues from AEY sales ($000s)</t>
  </si>
  <si>
    <t>Total Company - Firm</t>
  </si>
  <si>
    <t>A</t>
  </si>
  <si>
    <t>YEC Grid load net of expected Fish Lake/Wind/IPPs, GWh</t>
  </si>
  <si>
    <t>B</t>
  </si>
  <si>
    <t>LTA thermal, GWh</t>
  </si>
  <si>
    <t>C</t>
  </si>
  <si>
    <t>Actual thermal net of capital/RFID/maintenance, GWh</t>
  </si>
  <si>
    <t>D=C-B</t>
  </si>
  <si>
    <t>Variance to be included in the LWRF, GWh</t>
  </si>
  <si>
    <t>E=A-B</t>
  </si>
  <si>
    <t>LTA hydro for LWRF calculation purposes, GWh</t>
  </si>
  <si>
    <t>F=A-C</t>
  </si>
  <si>
    <t>Assumed actual hydro for LWRF calculations purposes, GWh</t>
  </si>
  <si>
    <t>G</t>
  </si>
  <si>
    <t>Actual hydro net of secondary sales related generation, GWh</t>
  </si>
  <si>
    <t>Firm Wholesales, GWh</t>
  </si>
  <si>
    <t>Annual Change</t>
  </si>
  <si>
    <t>Average annual</t>
  </si>
  <si>
    <t>2023F</t>
  </si>
  <si>
    <t>2024F</t>
  </si>
  <si>
    <t>UCG-YEC-1-21 (d)</t>
  </si>
  <si>
    <t>UCG-YEC-1-19 (c)</t>
  </si>
  <si>
    <t>UCG-YEC-1-17 (a)</t>
  </si>
  <si>
    <t>YEC 2023/24 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</si>
</sst>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indexed="12"/>
      <name val="Tahoma"/>
      <family val="2"/>
    </font>
    <font>
      <sz val="12"/>
      <color indexed="57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57"/>
      <name val="Tahoma"/>
      <family val="2"/>
    </font>
    <font>
      <sz val="10"/>
      <color indexed="53"/>
      <name val="Tahoma"/>
      <family val="2"/>
    </font>
    <font>
      <b/>
      <u/>
      <sz val="10"/>
      <name val="Tahoma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2" borderId="0" xfId="2" applyFont="1" applyFill="1" applyAlignment="1">
      <alignment horizontal="centerContinuous"/>
    </xf>
    <xf numFmtId="0" fontId="5" fillId="2" borderId="0" xfId="2" applyFont="1" applyFill="1" applyAlignment="1">
      <alignment horizontal="centerContinuous"/>
    </xf>
    <xf numFmtId="0" fontId="4" fillId="2" borderId="0" xfId="2" applyFont="1" applyFill="1"/>
    <xf numFmtId="0" fontId="6" fillId="2" borderId="0" xfId="2" applyFont="1" applyFill="1" applyAlignment="1">
      <alignment horizontal="centerContinuous"/>
    </xf>
    <xf numFmtId="0" fontId="8" fillId="2" borderId="0" xfId="2" applyFont="1" applyFill="1" applyAlignment="1">
      <alignment horizontal="centerContinuous"/>
    </xf>
    <xf numFmtId="0" fontId="9" fillId="2" borderId="0" xfId="2" applyFont="1" applyFill="1" applyAlignment="1">
      <alignment horizontal="centerContinuous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10" fillId="2" borderId="0" xfId="2" applyFont="1" applyFill="1" applyAlignment="1">
      <alignment horizontal="left"/>
    </xf>
    <xf numFmtId="0" fontId="7" fillId="2" borderId="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wrapText="1"/>
    </xf>
    <xf numFmtId="0" fontId="7" fillId="2" borderId="0" xfId="2" applyFont="1" applyFill="1"/>
    <xf numFmtId="0" fontId="8" fillId="2" borderId="0" xfId="2" applyFont="1" applyFill="1" applyAlignment="1">
      <alignment horizontal="left" indent="1"/>
    </xf>
    <xf numFmtId="3" fontId="8" fillId="2" borderId="0" xfId="2" applyNumberFormat="1" applyFont="1" applyFill="1"/>
    <xf numFmtId="0" fontId="11" fillId="2" borderId="0" xfId="2" applyFont="1" applyFill="1"/>
    <xf numFmtId="0" fontId="1" fillId="0" borderId="0" xfId="3"/>
    <xf numFmtId="0" fontId="2" fillId="0" borderId="0" xfId="3" applyFont="1" applyAlignment="1">
      <alignment horizontal="center"/>
    </xf>
    <xf numFmtId="0" fontId="1" fillId="0" borderId="0" xfId="3" applyAlignment="1">
      <alignment horizontal="center"/>
    </xf>
    <xf numFmtId="165" fontId="1" fillId="0" borderId="0" xfId="3" applyNumberFormat="1"/>
    <xf numFmtId="3" fontId="1" fillId="0" borderId="0" xfId="3" applyNumberFormat="1"/>
    <xf numFmtId="164" fontId="1" fillId="0" borderId="0" xfId="1" applyNumberFormat="1" applyFont="1"/>
    <xf numFmtId="0" fontId="12" fillId="0" borderId="0" xfId="2" applyFont="1"/>
    <xf numFmtId="0" fontId="1" fillId="0" borderId="0" xfId="4"/>
    <xf numFmtId="0" fontId="1" fillId="0" borderId="0" xfId="4" applyAlignment="1">
      <alignment horizontal="left"/>
    </xf>
    <xf numFmtId="165" fontId="1" fillId="0" borderId="0" xfId="4" applyNumberFormat="1"/>
    <xf numFmtId="0" fontId="13" fillId="0" borderId="0" xfId="2" applyFont="1" applyAlignment="1">
      <alignment horizontal="right"/>
    </xf>
    <xf numFmtId="0" fontId="7" fillId="2" borderId="1" xfId="2" applyFont="1" applyFill="1" applyBorder="1" applyAlignment="1">
      <alignment horizontal="center"/>
    </xf>
    <xf numFmtId="0" fontId="2" fillId="0" borderId="2" xfId="4" applyFont="1" applyBorder="1" applyAlignment="1">
      <alignment horizontal="center" vertical="center" wrapText="1"/>
    </xf>
  </cellXfs>
  <cellStyles count="5">
    <cellStyle name="Normal" xfId="0" builtinId="0"/>
    <cellStyle name="Normal 15" xfId="4" xr:uid="{879A566C-B4CB-4193-81E9-CEAC843110F5}"/>
    <cellStyle name="Normal 2" xfId="2" xr:uid="{E814DFF6-602A-4824-8D7F-47D4066FA19E}"/>
    <cellStyle name="Normal 3" xfId="3" xr:uid="{9AC0B812-4DBB-4205-893A-7C3205AE4B8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4CF97-8CEC-4F35-A00B-A34A96FBBEA8}">
  <sheetPr>
    <pageSetUpPr fitToPage="1"/>
  </sheetPr>
  <dimension ref="B1:T50"/>
  <sheetViews>
    <sheetView tabSelected="1" view="pageBreakPreview" zoomScaleNormal="100" zoomScaleSheetLayoutView="100" workbookViewId="0">
      <pane ySplit="6" topLeftCell="A7" activePane="bottomLeft" state="frozen"/>
      <selection activeCell="D11" sqref="D11"/>
      <selection pane="bottomLeft" activeCell="C2" sqref="C2"/>
    </sheetView>
  </sheetViews>
  <sheetFormatPr defaultColWidth="9.08984375" defaultRowHeight="14.5" x14ac:dyDescent="0.35"/>
  <cols>
    <col min="1" max="1" width="9.08984375" style="7"/>
    <col min="2" max="2" width="1.90625" style="7" customWidth="1"/>
    <col min="3" max="3" width="52.08984375" style="7" bestFit="1" customWidth="1"/>
    <col min="4" max="5" width="11.90625" style="7" customWidth="1"/>
    <col min="21" max="16384" width="9.08984375" style="7"/>
  </cols>
  <sheetData>
    <row r="1" spans="2:5" x14ac:dyDescent="0.35">
      <c r="E1" s="27" t="s">
        <v>39</v>
      </c>
    </row>
    <row r="2" spans="2:5" s="3" customFormat="1" ht="15" x14ac:dyDescent="0.3">
      <c r="B2" s="1"/>
      <c r="C2" s="2"/>
      <c r="D2" s="1"/>
      <c r="E2" s="27" t="s">
        <v>38</v>
      </c>
    </row>
    <row r="3" spans="2:5" s="3" customFormat="1" ht="15" x14ac:dyDescent="0.3">
      <c r="B3" s="1"/>
      <c r="C3" s="4"/>
      <c r="D3" s="1"/>
      <c r="E3" s="1"/>
    </row>
    <row r="4" spans="2:5" x14ac:dyDescent="0.35">
      <c r="B4" s="5"/>
      <c r="C4" s="6"/>
      <c r="D4" s="5"/>
      <c r="E4" s="5"/>
    </row>
    <row r="5" spans="2:5" s="8" customFormat="1" ht="12.5" x14ac:dyDescent="0.25">
      <c r="C5" s="9"/>
      <c r="D5" s="28" t="s">
        <v>0</v>
      </c>
      <c r="E5" s="28"/>
    </row>
    <row r="6" spans="2:5" s="12" customFormat="1" ht="25" x14ac:dyDescent="0.25">
      <c r="B6" s="11"/>
      <c r="C6" s="10" t="s">
        <v>1</v>
      </c>
      <c r="D6" s="10" t="s">
        <v>2</v>
      </c>
      <c r="E6" s="10" t="s">
        <v>3</v>
      </c>
    </row>
    <row r="7" spans="2:5" x14ac:dyDescent="0.35">
      <c r="C7" s="13" t="s">
        <v>4</v>
      </c>
    </row>
    <row r="8" spans="2:5" x14ac:dyDescent="0.35">
      <c r="C8" s="14" t="s">
        <v>5</v>
      </c>
      <c r="D8" s="15">
        <v>17692.784046871151</v>
      </c>
      <c r="E8" s="15">
        <v>18090.339959899033</v>
      </c>
    </row>
    <row r="9" spans="2:5" x14ac:dyDescent="0.35">
      <c r="C9" s="14" t="s">
        <v>6</v>
      </c>
      <c r="D9" s="15">
        <v>3407.7829541542933</v>
      </c>
      <c r="E9" s="15">
        <v>3520.2857567641104</v>
      </c>
    </row>
    <row r="10" spans="2:5" x14ac:dyDescent="0.35">
      <c r="C10" s="14" t="s">
        <v>7</v>
      </c>
      <c r="D10" s="15">
        <v>227.52091791027391</v>
      </c>
      <c r="E10" s="15">
        <v>525.78309069087504</v>
      </c>
    </row>
    <row r="11" spans="2:5" x14ac:dyDescent="0.35">
      <c r="C11" s="14" t="s">
        <v>8</v>
      </c>
      <c r="D11" s="15">
        <f>SUM(D9:D10)</f>
        <v>3635.3038720645673</v>
      </c>
      <c r="E11" s="15">
        <f>SUM(E9:E10)</f>
        <v>4046.0688474549852</v>
      </c>
    </row>
    <row r="12" spans="2:5" x14ac:dyDescent="0.35">
      <c r="C12" s="14"/>
      <c r="D12" s="15"/>
      <c r="E12" s="15"/>
    </row>
    <row r="13" spans="2:5" x14ac:dyDescent="0.35">
      <c r="C13" s="13" t="s">
        <v>9</v>
      </c>
    </row>
    <row r="14" spans="2:5" x14ac:dyDescent="0.35">
      <c r="C14" s="14" t="s">
        <v>5</v>
      </c>
      <c r="D14" s="15">
        <v>38568.709158506084</v>
      </c>
      <c r="E14" s="15">
        <v>44698.259126585959</v>
      </c>
    </row>
    <row r="15" spans="2:5" x14ac:dyDescent="0.35">
      <c r="C15" s="14" t="s">
        <v>6</v>
      </c>
      <c r="D15" s="15">
        <v>8446.9058744282866</v>
      </c>
      <c r="E15" s="15">
        <v>9674.8898310195982</v>
      </c>
    </row>
    <row r="16" spans="2:5" x14ac:dyDescent="0.35">
      <c r="C16" s="14" t="s">
        <v>7</v>
      </c>
      <c r="D16" s="15">
        <v>563.63450382716599</v>
      </c>
      <c r="E16" s="15">
        <v>1445.0228841999283</v>
      </c>
    </row>
    <row r="17" spans="3:5" x14ac:dyDescent="0.35">
      <c r="C17" s="14" t="s">
        <v>8</v>
      </c>
      <c r="D17" s="15">
        <f>SUM(D15:D16)</f>
        <v>9010.5403782554531</v>
      </c>
      <c r="E17" s="15">
        <f>SUM(E15:E16)</f>
        <v>11119.912715219527</v>
      </c>
    </row>
    <row r="18" spans="3:5" x14ac:dyDescent="0.35">
      <c r="C18" s="14"/>
      <c r="D18" s="15"/>
      <c r="E18" s="15"/>
    </row>
    <row r="19" spans="3:5" x14ac:dyDescent="0.35">
      <c r="C19" s="13" t="s">
        <v>10</v>
      </c>
    </row>
    <row r="20" spans="3:5" x14ac:dyDescent="0.35">
      <c r="C20" s="14" t="s">
        <v>5</v>
      </c>
      <c r="D20" s="15">
        <v>75045.114138777761</v>
      </c>
      <c r="E20" s="15">
        <v>69367.817880341725</v>
      </c>
    </row>
    <row r="21" spans="3:5" x14ac:dyDescent="0.35">
      <c r="C21" s="14" t="s">
        <v>6</v>
      </c>
      <c r="D21" s="15">
        <v>12799.283273029694</v>
      </c>
      <c r="E21" s="15">
        <v>11507.15867810378</v>
      </c>
    </row>
    <row r="22" spans="3:5" x14ac:dyDescent="0.35">
      <c r="C22" s="14" t="s">
        <v>7</v>
      </c>
      <c r="D22" s="15">
        <v>873.28630903230919</v>
      </c>
      <c r="E22" s="15">
        <v>1766.5047523923915</v>
      </c>
    </row>
    <row r="23" spans="3:5" x14ac:dyDescent="0.35">
      <c r="C23" s="14" t="s">
        <v>8</v>
      </c>
      <c r="D23" s="15">
        <f>SUM(D21:D22)</f>
        <v>13672.569582062004</v>
      </c>
      <c r="E23" s="15">
        <f>SUM(E21:E22)</f>
        <v>13273.663430496172</v>
      </c>
    </row>
    <row r="24" spans="3:5" x14ac:dyDescent="0.35">
      <c r="C24" s="14"/>
      <c r="D24" s="15"/>
      <c r="E24" s="15"/>
    </row>
    <row r="25" spans="3:5" x14ac:dyDescent="0.35">
      <c r="C25" s="13" t="s">
        <v>11</v>
      </c>
    </row>
    <row r="26" spans="3:5" x14ac:dyDescent="0.35">
      <c r="C26" s="14" t="s">
        <v>5</v>
      </c>
      <c r="D26" s="15">
        <f>168.18+8.844</f>
        <v>177.024</v>
      </c>
      <c r="E26" s="15">
        <f>168.18+8.844</f>
        <v>177.024</v>
      </c>
    </row>
    <row r="27" spans="3:5" x14ac:dyDescent="0.35">
      <c r="C27" s="14" t="s">
        <v>6</v>
      </c>
      <c r="D27" s="15">
        <v>113.90805828583058</v>
      </c>
      <c r="E27" s="15">
        <v>114.05697596</v>
      </c>
    </row>
    <row r="28" spans="3:5" x14ac:dyDescent="0.35">
      <c r="C28" s="14" t="s">
        <v>7</v>
      </c>
      <c r="D28" s="15">
        <v>7.6014421346587531</v>
      </c>
      <c r="E28" s="15">
        <v>17.035329935893639</v>
      </c>
    </row>
    <row r="29" spans="3:5" x14ac:dyDescent="0.35">
      <c r="C29" s="14" t="s">
        <v>8</v>
      </c>
      <c r="D29" s="15">
        <f>SUM(D27:D28)</f>
        <v>121.50950042048933</v>
      </c>
      <c r="E29" s="15">
        <f>SUM(E27:E28)</f>
        <v>131.09230589589365</v>
      </c>
    </row>
    <row r="30" spans="3:5" x14ac:dyDescent="0.35">
      <c r="C30" s="14"/>
      <c r="D30" s="15"/>
      <c r="E30" s="15"/>
    </row>
    <row r="31" spans="3:5" x14ac:dyDescent="0.35">
      <c r="C31" s="16" t="s">
        <v>12</v>
      </c>
    </row>
    <row r="32" spans="3:5" x14ac:dyDescent="0.35">
      <c r="C32" s="14" t="s">
        <v>5</v>
      </c>
      <c r="D32" s="15">
        <f t="shared" ref="D32:E35" si="0">D8+D14+D20+D26</f>
        <v>131483.631344155</v>
      </c>
      <c r="E32" s="15">
        <f t="shared" si="0"/>
        <v>132333.44096682672</v>
      </c>
    </row>
    <row r="33" spans="3:5" x14ac:dyDescent="0.35">
      <c r="C33" s="14" t="s">
        <v>6</v>
      </c>
      <c r="D33" s="15">
        <f t="shared" si="0"/>
        <v>24767.880159898104</v>
      </c>
      <c r="E33" s="15">
        <f t="shared" si="0"/>
        <v>24816.39124184749</v>
      </c>
    </row>
    <row r="34" spans="3:5" x14ac:dyDescent="0.35">
      <c r="C34" s="14" t="s">
        <v>7</v>
      </c>
      <c r="D34" s="15">
        <f t="shared" si="0"/>
        <v>1672.0431729044078</v>
      </c>
      <c r="E34" s="15">
        <f t="shared" si="0"/>
        <v>3754.3460572190884</v>
      </c>
    </row>
    <row r="35" spans="3:5" x14ac:dyDescent="0.35">
      <c r="C35" s="14" t="s">
        <v>8</v>
      </c>
      <c r="D35" s="15">
        <f t="shared" si="0"/>
        <v>26439.923332802511</v>
      </c>
      <c r="E35" s="15">
        <f t="shared" si="0"/>
        <v>28570.737299066575</v>
      </c>
    </row>
    <row r="36" spans="3:5" x14ac:dyDescent="0.35">
      <c r="C36" s="14"/>
      <c r="D36" s="15"/>
      <c r="E36" s="15"/>
    </row>
    <row r="37" spans="3:5" x14ac:dyDescent="0.35">
      <c r="C37" s="13" t="s">
        <v>13</v>
      </c>
    </row>
    <row r="38" spans="3:5" x14ac:dyDescent="0.35">
      <c r="C38" s="14" t="s">
        <v>5</v>
      </c>
      <c r="D38" s="15">
        <v>351291.2260568515</v>
      </c>
      <c r="E38" s="15">
        <v>355856.9285554901</v>
      </c>
    </row>
    <row r="39" spans="3:5" x14ac:dyDescent="0.35">
      <c r="C39" s="14" t="s">
        <v>14</v>
      </c>
      <c r="D39" s="15">
        <v>49253.093837764769</v>
      </c>
      <c r="E39" s="15">
        <v>49536.879895474165</v>
      </c>
    </row>
    <row r="40" spans="3:5" x14ac:dyDescent="0.35">
      <c r="C40" s="14" t="s">
        <v>15</v>
      </c>
      <c r="D40" s="15">
        <v>4994.9568270956179</v>
      </c>
      <c r="E40" s="15">
        <v>11565.653942780918</v>
      </c>
    </row>
    <row r="41" spans="3:5" x14ac:dyDescent="0.35">
      <c r="C41" s="14" t="s">
        <v>8</v>
      </c>
      <c r="D41" s="15">
        <f>SUM(D39:D40)</f>
        <v>54248.050664860384</v>
      </c>
      <c r="E41" s="15">
        <f>SUM(E39:E40)</f>
        <v>61102.533838255084</v>
      </c>
    </row>
    <row r="42" spans="3:5" x14ac:dyDescent="0.35">
      <c r="C42" s="14"/>
      <c r="D42" s="15"/>
      <c r="E42" s="15"/>
    </row>
    <row r="43" spans="3:5" x14ac:dyDescent="0.35">
      <c r="C43" s="16" t="s">
        <v>16</v>
      </c>
    </row>
    <row r="44" spans="3:5" x14ac:dyDescent="0.35">
      <c r="C44" s="14" t="s">
        <v>5</v>
      </c>
      <c r="D44" s="15">
        <f t="shared" ref="D44:E47" si="1">D32+D38</f>
        <v>482774.85740100651</v>
      </c>
      <c r="E44" s="15">
        <f t="shared" si="1"/>
        <v>488190.36952231685</v>
      </c>
    </row>
    <row r="45" spans="3:5" x14ac:dyDescent="0.35">
      <c r="C45" s="14" t="s">
        <v>6</v>
      </c>
      <c r="D45" s="15">
        <f t="shared" si="1"/>
        <v>74020.973997662877</v>
      </c>
      <c r="E45" s="15">
        <f t="shared" si="1"/>
        <v>74353.271137321659</v>
      </c>
    </row>
    <row r="46" spans="3:5" x14ac:dyDescent="0.35">
      <c r="C46" s="14" t="s">
        <v>7</v>
      </c>
      <c r="D46" s="15">
        <f t="shared" si="1"/>
        <v>6667.0000000000255</v>
      </c>
      <c r="E46" s="15">
        <f t="shared" si="1"/>
        <v>15320.000000000007</v>
      </c>
    </row>
    <row r="47" spans="3:5" x14ac:dyDescent="0.35">
      <c r="C47" s="14" t="s">
        <v>8</v>
      </c>
      <c r="D47" s="15">
        <f t="shared" si="1"/>
        <v>80687.973997662892</v>
      </c>
      <c r="E47" s="15">
        <f t="shared" si="1"/>
        <v>89673.271137321659</v>
      </c>
    </row>
    <row r="49" spans="4:5" x14ac:dyDescent="0.35">
      <c r="D49" s="15"/>
      <c r="E49" s="15"/>
    </row>
    <row r="50" spans="4:5" x14ac:dyDescent="0.35">
      <c r="D50" s="15"/>
      <c r="E50" s="15"/>
    </row>
  </sheetData>
  <mergeCells count="1">
    <mergeCell ref="D5:E5"/>
  </mergeCells>
  <printOptions horizontalCentered="1"/>
  <pageMargins left="0.6" right="0.6" top="0.75" bottom="0.75" header="0.5" footer="0.5"/>
  <pageSetup scale="98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54783-76CB-4C22-8875-AE58DCC606A9}">
  <sheetPr>
    <pageSetUpPr fitToPage="1"/>
  </sheetPr>
  <dimension ref="A1:AE54"/>
  <sheetViews>
    <sheetView view="pageBreakPreview" zoomScale="60" zoomScaleNormal="100" workbookViewId="0">
      <selection activeCell="M1" sqref="M1"/>
    </sheetView>
  </sheetViews>
  <sheetFormatPr defaultRowHeight="14.5" x14ac:dyDescent="0.35"/>
  <cols>
    <col min="1" max="1" width="7.6328125" style="17" customWidth="1"/>
    <col min="2" max="2" width="54.6328125" style="17" bestFit="1" customWidth="1"/>
    <col min="3" max="14" width="8.7265625" style="17"/>
    <col min="32" max="16384" width="8.7265625" style="17"/>
  </cols>
  <sheetData>
    <row r="1" spans="1:31" x14ac:dyDescent="0.35">
      <c r="M1" s="27" t="s">
        <v>39</v>
      </c>
    </row>
    <row r="2" spans="1:31" x14ac:dyDescent="0.35">
      <c r="M2" s="27" t="s">
        <v>37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x14ac:dyDescent="0.35"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x14ac:dyDescent="0.35">
      <c r="C4" s="18">
        <v>2012</v>
      </c>
      <c r="D4" s="18">
        <f t="shared" ref="D4:M4" si="0">C4+1</f>
        <v>2013</v>
      </c>
      <c r="E4" s="18">
        <f t="shared" si="0"/>
        <v>2014</v>
      </c>
      <c r="F4" s="18">
        <f t="shared" si="0"/>
        <v>2015</v>
      </c>
      <c r="G4" s="18">
        <f t="shared" si="0"/>
        <v>2016</v>
      </c>
      <c r="H4" s="18">
        <f t="shared" si="0"/>
        <v>2017</v>
      </c>
      <c r="I4" s="18">
        <f t="shared" si="0"/>
        <v>2018</v>
      </c>
      <c r="J4" s="18">
        <f t="shared" si="0"/>
        <v>2019</v>
      </c>
      <c r="K4" s="18">
        <f t="shared" si="0"/>
        <v>2020</v>
      </c>
      <c r="L4" s="18">
        <f t="shared" si="0"/>
        <v>2021</v>
      </c>
      <c r="M4" s="18">
        <f t="shared" si="0"/>
        <v>2022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6" spans="1:31" x14ac:dyDescent="0.35">
      <c r="A6" s="19" t="s">
        <v>17</v>
      </c>
      <c r="B6" s="17" t="s">
        <v>18</v>
      </c>
      <c r="C6" s="20">
        <v>423.31</v>
      </c>
      <c r="D6" s="20">
        <v>418.24200000000002</v>
      </c>
      <c r="E6" s="20">
        <v>397.77699999999999</v>
      </c>
      <c r="F6" s="20">
        <v>410.52699999999999</v>
      </c>
      <c r="G6" s="20">
        <v>411.84100000000001</v>
      </c>
      <c r="H6" s="20">
        <v>446.42500000000001</v>
      </c>
      <c r="I6" s="20">
        <v>447.15300000000002</v>
      </c>
      <c r="J6" s="20">
        <v>437.24799999999999</v>
      </c>
      <c r="K6" s="20">
        <v>501.43599999999998</v>
      </c>
      <c r="L6" s="20">
        <v>529.36699999999996</v>
      </c>
      <c r="M6" s="20">
        <v>532.65899999999999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6.5" customHeight="1" x14ac:dyDescent="0.35">
      <c r="A7" s="19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x14ac:dyDescent="0.35">
      <c r="A8" s="19" t="s">
        <v>19</v>
      </c>
      <c r="B8" s="17" t="s">
        <v>20</v>
      </c>
      <c r="C8" s="20">
        <v>15.622</v>
      </c>
      <c r="D8" s="20">
        <v>13.291</v>
      </c>
      <c r="E8" s="20">
        <v>5.2889999999999997</v>
      </c>
      <c r="F8" s="20">
        <v>10.010999999999999</v>
      </c>
      <c r="G8" s="20">
        <v>10.536</v>
      </c>
      <c r="H8" s="20">
        <v>13.260999999999999</v>
      </c>
      <c r="I8" s="20">
        <v>16.355</v>
      </c>
      <c r="J8" s="20">
        <v>25.3</v>
      </c>
      <c r="K8" s="20">
        <v>67.442999999999998</v>
      </c>
      <c r="L8" s="20">
        <v>78.305999999999997</v>
      </c>
      <c r="M8" s="20">
        <v>78.635000000000005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ht="6.5" customHeight="1" x14ac:dyDescent="0.35">
      <c r="A9" s="19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x14ac:dyDescent="0.35">
      <c r="A10" s="19" t="s">
        <v>21</v>
      </c>
      <c r="B10" s="17" t="s">
        <v>22</v>
      </c>
      <c r="C10" s="20">
        <v>2.6833930000000001</v>
      </c>
      <c r="D10" s="20">
        <v>1.0374180000000002</v>
      </c>
      <c r="E10" s="20">
        <v>0.61502713279999999</v>
      </c>
      <c r="F10" s="20">
        <v>2.8215604824734286</v>
      </c>
      <c r="G10" s="20">
        <v>5.0872901147</v>
      </c>
      <c r="H10" s="20">
        <v>13.260999999999999</v>
      </c>
      <c r="I10" s="20">
        <v>18.733000000000001</v>
      </c>
      <c r="J10" s="20">
        <v>68.204999999999998</v>
      </c>
      <c r="K10" s="20">
        <v>69.366</v>
      </c>
      <c r="L10" s="20">
        <v>39.606999999999999</v>
      </c>
      <c r="M10" s="20">
        <v>39.204999999999998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ht="6.5" customHeight="1" x14ac:dyDescent="0.35">
      <c r="A11" s="1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x14ac:dyDescent="0.35">
      <c r="A12" s="19" t="s">
        <v>23</v>
      </c>
      <c r="B12" s="17" t="s">
        <v>24</v>
      </c>
      <c r="C12" s="20">
        <f t="shared" ref="C12:K12" si="1">C10-C8</f>
        <v>-12.938606999999999</v>
      </c>
      <c r="D12" s="20">
        <f t="shared" si="1"/>
        <v>-12.253582</v>
      </c>
      <c r="E12" s="20">
        <f t="shared" si="1"/>
        <v>-4.6739728671999998</v>
      </c>
      <c r="F12" s="20">
        <f t="shared" si="1"/>
        <v>-7.1894395175265711</v>
      </c>
      <c r="G12" s="20">
        <f t="shared" si="1"/>
        <v>-5.4487098852999996</v>
      </c>
      <c r="H12" s="20">
        <f t="shared" si="1"/>
        <v>0</v>
      </c>
      <c r="I12" s="20">
        <f t="shared" si="1"/>
        <v>2.3780000000000001</v>
      </c>
      <c r="J12" s="20">
        <f t="shared" si="1"/>
        <v>42.905000000000001</v>
      </c>
      <c r="K12" s="20">
        <f t="shared" si="1"/>
        <v>1.9230000000000018</v>
      </c>
      <c r="L12" s="20">
        <f>L10-L8-1</f>
        <v>-39.698999999999998</v>
      </c>
      <c r="M12" s="20">
        <f>M10-M8+1</f>
        <v>-38.430000000000007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ht="6.5" customHeight="1" x14ac:dyDescent="0.35">
      <c r="A13" s="19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x14ac:dyDescent="0.35">
      <c r="A14" s="19" t="s">
        <v>25</v>
      </c>
      <c r="B14" s="17" t="s">
        <v>26</v>
      </c>
      <c r="C14" s="20">
        <f t="shared" ref="C14:M14" si="2">C6-C8</f>
        <v>407.68799999999999</v>
      </c>
      <c r="D14" s="20">
        <f t="shared" si="2"/>
        <v>404.95100000000002</v>
      </c>
      <c r="E14" s="20">
        <f t="shared" si="2"/>
        <v>392.488</v>
      </c>
      <c r="F14" s="20">
        <f t="shared" si="2"/>
        <v>400.51599999999996</v>
      </c>
      <c r="G14" s="20">
        <f t="shared" si="2"/>
        <v>401.30500000000001</v>
      </c>
      <c r="H14" s="20">
        <f t="shared" si="2"/>
        <v>433.16399999999999</v>
      </c>
      <c r="I14" s="20">
        <f t="shared" si="2"/>
        <v>430.798</v>
      </c>
      <c r="J14" s="20">
        <f t="shared" si="2"/>
        <v>411.94799999999998</v>
      </c>
      <c r="K14" s="20">
        <f t="shared" si="2"/>
        <v>433.99299999999999</v>
      </c>
      <c r="L14" s="20">
        <f t="shared" si="2"/>
        <v>451.06099999999998</v>
      </c>
      <c r="M14" s="20">
        <f t="shared" si="2"/>
        <v>454.024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x14ac:dyDescent="0.35">
      <c r="A15" s="19" t="s">
        <v>27</v>
      </c>
      <c r="B15" s="17" t="s">
        <v>28</v>
      </c>
      <c r="C15" s="20">
        <f t="shared" ref="C15:M15" si="3">C6-C10</f>
        <v>420.62660699999998</v>
      </c>
      <c r="D15" s="20">
        <f t="shared" si="3"/>
        <v>417.20458200000002</v>
      </c>
      <c r="E15" s="20">
        <f t="shared" si="3"/>
        <v>397.16197286720001</v>
      </c>
      <c r="F15" s="20">
        <f t="shared" si="3"/>
        <v>407.70543951752654</v>
      </c>
      <c r="G15" s="20">
        <f t="shared" si="3"/>
        <v>406.7537098853</v>
      </c>
      <c r="H15" s="20">
        <f t="shared" si="3"/>
        <v>433.16399999999999</v>
      </c>
      <c r="I15" s="20">
        <f t="shared" si="3"/>
        <v>428.42</v>
      </c>
      <c r="J15" s="20">
        <f t="shared" si="3"/>
        <v>369.04300000000001</v>
      </c>
      <c r="K15" s="20">
        <f t="shared" si="3"/>
        <v>432.07</v>
      </c>
      <c r="L15" s="20">
        <f t="shared" si="3"/>
        <v>489.76</v>
      </c>
      <c r="M15" s="20">
        <f t="shared" si="3"/>
        <v>493.45400000000001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7" spans="1:31" x14ac:dyDescent="0.35">
      <c r="A17" s="19" t="s">
        <v>29</v>
      </c>
      <c r="B17" s="17" t="s">
        <v>30</v>
      </c>
      <c r="C17" s="20">
        <v>421.03755083443463</v>
      </c>
      <c r="D17" s="20">
        <v>416.98656790284946</v>
      </c>
      <c r="E17" s="20">
        <v>394.59473522461121</v>
      </c>
      <c r="F17" s="20">
        <v>404.79722474808426</v>
      </c>
      <c r="G17" s="20">
        <v>406.17374914839957</v>
      </c>
      <c r="H17" s="20">
        <v>431.98662835991183</v>
      </c>
      <c r="I17" s="20">
        <v>412.77013605436525</v>
      </c>
      <c r="J17" s="20">
        <v>370.81828688463122</v>
      </c>
      <c r="K17" s="20">
        <v>435.35679516982384</v>
      </c>
      <c r="L17" s="20">
        <v>488.10146164419484</v>
      </c>
      <c r="M17" s="20">
        <v>488.38081485000743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x14ac:dyDescent="0.35"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x14ac:dyDescent="0.35"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x14ac:dyDescent="0.35"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x14ac:dyDescent="0.35"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x14ac:dyDescent="0.35"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x14ac:dyDescent="0.35"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x14ac:dyDescent="0.35"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x14ac:dyDescent="0.35"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x14ac:dyDescent="0.35"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x14ac:dyDescent="0.35"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x14ac:dyDescent="0.35"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x14ac:dyDescent="0.35"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x14ac:dyDescent="0.35"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x14ac:dyDescent="0.35"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x14ac:dyDescent="0.35"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5:31" x14ac:dyDescent="0.35"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5:31" x14ac:dyDescent="0.35"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5:31" x14ac:dyDescent="0.35"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5:31" x14ac:dyDescent="0.35"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5:31" x14ac:dyDescent="0.35"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5:31" x14ac:dyDescent="0.35"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5:31" x14ac:dyDescent="0.35"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5:31" x14ac:dyDescent="0.35"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5:31" x14ac:dyDescent="0.35"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5:31" x14ac:dyDescent="0.35"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5:31" x14ac:dyDescent="0.35"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5:31" x14ac:dyDescent="0.35"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5:31" x14ac:dyDescent="0.35"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5:31" x14ac:dyDescent="0.35"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5:31" x14ac:dyDescent="0.35"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5:31" x14ac:dyDescent="0.35"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5:31" x14ac:dyDescent="0.35"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5:31" x14ac:dyDescent="0.35"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5:31" x14ac:dyDescent="0.35"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5:31" x14ac:dyDescent="0.35"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5:31" x14ac:dyDescent="0.35"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5:31" x14ac:dyDescent="0.35"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</sheetData>
  <pageMargins left="0.70866141732283472" right="0.70866141732283472" top="0.74803149606299213" bottom="0.74803149606299213" header="0.31496062992125984" footer="0.31496062992125984"/>
  <pageSetup scale="7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89295-E0FB-489B-9322-9BFD83DEF55A}">
  <dimension ref="B1:D21"/>
  <sheetViews>
    <sheetView view="pageBreakPreview" zoomScale="85" zoomScaleNormal="100" zoomScaleSheetLayoutView="85" workbookViewId="0">
      <selection activeCell="D1" sqref="D1"/>
    </sheetView>
  </sheetViews>
  <sheetFormatPr defaultRowHeight="14" x14ac:dyDescent="0.3"/>
  <cols>
    <col min="1" max="1" width="5.54296875" style="23" customWidth="1"/>
    <col min="2" max="2" width="10.6328125" style="23" customWidth="1"/>
    <col min="3" max="3" width="12.1796875" style="23" customWidth="1"/>
    <col min="4" max="4" width="10.6328125" style="23" customWidth="1"/>
    <col min="5" max="5" width="5.81640625" style="23" customWidth="1"/>
    <col min="6" max="6" width="10.6328125" style="23" customWidth="1"/>
    <col min="7" max="16384" width="8.7265625" style="23"/>
  </cols>
  <sheetData>
    <row r="1" spans="2:4" x14ac:dyDescent="0.3">
      <c r="D1" s="27" t="s">
        <v>39</v>
      </c>
    </row>
    <row r="2" spans="2:4" x14ac:dyDescent="0.3">
      <c r="D2" s="27" t="s">
        <v>36</v>
      </c>
    </row>
    <row r="3" spans="2:4" ht="14.5" thickBot="1" x14ac:dyDescent="0.35"/>
    <row r="4" spans="2:4" ht="23" customHeight="1" thickBot="1" x14ac:dyDescent="0.4">
      <c r="B4" s="24"/>
      <c r="C4" s="29" t="s">
        <v>31</v>
      </c>
      <c r="D4" s="29" t="s">
        <v>32</v>
      </c>
    </row>
    <row r="5" spans="2:4" ht="23" customHeight="1" thickBot="1" x14ac:dyDescent="0.35">
      <c r="C5" s="29"/>
      <c r="D5" s="29"/>
    </row>
    <row r="6" spans="2:4" ht="14.5" x14ac:dyDescent="0.35">
      <c r="C6" s="24"/>
      <c r="D6" s="24"/>
    </row>
    <row r="7" spans="2:4" ht="14.5" x14ac:dyDescent="0.35">
      <c r="B7" s="25">
        <v>2012</v>
      </c>
      <c r="C7" s="26">
        <v>310.26387699999998</v>
      </c>
      <c r="D7" s="22"/>
    </row>
    <row r="8" spans="2:4" ht="14.5" x14ac:dyDescent="0.35">
      <c r="B8" s="25">
        <v>2013</v>
      </c>
      <c r="C8" s="26">
        <v>307.92705000000001</v>
      </c>
      <c r="D8" s="22">
        <f t="shared" ref="D8:D17" si="0">C8/C7-1</f>
        <v>-7.5317404739320137E-3</v>
      </c>
    </row>
    <row r="9" spans="2:4" ht="14.5" x14ac:dyDescent="0.35">
      <c r="B9" s="25">
        <v>2014</v>
      </c>
      <c r="C9" s="26">
        <v>295.28401200000002</v>
      </c>
      <c r="D9" s="22">
        <f t="shared" si="0"/>
        <v>-4.1058549419416002E-2</v>
      </c>
    </row>
    <row r="10" spans="2:4" ht="14.5" x14ac:dyDescent="0.35">
      <c r="B10" s="25">
        <v>2015</v>
      </c>
      <c r="C10" s="26">
        <v>297.96067507000009</v>
      </c>
      <c r="D10" s="22">
        <f t="shared" si="0"/>
        <v>9.0647070658200768E-3</v>
      </c>
    </row>
    <row r="11" spans="2:4" ht="14.5" x14ac:dyDescent="0.35">
      <c r="B11" s="25">
        <v>2016</v>
      </c>
      <c r="C11" s="26">
        <v>301.20701200000002</v>
      </c>
      <c r="D11" s="22">
        <f t="shared" si="0"/>
        <v>1.0895185847049405E-2</v>
      </c>
    </row>
    <row r="12" spans="2:4" ht="14.5" x14ac:dyDescent="0.35">
      <c r="B12" s="25">
        <v>2017</v>
      </c>
      <c r="C12" s="26">
        <v>328.42690501999999</v>
      </c>
      <c r="D12" s="22">
        <f t="shared" si="0"/>
        <v>9.0369386951721919E-2</v>
      </c>
    </row>
    <row r="13" spans="2:4" ht="14.5" x14ac:dyDescent="0.35">
      <c r="B13" s="25">
        <v>2018</v>
      </c>
      <c r="C13" s="26">
        <v>332.27026475999998</v>
      </c>
      <c r="D13" s="22">
        <f t="shared" si="0"/>
        <v>1.170232913702951E-2</v>
      </c>
    </row>
    <row r="14" spans="2:4" ht="14.5" x14ac:dyDescent="0.35">
      <c r="B14" s="25">
        <v>2019</v>
      </c>
      <c r="C14" s="26">
        <v>331.49472500000002</v>
      </c>
      <c r="D14" s="22">
        <f t="shared" si="0"/>
        <v>-2.3340630873488477E-3</v>
      </c>
    </row>
    <row r="15" spans="2:4" ht="14.5" x14ac:dyDescent="0.35">
      <c r="B15" s="25">
        <v>2020</v>
      </c>
      <c r="C15" s="26">
        <v>347.27724980000005</v>
      </c>
      <c r="D15" s="22">
        <f t="shared" si="0"/>
        <v>4.7610183842291987E-2</v>
      </c>
    </row>
    <row r="16" spans="2:4" ht="14.5" x14ac:dyDescent="0.35">
      <c r="B16" s="25">
        <v>2021</v>
      </c>
      <c r="C16" s="26">
        <v>348.98305019999992</v>
      </c>
      <c r="D16" s="22">
        <f t="shared" si="0"/>
        <v>4.9119267126833677E-3</v>
      </c>
    </row>
    <row r="17" spans="2:4" ht="14.5" x14ac:dyDescent="0.35">
      <c r="B17" s="25">
        <v>2022</v>
      </c>
      <c r="C17" s="26">
        <v>346.33867705500001</v>
      </c>
      <c r="D17" s="22">
        <f t="shared" si="0"/>
        <v>-7.5773684237226968E-3</v>
      </c>
    </row>
    <row r="18" spans="2:4" ht="14.5" x14ac:dyDescent="0.35">
      <c r="B18" s="24" t="s">
        <v>33</v>
      </c>
      <c r="C18" s="26"/>
      <c r="D18" s="22">
        <f>(C17/C7)^(1/(B17-B7))-1</f>
        <v>1.1060113806625971E-2</v>
      </c>
    </row>
    <row r="19" spans="2:4" ht="14.5" x14ac:dyDescent="0.35">
      <c r="B19" s="24"/>
      <c r="C19" s="26"/>
      <c r="D19" s="22"/>
    </row>
    <row r="20" spans="2:4" ht="14.5" x14ac:dyDescent="0.35">
      <c r="B20" s="25" t="s">
        <v>34</v>
      </c>
      <c r="C20" s="26">
        <v>351.29122605685149</v>
      </c>
      <c r="D20" s="22">
        <f>C20/C17-1</f>
        <v>1.4299728358276864E-2</v>
      </c>
    </row>
    <row r="21" spans="2:4" ht="14.5" x14ac:dyDescent="0.35">
      <c r="B21" s="25" t="s">
        <v>35</v>
      </c>
      <c r="C21" s="26">
        <v>355.85692855549001</v>
      </c>
      <c r="D21" s="22">
        <f>C21/C20-1</f>
        <v>1.2996915835010503E-2</v>
      </c>
    </row>
  </sheetData>
  <mergeCells count="2">
    <mergeCell ref="C4:C5"/>
    <mergeCell ref="D4:D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UCG-17a</vt:lpstr>
      <vt:lpstr>UCG-19c</vt:lpstr>
      <vt:lpstr>UCG-21d</vt:lpstr>
      <vt:lpstr>'UCG-17a'!Print_Area</vt:lpstr>
      <vt:lpstr>'UCG-21d'!Print_Area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2023-12-12T17:18:47Z</dcterms:created>
  <dcterms:modified xsi:type="dcterms:W3CDTF">2023-12-12T21:14:20Z</dcterms:modified>
</cp:coreProperties>
</file>