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5480" windowHeight="9525"/>
  </bookViews>
  <sheets>
    <sheet name="Table 1" sheetId="1" r:id="rId1"/>
    <sheet name="Figure 1" sheetId="2" r:id="rId2"/>
    <sheet name="Table 2" sheetId="19" r:id="rId3"/>
    <sheet name="Figure 2" sheetId="20" r:id="rId4"/>
  </sheets>
  <externalReferences>
    <externalReference r:id="rId5"/>
  </externalReferences>
  <definedNames>
    <definedName name="___INDEX_SHEET___ASAP_Utilities">#REF!</definedName>
    <definedName name="Nbr_Units">'[1]Summary Table 8.8MW'!$E$5</definedName>
    <definedName name="_xlnm.Print_Area" localSheetId="1">'Figure 1'!$B$1:$K$29</definedName>
    <definedName name="_xlnm.Print_Area" localSheetId="3">'Figure 2'!$B$1:$K$29</definedName>
    <definedName name="_xlnm.Print_Area" localSheetId="0">'Table 1'!$A$1:$I$41</definedName>
    <definedName name="_xlnm.Print_Area" localSheetId="2">'Table 2'!$A$1:$I$41</definedName>
  </definedNames>
  <calcPr calcId="125725"/>
</workbook>
</file>

<file path=xl/calcChain.xml><?xml version="1.0" encoding="utf-8"?>
<calcChain xmlns="http://schemas.openxmlformats.org/spreadsheetml/2006/main">
  <c r="E10" i="19"/>
  <c r="D10"/>
  <c r="D12"/>
  <c r="E10" i="1"/>
  <c r="D10"/>
  <c r="H29" i="19"/>
  <c r="H30" s="1"/>
  <c r="G29"/>
  <c r="G30" s="1"/>
  <c r="F29"/>
  <c r="F30" s="1"/>
  <c r="E29"/>
  <c r="E30" s="1"/>
  <c r="H28"/>
  <c r="G28"/>
  <c r="F28"/>
  <c r="E28"/>
  <c r="H17"/>
  <c r="G17"/>
  <c r="F17"/>
  <c r="E17"/>
  <c r="D13"/>
  <c r="E16"/>
  <c r="H16" l="1"/>
  <c r="F16"/>
  <c r="E12"/>
  <c r="E18" s="1"/>
  <c r="E20" s="1"/>
  <c r="E33" s="1"/>
  <c r="E27" i="20" s="1"/>
  <c r="G16" i="19"/>
  <c r="E13"/>
  <c r="E19" s="1"/>
  <c r="E21" s="1"/>
  <c r="E34" l="1"/>
  <c r="E22"/>
  <c r="F12"/>
  <c r="F18" s="1"/>
  <c r="F20" s="1"/>
  <c r="F33" s="1"/>
  <c r="F27" i="20" s="1"/>
  <c r="F19" i="19"/>
  <c r="F21" s="1"/>
  <c r="F13"/>
  <c r="E28" i="20" l="1"/>
  <c r="E29" s="1"/>
  <c r="E35" i="19"/>
  <c r="F34"/>
  <c r="F22"/>
  <c r="G13"/>
  <c r="G19" s="1"/>
  <c r="G21" s="1"/>
  <c r="G12"/>
  <c r="G18" s="1"/>
  <c r="G20" s="1"/>
  <c r="G33" s="1"/>
  <c r="G27" i="20" s="1"/>
  <c r="G34" i="19" l="1"/>
  <c r="G22"/>
  <c r="H13"/>
  <c r="H19" s="1"/>
  <c r="H21" s="1"/>
  <c r="H18"/>
  <c r="H20" s="1"/>
  <c r="H33" s="1"/>
  <c r="H27" i="20" s="1"/>
  <c r="H12" i="19"/>
  <c r="F28" i="20"/>
  <c r="F29" s="1"/>
  <c r="F35" i="19"/>
  <c r="H34" l="1"/>
  <c r="H22"/>
  <c r="G28" i="20"/>
  <c r="G29" s="1"/>
  <c r="G35" i="19"/>
  <c r="H28" i="20" l="1"/>
  <c r="H29" s="1"/>
  <c r="H35" i="19"/>
  <c r="H29" i="1" l="1"/>
  <c r="G29"/>
  <c r="F29"/>
  <c r="E29"/>
  <c r="H28"/>
  <c r="G28"/>
  <c r="F28"/>
  <c r="E28"/>
  <c r="H17"/>
  <c r="G17"/>
  <c r="F17"/>
  <c r="E17"/>
  <c r="D13" l="1"/>
  <c r="F16" l="1"/>
  <c r="H16"/>
  <c r="E16"/>
  <c r="G16"/>
  <c r="E19"/>
  <c r="D12"/>
  <c r="H30"/>
  <c r="E30"/>
  <c r="F30"/>
  <c r="G30"/>
  <c r="E13"/>
  <c r="E12" l="1"/>
  <c r="E18" s="1"/>
  <c r="E20" s="1"/>
  <c r="F13"/>
  <c r="F19" s="1"/>
  <c r="E21"/>
  <c r="E34" s="1"/>
  <c r="F12" l="1"/>
  <c r="F18" s="1"/>
  <c r="F20" s="1"/>
  <c r="E33"/>
  <c r="E27" i="2" s="1"/>
  <c r="E28"/>
  <c r="E22" i="1"/>
  <c r="G13"/>
  <c r="G19" s="1"/>
  <c r="F21"/>
  <c r="F34" s="1"/>
  <c r="G21" l="1"/>
  <c r="G34" s="1"/>
  <c r="G12"/>
  <c r="G18" s="1"/>
  <c r="G20" s="1"/>
  <c r="E29" i="2"/>
  <c r="F33" i="1"/>
  <c r="F27" i="2" s="1"/>
  <c r="E35" i="1"/>
  <c r="G28" i="2"/>
  <c r="F28"/>
  <c r="F22" i="1"/>
  <c r="H13"/>
  <c r="H19" s="1"/>
  <c r="H12" l="1"/>
  <c r="H18" s="1"/>
  <c r="H20" s="1"/>
  <c r="H33" s="1"/>
  <c r="H27" i="2" s="1"/>
  <c r="H21" i="1"/>
  <c r="F29" i="2"/>
  <c r="G33" i="1"/>
  <c r="G27" i="2" s="1"/>
  <c r="G29" s="1"/>
  <c r="F35" i="1"/>
  <c r="H34"/>
  <c r="G22"/>
  <c r="H22" l="1"/>
  <c r="G35"/>
  <c r="H28" i="2"/>
  <c r="H29" s="1"/>
  <c r="H35" i="1"/>
</calcChain>
</file>

<file path=xl/sharedStrings.xml><?xml version="1.0" encoding="utf-8"?>
<sst xmlns="http://schemas.openxmlformats.org/spreadsheetml/2006/main" count="92" uniqueCount="30">
  <si>
    <t xml:space="preserve">LNG </t>
  </si>
  <si>
    <t>Diesel (new)</t>
  </si>
  <si>
    <t>Deprec</t>
  </si>
  <si>
    <t>Return</t>
  </si>
  <si>
    <t>Total</t>
  </si>
  <si>
    <t>Capital cost ($million) at yr end</t>
  </si>
  <si>
    <t>Net</t>
  </si>
  <si>
    <t>Difference (LNG-Diesel)</t>
  </si>
  <si>
    <t>% New</t>
  </si>
  <si>
    <t>Fuel Cost</t>
  </si>
  <si>
    <t>Forecast Diesel (GWh)</t>
  </si>
  <si>
    <t>Annual Capital Cost ($million)</t>
  </si>
  <si>
    <t>Annual Fuel Cost ($million)</t>
  </si>
  <si>
    <t>Diesel (New)</t>
  </si>
  <si>
    <t>Notes:</t>
  </si>
  <si>
    <t>Saving (Diesel-LNG)</t>
  </si>
  <si>
    <t xml:space="preserve">Annual Ratepayer Cost for Capital &amp; Fuel ($million per year) </t>
  </si>
  <si>
    <t>Gas/LNG</t>
  </si>
  <si>
    <t>2. Diesel fuel costs at 24.6 c/kWh new diesel, 28.7 c/kWh other diesel.</t>
  </si>
  <si>
    <t>1. All capital costs depreciated over 40 years; return on mid-year rate base at 5.45%/year.</t>
  </si>
  <si>
    <t>3. LNG delivered fuel costs at 13.5 c/kWh (assumes supply from Shell Canada at Calgary at an AECO gas price of $4.50 per MMBtu and using A-Train units for delivery to Whitehorse).</t>
  </si>
  <si>
    <t>Net Ratepayer Impact ($million)</t>
  </si>
  <si>
    <t>Table 1: Ratepayer Impacts from Whitehorse Diesel-Natural Gas Conversion Project ($million) (Project compared to New Diesel Alternative with $5 million lower cost)</t>
  </si>
  <si>
    <t>4. New Diesel capital cost is lower than cost shown in Table 4-3 of Part 3 application by $5 million.</t>
  </si>
  <si>
    <t>Figure 1: Annual Ratepayer Costs - LNG vs New Diesel: 2015-2018 (with $5 million lower diesel capital cost)</t>
  </si>
  <si>
    <t>Table 2: Ratepayer Impacts from Whitehorse Diesel-Natural Gas Conversion Project ($million) (Project compared to New Diesel Alternative with $10 million lower cost)</t>
  </si>
  <si>
    <t>Figure 2: Annual Ratepayer Costs - LNG vs New Diesel: 2015-2018 (with $10 million lower diesel capital cost)</t>
  </si>
  <si>
    <t>4. New Diesel capital cost is lower than cost shown in Table 4-3 of Part 3 application by $10 million.</t>
  </si>
  <si>
    <t>Application for an Energy Project Certificate and
An Energy Operation Certificate Regarding
The Proposed Whitehorse Diesel-Natural Gas
Conversion Project</t>
  </si>
  <si>
    <t>Yukon Energy Corporation
YCS/LE-YEC-1-14 (b) Attachment 1
February 27, 2014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</si>
</sst>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0.000"/>
    <numFmt numFmtId="166" formatCode="0.0"/>
    <numFmt numFmtId="167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mediumGray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8" fillId="2" borderId="0" applyNumberFormat="0" applyBorder="0" applyAlignment="0" applyProtection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3">
      <alignment horizontal="center"/>
    </xf>
    <xf numFmtId="3" fontId="9" fillId="0" borderId="0" applyFont="0" applyFill="0" applyBorder="0" applyAlignment="0" applyProtection="0"/>
    <xf numFmtId="0" fontId="9" fillId="3" borderId="0" applyNumberFormat="0" applyFont="0" applyBorder="0" applyAlignment="0" applyProtection="0"/>
  </cellStyleXfs>
  <cellXfs count="20">
    <xf numFmtId="0" fontId="0" fillId="0" borderId="0" xfId="0"/>
    <xf numFmtId="9" fontId="6" fillId="0" borderId="0" xfId="1" applyFont="1"/>
    <xf numFmtId="0" fontId="6" fillId="0" borderId="0" xfId="0" applyFont="1"/>
    <xf numFmtId="2" fontId="6" fillId="0" borderId="0" xfId="0" applyNumberFormat="1" applyFont="1"/>
    <xf numFmtId="0" fontId="5" fillId="0" borderId="0" xfId="0" applyFont="1"/>
    <xf numFmtId="166" fontId="6" fillId="0" borderId="0" xfId="0" applyNumberFormat="1" applyFont="1"/>
    <xf numFmtId="165" fontId="6" fillId="0" borderId="0" xfId="0" applyNumberFormat="1" applyFont="1"/>
    <xf numFmtId="166" fontId="6" fillId="0" borderId="1" xfId="0" applyNumberFormat="1" applyFont="1" applyBorder="1"/>
    <xf numFmtId="164" fontId="6" fillId="0" borderId="0" xfId="0" applyNumberFormat="1" applyFont="1"/>
    <xf numFmtId="166" fontId="5" fillId="0" borderId="0" xfId="0" applyNumberFormat="1" applyFont="1"/>
    <xf numFmtId="0" fontId="5" fillId="0" borderId="1" xfId="0" applyFont="1" applyBorder="1"/>
    <xf numFmtId="0" fontId="6" fillId="0" borderId="1" xfId="0" applyFont="1" applyBorder="1"/>
    <xf numFmtId="165" fontId="6" fillId="0" borderId="0" xfId="0" applyNumberFormat="1" applyFont="1" applyBorder="1"/>
    <xf numFmtId="165" fontId="6" fillId="0" borderId="1" xfId="0" applyNumberFormat="1" applyFont="1" applyBorder="1"/>
    <xf numFmtId="165" fontId="5" fillId="0" borderId="2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</cellXfs>
  <cellStyles count="42">
    <cellStyle name="60% - Accent4 2" xfId="31"/>
    <cellStyle name="Comma 2" xfId="3"/>
    <cellStyle name="Comma 3" xfId="4"/>
    <cellStyle name="Comma 3 2" xfId="5"/>
    <cellStyle name="Comma 4" xfId="6"/>
    <cellStyle name="Comma 5" xfId="7"/>
    <cellStyle name="Comma 6" xfId="29"/>
    <cellStyle name="Comma 7" xfId="32"/>
    <cellStyle name="Currency 2" xfId="8"/>
    <cellStyle name="Currency 2 2" xfId="9"/>
    <cellStyle name="Currency 3" xfId="10"/>
    <cellStyle name="Hyperlink 2" xfId="11"/>
    <cellStyle name="Normal" xfId="0" builtinId="0"/>
    <cellStyle name="Normal 10" xfId="12"/>
    <cellStyle name="Normal 11" xfId="13"/>
    <cellStyle name="Normal 12" xfId="14"/>
    <cellStyle name="Normal 13" xfId="15"/>
    <cellStyle name="Normal 2" xfId="16"/>
    <cellStyle name="Normal 2 2" xfId="17"/>
    <cellStyle name="Normal 2 2 2" xfId="30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"/>
    <cellStyle name="Normal 8" xfId="25"/>
    <cellStyle name="Normal 9" xfId="26"/>
    <cellStyle name="Percent" xfId="1" builtinId="5"/>
    <cellStyle name="Percent 2" xfId="27"/>
    <cellStyle name="Percent 3" xfId="28"/>
    <cellStyle name="Percent 4" xfId="33"/>
    <cellStyle name="Percent 5" xfId="34"/>
    <cellStyle name="Percent 6" xfId="35"/>
    <cellStyle name="PSChar" xfId="36"/>
    <cellStyle name="PSDate" xfId="37"/>
    <cellStyle name="PSDec" xfId="38"/>
    <cellStyle name="PSHeading" xfId="39"/>
    <cellStyle name="PSInt" xfId="40"/>
    <cellStyle name="PSSpacer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1873717719759294"/>
          <c:y val="0.1048507960895132"/>
          <c:w val="0.77038112057664943"/>
          <c:h val="0.76424556686512191"/>
        </c:manualLayout>
      </c:layout>
      <c:lineChart>
        <c:grouping val="standard"/>
        <c:ser>
          <c:idx val="0"/>
          <c:order val="0"/>
          <c:tx>
            <c:strRef>
              <c:f>'Table 1'!$C$33</c:f>
              <c:strCache>
                <c:ptCount val="1"/>
                <c:pt idx="0">
                  <c:v>Diesel (new)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661697442874023E-2"/>
                  <c:y val="-5.2334321154018919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6.3122566787488149E-2"/>
                  <c:y val="-3.8208295029111251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900" b="1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'Table 1'!$E$8:$H$8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'Figure 1'!$E$27:$H$27</c:f>
              <c:numCache>
                <c:formatCode>0.0</c:formatCode>
                <c:ptCount val="4"/>
                <c:pt idx="0">
                  <c:v>5.9868761946437505</c:v>
                </c:pt>
                <c:pt idx="1">
                  <c:v>7.83175142155625</c:v>
                </c:pt>
                <c:pt idx="2">
                  <c:v>8.7786977530937502</c:v>
                </c:pt>
                <c:pt idx="3">
                  <c:v>9.8486440846312497</c:v>
                </c:pt>
              </c:numCache>
            </c:numRef>
          </c:val>
        </c:ser>
        <c:ser>
          <c:idx val="1"/>
          <c:order val="1"/>
          <c:tx>
            <c:strRef>
              <c:f>'Table 1'!$C$34</c:f>
              <c:strCache>
                <c:ptCount val="1"/>
                <c:pt idx="0">
                  <c:v>LNG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609480633102682E-2"/>
                  <c:y val="-3.2996607131425645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6.0437657414035839E-2"/>
                  <c:y val="-4.2288128618068875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900" b="1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'Table 1'!$E$8:$H$8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'Figure 1'!$E$28:$H$28</c:f>
              <c:numCache>
                <c:formatCode>0.0</c:formatCode>
                <c:ptCount val="4"/>
                <c:pt idx="0">
                  <c:v>4.9679500624999999</c:v>
                </c:pt>
                <c:pt idx="1">
                  <c:v>6.0135501874999999</c:v>
                </c:pt>
                <c:pt idx="2">
                  <c:v>6.5615728124999997</c:v>
                </c:pt>
                <c:pt idx="3">
                  <c:v>7.1182379375</c:v>
                </c:pt>
              </c:numCache>
            </c:numRef>
          </c:val>
        </c:ser>
        <c:dLbls>
          <c:showVal val="1"/>
        </c:dLbls>
        <c:marker val="1"/>
        <c:axId val="96033408"/>
        <c:axId val="96055680"/>
      </c:lineChart>
      <c:catAx>
        <c:axId val="9603340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n-US"/>
          </a:p>
        </c:txPr>
        <c:crossAx val="96055680"/>
        <c:crossesAt val="0"/>
        <c:auto val="1"/>
        <c:lblAlgn val="ctr"/>
        <c:lblOffset val="100"/>
      </c:catAx>
      <c:valAx>
        <c:axId val="960556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Millions ($)</a:t>
                </a:r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900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n-US"/>
          </a:p>
        </c:txPr>
        <c:crossAx val="96033408"/>
        <c:crosses val="autoZero"/>
        <c:crossBetween val="between"/>
      </c:valAx>
    </c:plotArea>
    <c:plotVisOnly val="1"/>
  </c:chart>
  <c:spPr>
    <a:noFill/>
  </c:spPr>
  <c:printSettings>
    <c:headerFooter/>
    <c:pageMargins b="0.750000000000004" l="0.70000000000000062" r="0.70000000000000062" t="0.75000000000000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1873717719759294"/>
          <c:y val="0.1048507960895132"/>
          <c:w val="0.77038112057664943"/>
          <c:h val="0.76424556686512213"/>
        </c:manualLayout>
      </c:layout>
      <c:lineChart>
        <c:grouping val="standard"/>
        <c:ser>
          <c:idx val="0"/>
          <c:order val="0"/>
          <c:tx>
            <c:strRef>
              <c:f>'Table 2'!$C$33</c:f>
              <c:strCache>
                <c:ptCount val="1"/>
                <c:pt idx="0">
                  <c:v>Diesel (new)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661697442874023E-2"/>
                  <c:y val="-5.2334321154018947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6.3122566787488149E-2"/>
                  <c:y val="-3.8208295029111251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900" b="1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'Table 2'!$E$8:$H$8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'Figure 2'!$E$27:$H$27</c:f>
              <c:numCache>
                <c:formatCode>0.0</c:formatCode>
                <c:ptCount val="4"/>
                <c:pt idx="0">
                  <c:v>5.6778663632590005</c:v>
                </c:pt>
                <c:pt idx="1">
                  <c:v>7.4422371235249623</c:v>
                </c:pt>
                <c:pt idx="2">
                  <c:v>8.3959956988388882</c:v>
                </c:pt>
                <c:pt idx="3">
                  <c:v>9.4727542741528126</c:v>
                </c:pt>
              </c:numCache>
            </c:numRef>
          </c:val>
        </c:ser>
        <c:ser>
          <c:idx val="1"/>
          <c:order val="1"/>
          <c:tx>
            <c:strRef>
              <c:f>'Table 2'!$C$34</c:f>
              <c:strCache>
                <c:ptCount val="1"/>
                <c:pt idx="0">
                  <c:v>LNG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609480633102682E-2"/>
                  <c:y val="-3.2996607131425645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6.0437657414035867E-2"/>
                  <c:y val="-4.2288128618068875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900" b="1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'Table 2'!$E$8:$H$8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'Figure 2'!$E$28:$H$28</c:f>
              <c:numCache>
                <c:formatCode>0.0</c:formatCode>
                <c:ptCount val="4"/>
                <c:pt idx="0">
                  <c:v>4.9679500624999999</c:v>
                </c:pt>
                <c:pt idx="1">
                  <c:v>6.0135501874999999</c:v>
                </c:pt>
                <c:pt idx="2">
                  <c:v>6.5615728124999997</c:v>
                </c:pt>
                <c:pt idx="3">
                  <c:v>7.1182379375</c:v>
                </c:pt>
              </c:numCache>
            </c:numRef>
          </c:val>
        </c:ser>
        <c:dLbls>
          <c:showVal val="1"/>
        </c:dLbls>
        <c:marker val="1"/>
        <c:axId val="44435712"/>
        <c:axId val="44453888"/>
      </c:lineChart>
      <c:catAx>
        <c:axId val="4443571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n-US"/>
          </a:p>
        </c:txPr>
        <c:crossAx val="44453888"/>
        <c:crossesAt val="0"/>
        <c:auto val="1"/>
        <c:lblAlgn val="ctr"/>
        <c:lblOffset val="100"/>
      </c:catAx>
      <c:valAx>
        <c:axId val="444538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Millions ($)</a:t>
                </a:r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900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n-US"/>
          </a:p>
        </c:txPr>
        <c:crossAx val="44435712"/>
        <c:crosses val="autoZero"/>
        <c:crossBetween val="between"/>
      </c:valAx>
    </c:plotArea>
    <c:plotVisOnly val="1"/>
  </c:chart>
  <c:spPr>
    <a:noFill/>
  </c:spPr>
  <c:printSettings>
    <c:headerFooter/>
    <c:pageMargins b="0.75000000000000422" l="0.70000000000000062" r="0.70000000000000062" t="0.750000000000004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323848</xdr:colOff>
      <xdr:row>7</xdr:row>
      <xdr:rowOff>133351</xdr:rowOff>
    </xdr:from>
    <xdr:to>
      <xdr:col>10</xdr:col>
      <xdr:colOff>247650</xdr:colOff>
      <xdr:row>23</xdr:row>
      <xdr:rowOff>95251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0.46916</cdr:x>
      <cdr:y>0.22316</cdr:y>
    </cdr:from>
    <cdr:to>
      <cdr:x>0.68332</cdr:x>
      <cdr:y>0.30233</cdr:y>
    </cdr:to>
    <cdr:sp macro="" textlink="">
      <cdr:nvSpPr>
        <cdr:cNvPr id="2" name="TextBox 1"/>
        <cdr:cNvSpPr txBox="1"/>
      </cdr:nvSpPr>
      <cdr:spPr>
        <a:xfrm xmlns:a="http://schemas.openxmlformats.org/drawingml/2006/main" rot="21073728">
          <a:off x="2212031" y="610047"/>
          <a:ext cx="1009737" cy="21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900" b="1">
              <a:latin typeface="Tahoma" pitchFamily="34" charset="0"/>
              <a:ea typeface="Tahoma" pitchFamily="34" charset="0"/>
              <a:cs typeface="Tahoma" pitchFamily="34" charset="0"/>
            </a:rPr>
            <a:t>Diesel (New)</a:t>
          </a:r>
        </a:p>
      </cdr:txBody>
    </cdr:sp>
  </cdr:relSizeAnchor>
  <cdr:relSizeAnchor xmlns:cdr="http://schemas.openxmlformats.org/drawingml/2006/chartDrawing">
    <cdr:from>
      <cdr:x>0.48045</cdr:x>
      <cdr:y>0.38261</cdr:y>
    </cdr:from>
    <cdr:to>
      <cdr:x>0.6078</cdr:x>
      <cdr:y>0.46869</cdr:y>
    </cdr:to>
    <cdr:sp macro="" textlink="">
      <cdr:nvSpPr>
        <cdr:cNvPr id="3" name="TextBox 2"/>
        <cdr:cNvSpPr txBox="1"/>
      </cdr:nvSpPr>
      <cdr:spPr>
        <a:xfrm xmlns:a="http://schemas.openxmlformats.org/drawingml/2006/main" rot="21355081">
          <a:off x="2272570" y="1005115"/>
          <a:ext cx="602380" cy="22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900" b="1">
              <a:latin typeface="Tahoma" pitchFamily="34" charset="0"/>
              <a:ea typeface="Tahoma" pitchFamily="34" charset="0"/>
              <a:cs typeface="Tahoma" pitchFamily="34" charset="0"/>
            </a:rPr>
            <a:t>LNG</a:t>
          </a:r>
        </a:p>
      </cdr:txBody>
    </cdr:sp>
  </cdr:relSizeAnchor>
  <cdr:relSizeAnchor xmlns:cdr="http://schemas.openxmlformats.org/drawingml/2006/chartDrawing">
    <cdr:from>
      <cdr:x>0.85664</cdr:x>
      <cdr:y>0.15506</cdr:y>
    </cdr:from>
    <cdr:to>
      <cdr:x>1</cdr:x>
      <cdr:y>0.46519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67253" y="466724"/>
          <a:ext cx="781049" cy="933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CA" sz="900" b="1">
              <a:latin typeface="Tahoma" pitchFamily="34" charset="0"/>
              <a:ea typeface="Tahoma" pitchFamily="34" charset="0"/>
              <a:cs typeface="Tahoma" pitchFamily="34" charset="0"/>
            </a:rPr>
            <a:t>Ratepayer</a:t>
          </a:r>
          <a:r>
            <a:rPr lang="en-CA" sz="900" b="1" baseline="0">
              <a:latin typeface="Tahoma" pitchFamily="34" charset="0"/>
              <a:ea typeface="Tahoma" pitchFamily="34" charset="0"/>
              <a:cs typeface="Tahoma" pitchFamily="34" charset="0"/>
            </a:rPr>
            <a:t> saving with LNG </a:t>
          </a:r>
          <a:endParaRPr lang="en-CA" sz="900" b="1">
            <a:latin typeface="Tahoma" pitchFamily="34" charset="0"/>
            <a:ea typeface="Tahoma" pitchFamily="34" charset="0"/>
            <a:cs typeface="Tahoma" pitchFamily="34" charset="0"/>
          </a:endParaRPr>
        </a:p>
      </cdr:txBody>
    </cdr:sp>
  </cdr:relSizeAnchor>
  <cdr:relSizeAnchor xmlns:cdr="http://schemas.openxmlformats.org/drawingml/2006/chartDrawing">
    <cdr:from>
      <cdr:x>0.81119</cdr:x>
      <cdr:y>0.2157</cdr:y>
    </cdr:from>
    <cdr:to>
      <cdr:x>0.85664</cdr:x>
      <cdr:y>0.42456</cdr:y>
    </cdr:to>
    <cdr:sp macro="" textlink="">
      <cdr:nvSpPr>
        <cdr:cNvPr id="5" name="Right Brace 4"/>
        <cdr:cNvSpPr/>
      </cdr:nvSpPr>
      <cdr:spPr>
        <a:xfrm xmlns:a="http://schemas.openxmlformats.org/drawingml/2006/main">
          <a:off x="4419608" y="616363"/>
          <a:ext cx="247625" cy="596817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333373</xdr:colOff>
      <xdr:row>7</xdr:row>
      <xdr:rowOff>76201</xdr:rowOff>
    </xdr:from>
    <xdr:to>
      <xdr:col>10</xdr:col>
      <xdr:colOff>257175</xdr:colOff>
      <xdr:row>23</xdr:row>
      <xdr:rowOff>38101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0.46916</cdr:x>
      <cdr:y>0.22316</cdr:y>
    </cdr:from>
    <cdr:to>
      <cdr:x>0.68332</cdr:x>
      <cdr:y>0.30233</cdr:y>
    </cdr:to>
    <cdr:sp macro="" textlink="">
      <cdr:nvSpPr>
        <cdr:cNvPr id="2" name="TextBox 1"/>
        <cdr:cNvSpPr txBox="1"/>
      </cdr:nvSpPr>
      <cdr:spPr>
        <a:xfrm xmlns:a="http://schemas.openxmlformats.org/drawingml/2006/main" rot="21073728">
          <a:off x="2212031" y="610047"/>
          <a:ext cx="1009737" cy="21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900" b="1">
              <a:latin typeface="Tahoma" pitchFamily="34" charset="0"/>
              <a:ea typeface="Tahoma" pitchFamily="34" charset="0"/>
              <a:cs typeface="Tahoma" pitchFamily="34" charset="0"/>
            </a:rPr>
            <a:t>Diesel (New)</a:t>
          </a:r>
        </a:p>
      </cdr:txBody>
    </cdr:sp>
  </cdr:relSizeAnchor>
  <cdr:relSizeAnchor xmlns:cdr="http://schemas.openxmlformats.org/drawingml/2006/chartDrawing">
    <cdr:from>
      <cdr:x>0.48045</cdr:x>
      <cdr:y>0.38261</cdr:y>
    </cdr:from>
    <cdr:to>
      <cdr:x>0.6078</cdr:x>
      <cdr:y>0.46869</cdr:y>
    </cdr:to>
    <cdr:sp macro="" textlink="">
      <cdr:nvSpPr>
        <cdr:cNvPr id="3" name="TextBox 2"/>
        <cdr:cNvSpPr txBox="1"/>
      </cdr:nvSpPr>
      <cdr:spPr>
        <a:xfrm xmlns:a="http://schemas.openxmlformats.org/drawingml/2006/main" rot="21355081">
          <a:off x="2272570" y="1005115"/>
          <a:ext cx="602380" cy="22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900" b="1">
              <a:latin typeface="Tahoma" pitchFamily="34" charset="0"/>
              <a:ea typeface="Tahoma" pitchFamily="34" charset="0"/>
              <a:cs typeface="Tahoma" pitchFamily="34" charset="0"/>
            </a:rPr>
            <a:t>LNG</a:t>
          </a:r>
        </a:p>
      </cdr:txBody>
    </cdr:sp>
  </cdr:relSizeAnchor>
  <cdr:relSizeAnchor xmlns:cdr="http://schemas.openxmlformats.org/drawingml/2006/chartDrawing">
    <cdr:from>
      <cdr:x>0.85664</cdr:x>
      <cdr:y>0.09506</cdr:y>
    </cdr:from>
    <cdr:to>
      <cdr:x>1</cdr:x>
      <cdr:y>0.40519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86283" y="271634"/>
          <a:ext cx="781069" cy="886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CA" sz="900" b="1">
              <a:latin typeface="Tahoma" pitchFamily="34" charset="0"/>
              <a:ea typeface="Tahoma" pitchFamily="34" charset="0"/>
              <a:cs typeface="Tahoma" pitchFamily="34" charset="0"/>
            </a:rPr>
            <a:t>Ratepayer</a:t>
          </a:r>
          <a:r>
            <a:rPr lang="en-CA" sz="900" b="1" baseline="0">
              <a:latin typeface="Tahoma" pitchFamily="34" charset="0"/>
              <a:ea typeface="Tahoma" pitchFamily="34" charset="0"/>
              <a:cs typeface="Tahoma" pitchFamily="34" charset="0"/>
            </a:rPr>
            <a:t> saving with LNG </a:t>
          </a:r>
          <a:endParaRPr lang="en-CA" sz="900" b="1">
            <a:latin typeface="Tahoma" pitchFamily="34" charset="0"/>
            <a:ea typeface="Tahoma" pitchFamily="34" charset="0"/>
            <a:cs typeface="Tahoma" pitchFamily="34" charset="0"/>
          </a:endParaRPr>
        </a:p>
      </cdr:txBody>
    </cdr:sp>
  </cdr:relSizeAnchor>
  <cdr:relSizeAnchor xmlns:cdr="http://schemas.openxmlformats.org/drawingml/2006/chartDrawing">
    <cdr:from>
      <cdr:x>0.81294</cdr:x>
      <cdr:y>0.12237</cdr:y>
    </cdr:from>
    <cdr:to>
      <cdr:x>0.85839</cdr:x>
      <cdr:y>0.33123</cdr:y>
    </cdr:to>
    <cdr:sp macro="" textlink="">
      <cdr:nvSpPr>
        <cdr:cNvPr id="5" name="Right Brace 4"/>
        <cdr:cNvSpPr/>
      </cdr:nvSpPr>
      <cdr:spPr>
        <a:xfrm xmlns:a="http://schemas.openxmlformats.org/drawingml/2006/main">
          <a:off x="4429133" y="349663"/>
          <a:ext cx="247625" cy="596817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\LNG\Finance\TAB-2013-05-03-LNG%20Storage%20Generation%20and%20BOP%20Budget%20Trapezoid%20v5-C137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5 (6)"/>
      <sheetName val="LNG Job Numbers"/>
      <sheetName val="GP Job numbers"/>
      <sheetName val="Sheet5 (5)"/>
      <sheetName val="Sheet5 (4)"/>
      <sheetName val="Sheet5 (3)"/>
      <sheetName val="Data for GP W.Orders"/>
      <sheetName val="Summary for GP W.Orders"/>
      <sheetName val="Summary Table 8.8MW"/>
      <sheetName val="Dev Costs 8.8MW"/>
      <sheetName val="Cashflow 8.8MW"/>
      <sheetName val="substn costs"/>
      <sheetName val="Costs to 130728"/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E5">
            <v>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showGridLines="0" tabSelected="1" view="pageBreakPreview" zoomScaleNormal="100" zoomScaleSheetLayoutView="100" workbookViewId="0">
      <selection sqref="A1:E1"/>
    </sheetView>
  </sheetViews>
  <sheetFormatPr defaultColWidth="9.140625" defaultRowHeight="14.25"/>
  <cols>
    <col min="1" max="1" width="7" style="2" customWidth="1"/>
    <col min="2" max="2" width="10.7109375" style="2" customWidth="1"/>
    <col min="3" max="3" width="21.140625" style="2" customWidth="1"/>
    <col min="4" max="8" width="13.42578125" style="2" customWidth="1"/>
    <col min="9" max="9" width="8" style="2" customWidth="1"/>
    <col min="10" max="16384" width="9.140625" style="2"/>
  </cols>
  <sheetData>
    <row r="1" spans="1:10" ht="60" customHeight="1">
      <c r="A1" s="18" t="s">
        <v>28</v>
      </c>
      <c r="B1" s="18"/>
      <c r="C1" s="18"/>
      <c r="D1" s="18"/>
      <c r="E1" s="18"/>
      <c r="G1" s="19" t="s">
        <v>29</v>
      </c>
      <c r="H1" s="19"/>
      <c r="I1" s="19"/>
    </row>
    <row r="5" spans="1:10" ht="36" customHeight="1">
      <c r="B5" s="17" t="s">
        <v>22</v>
      </c>
      <c r="C5" s="17"/>
      <c r="D5" s="17"/>
      <c r="E5" s="17"/>
      <c r="F5" s="17"/>
      <c r="G5" s="17"/>
      <c r="H5" s="17"/>
    </row>
    <row r="6" spans="1:10">
      <c r="B6" s="15"/>
      <c r="C6" s="15"/>
      <c r="D6" s="15"/>
      <c r="E6" s="15"/>
      <c r="F6" s="15"/>
      <c r="G6" s="15"/>
      <c r="H6" s="15"/>
    </row>
    <row r="8" spans="1:10" ht="15">
      <c r="D8" s="10">
        <v>2014</v>
      </c>
      <c r="E8" s="10">
        <v>2015</v>
      </c>
      <c r="F8" s="10">
        <v>2016</v>
      </c>
      <c r="G8" s="10">
        <v>2017</v>
      </c>
      <c r="H8" s="10">
        <v>2018</v>
      </c>
    </row>
    <row r="9" spans="1:10" ht="15">
      <c r="B9" s="10" t="s">
        <v>5</v>
      </c>
      <c r="C9" s="11"/>
    </row>
    <row r="10" spans="1:10">
      <c r="B10" s="2" t="s">
        <v>4</v>
      </c>
      <c r="C10" s="2" t="s">
        <v>1</v>
      </c>
      <c r="D10" s="3">
        <f>22.545*(1-0.1486)</f>
        <v>19.194813</v>
      </c>
      <c r="E10" s="3">
        <f>11.1*(1-0.1486)</f>
        <v>9.4505399999999984</v>
      </c>
      <c r="J10" s="3"/>
    </row>
    <row r="11" spans="1:10">
      <c r="C11" s="2" t="s">
        <v>0</v>
      </c>
      <c r="D11" s="3">
        <v>34.36</v>
      </c>
      <c r="F11" s="2">
        <v>4.4000000000000004</v>
      </c>
      <c r="J11" s="3"/>
    </row>
    <row r="12" spans="1:10">
      <c r="B12" s="2" t="s">
        <v>6</v>
      </c>
      <c r="C12" s="2" t="s">
        <v>1</v>
      </c>
      <c r="D12" s="3">
        <f>D10</f>
        <v>19.194813</v>
      </c>
      <c r="E12" s="5">
        <f>D12+E10-E16</f>
        <v>28.201732674999999</v>
      </c>
      <c r="F12" s="5">
        <f t="shared" ref="F12:H12" si="0">E12+F10-F16</f>
        <v>27.521848849999998</v>
      </c>
      <c r="G12" s="5">
        <f t="shared" si="0"/>
        <v>26.841965024999997</v>
      </c>
      <c r="H12" s="5">
        <f t="shared" si="0"/>
        <v>26.162081199999996</v>
      </c>
    </row>
    <row r="13" spans="1:10">
      <c r="C13" s="2" t="s">
        <v>0</v>
      </c>
      <c r="D13" s="2">
        <f>D11</f>
        <v>34.36</v>
      </c>
      <c r="E13" s="5">
        <f>D13+E11-E17</f>
        <v>33.53725</v>
      </c>
      <c r="F13" s="5">
        <f t="shared" ref="F13:H13" si="1">E13+F11-F17</f>
        <v>37.1145</v>
      </c>
      <c r="G13" s="5">
        <f t="shared" si="1"/>
        <v>36.181750000000001</v>
      </c>
      <c r="H13" s="5">
        <f t="shared" si="1"/>
        <v>35.249000000000002</v>
      </c>
    </row>
    <row r="15" spans="1:10" ht="15">
      <c r="B15" s="10" t="s">
        <v>11</v>
      </c>
      <c r="C15" s="11"/>
    </row>
    <row r="16" spans="1:10">
      <c r="B16" s="2" t="s">
        <v>2</v>
      </c>
      <c r="C16" s="2" t="s">
        <v>1</v>
      </c>
      <c r="E16" s="6">
        <f>(D10-1.45)/40</f>
        <v>0.44362032500000004</v>
      </c>
      <c r="F16" s="6">
        <f>(SUM($D10:E10)-1.45)/40</f>
        <v>0.679883825</v>
      </c>
      <c r="G16" s="6">
        <f>(SUM($D10:F10)-1.45)/40</f>
        <v>0.679883825</v>
      </c>
      <c r="H16" s="6">
        <f>(SUM($D10:G10)-1.45)/40</f>
        <v>0.679883825</v>
      </c>
    </row>
    <row r="17" spans="2:8">
      <c r="C17" s="2" t="s">
        <v>0</v>
      </c>
      <c r="E17" s="6">
        <f>(D11-1.45)/40</f>
        <v>0.82274999999999987</v>
      </c>
      <c r="F17" s="6">
        <f>(SUM($D11:E11)-1.45)/40</f>
        <v>0.82274999999999987</v>
      </c>
      <c r="G17" s="6">
        <f>(SUM($D11:F11)-1.45)/40</f>
        <v>0.93274999999999986</v>
      </c>
      <c r="H17" s="6">
        <f>(SUM($D11:G11)-1.45)/40</f>
        <v>0.93274999999999986</v>
      </c>
    </row>
    <row r="18" spans="2:8">
      <c r="B18" s="2" t="s">
        <v>3</v>
      </c>
      <c r="C18" s="2" t="s">
        <v>1</v>
      </c>
      <c r="E18" s="6">
        <f t="shared" ref="E18:H19" si="2">(D12+E12)*0.5*0.0545</f>
        <v>1.2915558696437499</v>
      </c>
      <c r="F18" s="6">
        <f t="shared" si="2"/>
        <v>1.51846759655625</v>
      </c>
      <c r="G18" s="6">
        <f t="shared" si="2"/>
        <v>1.4814139280937497</v>
      </c>
      <c r="H18" s="6">
        <f t="shared" si="2"/>
        <v>1.4443602596312499</v>
      </c>
    </row>
    <row r="19" spans="2:8">
      <c r="C19" s="2" t="s">
        <v>0</v>
      </c>
      <c r="E19" s="12">
        <f t="shared" si="2"/>
        <v>1.8502000624999999</v>
      </c>
      <c r="F19" s="12">
        <f t="shared" si="2"/>
        <v>1.9252601874999997</v>
      </c>
      <c r="G19" s="12">
        <f t="shared" si="2"/>
        <v>1.9973228125</v>
      </c>
      <c r="H19" s="12">
        <f t="shared" si="2"/>
        <v>1.9464879375000002</v>
      </c>
    </row>
    <row r="20" spans="2:8">
      <c r="B20" s="2" t="s">
        <v>4</v>
      </c>
      <c r="C20" s="2" t="s">
        <v>1</v>
      </c>
      <c r="E20" s="6">
        <f>E16+E18</f>
        <v>1.7351761946437501</v>
      </c>
      <c r="F20" s="6">
        <f t="shared" ref="F20:H20" si="3">F16+F18</f>
        <v>2.1983514215562501</v>
      </c>
      <c r="G20" s="6">
        <f t="shared" si="3"/>
        <v>2.1612977530937498</v>
      </c>
      <c r="H20" s="6">
        <f t="shared" si="3"/>
        <v>2.12424408463125</v>
      </c>
    </row>
    <row r="21" spans="2:8">
      <c r="C21" s="2" t="s">
        <v>0</v>
      </c>
      <c r="E21" s="13">
        <f>E17+E19</f>
        <v>2.6729500625</v>
      </c>
      <c r="F21" s="13">
        <f t="shared" ref="F21:H21" si="4">F17+F19</f>
        <v>2.7480101874999994</v>
      </c>
      <c r="G21" s="13">
        <f t="shared" si="4"/>
        <v>2.9300728124999997</v>
      </c>
      <c r="H21" s="13">
        <f t="shared" si="4"/>
        <v>2.8792379375000001</v>
      </c>
    </row>
    <row r="22" spans="2:8" ht="15.75" thickBot="1">
      <c r="B22" s="4" t="s">
        <v>7</v>
      </c>
      <c r="E22" s="14">
        <f>E21-E20</f>
        <v>0.93777386785624994</v>
      </c>
      <c r="F22" s="14">
        <f t="shared" ref="F22:H22" si="5">F21-F20</f>
        <v>0.54965876594374929</v>
      </c>
      <c r="G22" s="14">
        <f t="shared" si="5"/>
        <v>0.76877505940624991</v>
      </c>
      <c r="H22" s="14">
        <f t="shared" si="5"/>
        <v>0.75499385286875009</v>
      </c>
    </row>
    <row r="23" spans="2:8" ht="15" thickTop="1"/>
    <row r="24" spans="2:8" ht="15">
      <c r="B24" s="10" t="s">
        <v>12</v>
      </c>
      <c r="C24" s="11"/>
    </row>
    <row r="25" spans="2:8">
      <c r="B25" s="2" t="s">
        <v>10</v>
      </c>
      <c r="E25" s="2">
        <v>17</v>
      </c>
      <c r="F25" s="2">
        <v>22.9</v>
      </c>
      <c r="G25" s="2">
        <v>26.9</v>
      </c>
      <c r="H25" s="2">
        <v>31.4</v>
      </c>
    </row>
    <row r="26" spans="2:8">
      <c r="B26" s="2" t="s">
        <v>8</v>
      </c>
      <c r="C26" s="2" t="s">
        <v>1</v>
      </c>
      <c r="E26" s="1">
        <v>0.9</v>
      </c>
      <c r="F26" s="1">
        <v>1</v>
      </c>
      <c r="G26" s="1">
        <v>1</v>
      </c>
      <c r="H26" s="1">
        <v>1</v>
      </c>
    </row>
    <row r="27" spans="2:8">
      <c r="C27" s="2" t="s">
        <v>0</v>
      </c>
      <c r="E27" s="1">
        <v>1</v>
      </c>
      <c r="F27" s="1">
        <v>0.95</v>
      </c>
      <c r="G27" s="1">
        <v>1</v>
      </c>
      <c r="H27" s="1">
        <v>1</v>
      </c>
    </row>
    <row r="28" spans="2:8">
      <c r="B28" s="2" t="s">
        <v>9</v>
      </c>
      <c r="C28" s="2" t="s">
        <v>1</v>
      </c>
      <c r="E28" s="6">
        <f>E$25*E26*0.246+E$25*(1-E26)*0.287</f>
        <v>4.2517000000000005</v>
      </c>
      <c r="F28" s="6">
        <f>F$25*F26*0.246+F$25*(1-F26)*0.287</f>
        <v>5.6334</v>
      </c>
      <c r="G28" s="6">
        <f>G$25*G26*0.246+G$25*(1-G26)*0.287</f>
        <v>6.6173999999999999</v>
      </c>
      <c r="H28" s="6">
        <f>H$25*H26*0.246+H$25*(1-H26)*0.287</f>
        <v>7.7243999999999993</v>
      </c>
    </row>
    <row r="29" spans="2:8">
      <c r="C29" s="2" t="s">
        <v>0</v>
      </c>
      <c r="E29" s="13">
        <f>E$25*E27*0.135+E$25*(1-E27)*0.287</f>
        <v>2.2949999999999999</v>
      </c>
      <c r="F29" s="13">
        <f>F$25*F27*0.135+F$25*(1-F27)*0.287</f>
        <v>3.2655400000000001</v>
      </c>
      <c r="G29" s="13">
        <f>G$25*G27*0.135+G$25*(1-G27)*0.287</f>
        <v>3.6315</v>
      </c>
      <c r="H29" s="13">
        <f>H$25*H27*0.135+H$25*(1-H27)*0.287</f>
        <v>4.2389999999999999</v>
      </c>
    </row>
    <row r="30" spans="2:8" ht="15.75" thickBot="1">
      <c r="B30" s="4" t="s">
        <v>7</v>
      </c>
      <c r="E30" s="14">
        <f>E29-E28</f>
        <v>-1.9567000000000005</v>
      </c>
      <c r="F30" s="14">
        <f t="shared" ref="F30:H30" si="6">F29-F28</f>
        <v>-2.3678599999999999</v>
      </c>
      <c r="G30" s="14">
        <f t="shared" si="6"/>
        <v>-2.9859</v>
      </c>
      <c r="H30" s="14">
        <f t="shared" si="6"/>
        <v>-3.4853999999999994</v>
      </c>
    </row>
    <row r="31" spans="2:8" ht="15" thickTop="1"/>
    <row r="32" spans="2:8" ht="15">
      <c r="B32" s="10" t="s">
        <v>21</v>
      </c>
      <c r="C32" s="11"/>
      <c r="E32" s="6"/>
      <c r="F32" s="6"/>
      <c r="G32" s="6"/>
      <c r="H32" s="6"/>
    </row>
    <row r="33" spans="2:9">
      <c r="C33" s="2" t="s">
        <v>1</v>
      </c>
      <c r="E33" s="6">
        <f>E20+E28</f>
        <v>5.9868761946437505</v>
      </c>
      <c r="F33" s="6">
        <f t="shared" ref="F33:H33" si="7">F20+F28</f>
        <v>7.83175142155625</v>
      </c>
      <c r="G33" s="6">
        <f t="shared" si="7"/>
        <v>8.7786977530937502</v>
      </c>
      <c r="H33" s="6">
        <f t="shared" si="7"/>
        <v>9.8486440846312497</v>
      </c>
    </row>
    <row r="34" spans="2:9">
      <c r="C34" s="2" t="s">
        <v>0</v>
      </c>
      <c r="E34" s="13">
        <f>E21+E29</f>
        <v>4.9679500624999999</v>
      </c>
      <c r="F34" s="13">
        <f t="shared" ref="F34:H34" si="8">F21+F29</f>
        <v>6.0135501874999999</v>
      </c>
      <c r="G34" s="13">
        <f t="shared" si="8"/>
        <v>6.5615728124999997</v>
      </c>
      <c r="H34" s="13">
        <f t="shared" si="8"/>
        <v>7.1182379375</v>
      </c>
    </row>
    <row r="35" spans="2:9" ht="15.75" thickBot="1">
      <c r="B35" s="4" t="s">
        <v>7</v>
      </c>
      <c r="E35" s="14">
        <f>E34-E33</f>
        <v>-1.0189261321437506</v>
      </c>
      <c r="F35" s="14">
        <f t="shared" ref="F35:H35" si="9">F34-F33</f>
        <v>-1.8182012340562501</v>
      </c>
      <c r="G35" s="14">
        <f t="shared" si="9"/>
        <v>-2.2171249405937505</v>
      </c>
      <c r="H35" s="14">
        <f t="shared" si="9"/>
        <v>-2.7304061471312497</v>
      </c>
    </row>
    <row r="36" spans="2:9" ht="15" thickTop="1"/>
    <row r="37" spans="2:9">
      <c r="B37" s="2" t="s">
        <v>14</v>
      </c>
    </row>
    <row r="38" spans="2:9">
      <c r="C38" s="2" t="s">
        <v>19</v>
      </c>
    </row>
    <row r="39" spans="2:9" ht="14.45" customHeight="1">
      <c r="C39" s="2" t="s">
        <v>18</v>
      </c>
    </row>
    <row r="40" spans="2:9" ht="28.5" customHeight="1">
      <c r="C40" s="16" t="s">
        <v>20</v>
      </c>
      <c r="D40" s="16"/>
      <c r="E40" s="16"/>
      <c r="F40" s="16"/>
      <c r="G40" s="16"/>
      <c r="H40" s="16"/>
      <c r="I40" s="16"/>
    </row>
    <row r="41" spans="2:9">
      <c r="C41" s="2" t="s">
        <v>23</v>
      </c>
    </row>
    <row r="42" spans="2:9">
      <c r="E42" s="6"/>
      <c r="F42" s="6"/>
      <c r="G42" s="6"/>
      <c r="H42" s="6"/>
      <c r="I42" s="6"/>
    </row>
    <row r="44" spans="2:9">
      <c r="D44" s="8"/>
    </row>
    <row r="45" spans="2:9">
      <c r="D45" s="8"/>
    </row>
    <row r="46" spans="2:9">
      <c r="D46" s="8"/>
    </row>
  </sheetData>
  <mergeCells count="5">
    <mergeCell ref="B6:H6"/>
    <mergeCell ref="C40:I40"/>
    <mergeCell ref="B5:H5"/>
    <mergeCell ref="A1:E1"/>
    <mergeCell ref="G1:I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9"/>
  <sheetViews>
    <sheetView showGridLines="0" view="pageBreakPreview" zoomScaleNormal="100" zoomScaleSheetLayoutView="100" workbookViewId="0">
      <selection activeCell="N1" sqref="N1"/>
    </sheetView>
  </sheetViews>
  <sheetFormatPr defaultColWidth="9.140625" defaultRowHeight="14.25"/>
  <cols>
    <col min="1" max="3" width="9.140625" style="2"/>
    <col min="4" max="4" width="9.7109375" style="2" customWidth="1"/>
    <col min="5" max="16384" width="9.140625" style="2"/>
  </cols>
  <sheetData>
    <row r="1" spans="2:11" ht="60.75" customHeight="1">
      <c r="B1" s="18" t="s">
        <v>28</v>
      </c>
      <c r="C1" s="18"/>
      <c r="D1" s="18"/>
      <c r="E1" s="18"/>
      <c r="F1" s="18"/>
      <c r="H1" s="19" t="s">
        <v>29</v>
      </c>
      <c r="I1" s="19"/>
      <c r="J1" s="19"/>
    </row>
    <row r="5" spans="2:11" ht="33.75" customHeight="1">
      <c r="B5" s="17" t="s">
        <v>24</v>
      </c>
      <c r="C5" s="17"/>
      <c r="D5" s="17"/>
      <c r="E5" s="17"/>
      <c r="F5" s="17"/>
      <c r="G5" s="17"/>
      <c r="H5" s="17"/>
      <c r="I5" s="17"/>
      <c r="J5" s="17"/>
      <c r="K5" s="17"/>
    </row>
    <row r="25" spans="3:8" ht="18" customHeight="1">
      <c r="C25" s="4" t="s">
        <v>16</v>
      </c>
    </row>
    <row r="26" spans="3:8" ht="18" customHeight="1">
      <c r="E26" s="4">
        <v>2015</v>
      </c>
      <c r="F26" s="4">
        <v>2016</v>
      </c>
      <c r="G26" s="4">
        <v>2017</v>
      </c>
      <c r="H26" s="4">
        <v>2018</v>
      </c>
    </row>
    <row r="27" spans="3:8" ht="18" customHeight="1">
      <c r="C27" s="2" t="s">
        <v>13</v>
      </c>
      <c r="E27" s="5">
        <f>'Table 1'!E33</f>
        <v>5.9868761946437505</v>
      </c>
      <c r="F27" s="5">
        <f>'Table 1'!F33</f>
        <v>7.83175142155625</v>
      </c>
      <c r="G27" s="5">
        <f>'Table 1'!G33</f>
        <v>8.7786977530937502</v>
      </c>
      <c r="H27" s="5">
        <f>'Table 1'!H33</f>
        <v>9.8486440846312497</v>
      </c>
    </row>
    <row r="28" spans="3:8" ht="18" customHeight="1">
      <c r="C28" s="2" t="s">
        <v>17</v>
      </c>
      <c r="E28" s="7">
        <f>'Table 1'!E34</f>
        <v>4.9679500624999999</v>
      </c>
      <c r="F28" s="7">
        <f>'Table 1'!F34</f>
        <v>6.0135501874999999</v>
      </c>
      <c r="G28" s="7">
        <f>'Table 1'!G34</f>
        <v>6.5615728124999997</v>
      </c>
      <c r="H28" s="7">
        <f>'Table 1'!H34</f>
        <v>7.1182379375</v>
      </c>
    </row>
    <row r="29" spans="3:8" ht="18" customHeight="1">
      <c r="C29" s="2" t="s">
        <v>15</v>
      </c>
      <c r="E29" s="9">
        <f>E27-E28</f>
        <v>1.0189261321437506</v>
      </c>
      <c r="F29" s="9">
        <f t="shared" ref="F29:H29" si="0">F27-F28</f>
        <v>1.8182012340562501</v>
      </c>
      <c r="G29" s="9">
        <f t="shared" si="0"/>
        <v>2.2171249405937505</v>
      </c>
      <c r="H29" s="9">
        <f t="shared" si="0"/>
        <v>2.7304061471312497</v>
      </c>
    </row>
  </sheetData>
  <mergeCells count="3">
    <mergeCell ref="B5:K5"/>
    <mergeCell ref="B1:F1"/>
    <mergeCell ref="H1:J1"/>
  </mergeCells>
  <pageMargins left="0.7" right="0.7" top="0.75" bottom="0.75" header="0.3" footer="0.3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6"/>
  <sheetViews>
    <sheetView showGridLines="0" view="pageBreakPreview" zoomScaleNormal="100" zoomScaleSheetLayoutView="100" workbookViewId="0">
      <selection activeCell="G9" sqref="G9"/>
    </sheetView>
  </sheetViews>
  <sheetFormatPr defaultColWidth="9.140625" defaultRowHeight="14.25"/>
  <cols>
    <col min="1" max="1" width="7" style="2" customWidth="1"/>
    <col min="2" max="2" width="10.7109375" style="2" customWidth="1"/>
    <col min="3" max="3" width="21.140625" style="2" customWidth="1"/>
    <col min="4" max="8" width="13.42578125" style="2" customWidth="1"/>
    <col min="9" max="9" width="8" style="2" customWidth="1"/>
    <col min="10" max="16384" width="9.140625" style="2"/>
  </cols>
  <sheetData>
    <row r="1" spans="1:10" ht="57" customHeight="1">
      <c r="A1" s="18" t="s">
        <v>28</v>
      </c>
      <c r="B1" s="18"/>
      <c r="C1" s="18"/>
      <c r="D1" s="18"/>
      <c r="E1" s="18"/>
      <c r="G1" s="19" t="s">
        <v>29</v>
      </c>
      <c r="H1" s="19"/>
      <c r="I1" s="19"/>
    </row>
    <row r="5" spans="1:10" ht="36" customHeight="1">
      <c r="B5" s="17" t="s">
        <v>25</v>
      </c>
      <c r="C5" s="17"/>
      <c r="D5" s="17"/>
      <c r="E5" s="17"/>
      <c r="F5" s="17"/>
      <c r="G5" s="17"/>
      <c r="H5" s="17"/>
    </row>
    <row r="6" spans="1:10">
      <c r="B6" s="15"/>
      <c r="C6" s="15"/>
      <c r="D6" s="15"/>
      <c r="E6" s="15"/>
      <c r="F6" s="15"/>
      <c r="G6" s="15"/>
      <c r="H6" s="15"/>
    </row>
    <row r="8" spans="1:10" ht="15">
      <c r="D8" s="10">
        <v>2014</v>
      </c>
      <c r="E8" s="10">
        <v>2015</v>
      </c>
      <c r="F8" s="10">
        <v>2016</v>
      </c>
      <c r="G8" s="10">
        <v>2017</v>
      </c>
      <c r="H8" s="10">
        <v>2018</v>
      </c>
    </row>
    <row r="9" spans="1:10" ht="15">
      <c r="B9" s="10" t="s">
        <v>5</v>
      </c>
      <c r="C9" s="11"/>
    </row>
    <row r="10" spans="1:10">
      <c r="B10" s="2" t="s">
        <v>4</v>
      </c>
      <c r="C10" s="2" t="s">
        <v>1</v>
      </c>
      <c r="D10" s="3">
        <f>22.545*(1-0.2972)</f>
        <v>15.844626</v>
      </c>
      <c r="E10" s="3">
        <f>11.1*(1-0.29721486)</f>
        <v>7.8009150539999998</v>
      </c>
      <c r="J10" s="3"/>
    </row>
    <row r="11" spans="1:10">
      <c r="C11" s="2" t="s">
        <v>0</v>
      </c>
      <c r="D11" s="3">
        <v>34.36</v>
      </c>
      <c r="F11" s="2">
        <v>4.4000000000000004</v>
      </c>
      <c r="J11" s="3"/>
    </row>
    <row r="12" spans="1:10">
      <c r="B12" s="2" t="s">
        <v>6</v>
      </c>
      <c r="C12" s="2" t="s">
        <v>1</v>
      </c>
      <c r="D12" s="3">
        <f>D10</f>
        <v>15.844626</v>
      </c>
      <c r="E12" s="5">
        <f>D12+E10-E16</f>
        <v>23.285675403999999</v>
      </c>
      <c r="F12" s="5">
        <f t="shared" ref="F12:H13" si="0">E12+F10-F16</f>
        <v>22.730786877650001</v>
      </c>
      <c r="G12" s="5">
        <f t="shared" si="0"/>
        <v>22.175898351300003</v>
      </c>
      <c r="H12" s="5">
        <f t="shared" si="0"/>
        <v>21.621009824950004</v>
      </c>
    </row>
    <row r="13" spans="1:10">
      <c r="C13" s="2" t="s">
        <v>0</v>
      </c>
      <c r="D13" s="2">
        <f>D11</f>
        <v>34.36</v>
      </c>
      <c r="E13" s="5">
        <f>D13+E11-E17</f>
        <v>33.53725</v>
      </c>
      <c r="F13" s="5">
        <f t="shared" si="0"/>
        <v>37.1145</v>
      </c>
      <c r="G13" s="5">
        <f t="shared" si="0"/>
        <v>36.181750000000001</v>
      </c>
      <c r="H13" s="5">
        <f t="shared" si="0"/>
        <v>35.249000000000002</v>
      </c>
    </row>
    <row r="15" spans="1:10" ht="15">
      <c r="B15" s="10" t="s">
        <v>11</v>
      </c>
      <c r="C15" s="11"/>
    </row>
    <row r="16" spans="1:10">
      <c r="B16" s="2" t="s">
        <v>2</v>
      </c>
      <c r="C16" s="2" t="s">
        <v>1</v>
      </c>
      <c r="E16" s="6">
        <f>(D10-1.45)/40</f>
        <v>0.35986565000000004</v>
      </c>
      <c r="F16" s="6">
        <f>(SUM($D10:E10)-1.45)/40</f>
        <v>0.55488852634999997</v>
      </c>
      <c r="G16" s="6">
        <f>(SUM($D10:F10)-1.45)/40</f>
        <v>0.55488852634999997</v>
      </c>
      <c r="H16" s="6">
        <f>(SUM($D10:G10)-1.45)/40</f>
        <v>0.55488852634999997</v>
      </c>
    </row>
    <row r="17" spans="2:8">
      <c r="C17" s="2" t="s">
        <v>0</v>
      </c>
      <c r="E17" s="6">
        <f>(D11-1.45)/40</f>
        <v>0.82274999999999987</v>
      </c>
      <c r="F17" s="6">
        <f>(SUM($D11:E11)-1.45)/40</f>
        <v>0.82274999999999987</v>
      </c>
      <c r="G17" s="6">
        <f>(SUM($D11:F11)-1.45)/40</f>
        <v>0.93274999999999986</v>
      </c>
      <c r="H17" s="6">
        <f>(SUM($D11:G11)-1.45)/40</f>
        <v>0.93274999999999986</v>
      </c>
    </row>
    <row r="18" spans="2:8">
      <c r="B18" s="2" t="s">
        <v>3</v>
      </c>
      <c r="C18" s="2" t="s">
        <v>1</v>
      </c>
      <c r="E18" s="6">
        <f t="shared" ref="E18:H19" si="1">(D12+E12)*0.5*0.0545</f>
        <v>1.0663007132590001</v>
      </c>
      <c r="F18" s="6">
        <f t="shared" si="1"/>
        <v>1.2539485971749624</v>
      </c>
      <c r="G18" s="6">
        <f t="shared" si="1"/>
        <v>1.2237071724888875</v>
      </c>
      <c r="H18" s="6">
        <f t="shared" si="1"/>
        <v>1.1934657478028128</v>
      </c>
    </row>
    <row r="19" spans="2:8">
      <c r="C19" s="2" t="s">
        <v>0</v>
      </c>
      <c r="E19" s="12">
        <f t="shared" si="1"/>
        <v>1.8502000624999999</v>
      </c>
      <c r="F19" s="12">
        <f t="shared" si="1"/>
        <v>1.9252601874999997</v>
      </c>
      <c r="G19" s="12">
        <f t="shared" si="1"/>
        <v>1.9973228125</v>
      </c>
      <c r="H19" s="12">
        <f t="shared" si="1"/>
        <v>1.9464879375000002</v>
      </c>
    </row>
    <row r="20" spans="2:8">
      <c r="B20" s="2" t="s">
        <v>4</v>
      </c>
      <c r="C20" s="2" t="s">
        <v>1</v>
      </c>
      <c r="E20" s="6">
        <f>E16+E18</f>
        <v>1.426166363259</v>
      </c>
      <c r="F20" s="6">
        <f t="shared" ref="F20:H21" si="2">F16+F18</f>
        <v>1.8088371235249623</v>
      </c>
      <c r="G20" s="6">
        <f t="shared" si="2"/>
        <v>1.7785956988388874</v>
      </c>
      <c r="H20" s="6">
        <f t="shared" si="2"/>
        <v>1.7483542741528129</v>
      </c>
    </row>
    <row r="21" spans="2:8">
      <c r="C21" s="2" t="s">
        <v>0</v>
      </c>
      <c r="E21" s="13">
        <f>E17+E19</f>
        <v>2.6729500625</v>
      </c>
      <c r="F21" s="13">
        <f t="shared" si="2"/>
        <v>2.7480101874999994</v>
      </c>
      <c r="G21" s="13">
        <f t="shared" si="2"/>
        <v>2.9300728124999997</v>
      </c>
      <c r="H21" s="13">
        <f t="shared" si="2"/>
        <v>2.8792379375000001</v>
      </c>
    </row>
    <row r="22" spans="2:8" ht="15.75" thickBot="1">
      <c r="B22" s="4" t="s">
        <v>7</v>
      </c>
      <c r="E22" s="14">
        <f>E21-E20</f>
        <v>1.246783699241</v>
      </c>
      <c r="F22" s="14">
        <f t="shared" ref="F22:H22" si="3">F21-F20</f>
        <v>0.93917306397503708</v>
      </c>
      <c r="G22" s="14">
        <f t="shared" si="3"/>
        <v>1.1514771136611124</v>
      </c>
      <c r="H22" s="14">
        <f t="shared" si="3"/>
        <v>1.1308836633471873</v>
      </c>
    </row>
    <row r="23" spans="2:8" ht="15" thickTop="1"/>
    <row r="24" spans="2:8" ht="15">
      <c r="B24" s="10" t="s">
        <v>12</v>
      </c>
      <c r="C24" s="11"/>
    </row>
    <row r="25" spans="2:8">
      <c r="B25" s="2" t="s">
        <v>10</v>
      </c>
      <c r="E25" s="2">
        <v>17</v>
      </c>
      <c r="F25" s="2">
        <v>22.9</v>
      </c>
      <c r="G25" s="2">
        <v>26.9</v>
      </c>
      <c r="H25" s="2">
        <v>31.4</v>
      </c>
    </row>
    <row r="26" spans="2:8">
      <c r="B26" s="2" t="s">
        <v>8</v>
      </c>
      <c r="C26" s="2" t="s">
        <v>1</v>
      </c>
      <c r="E26" s="1">
        <v>0.9</v>
      </c>
      <c r="F26" s="1">
        <v>1</v>
      </c>
      <c r="G26" s="1">
        <v>1</v>
      </c>
      <c r="H26" s="1">
        <v>1</v>
      </c>
    </row>
    <row r="27" spans="2:8">
      <c r="C27" s="2" t="s">
        <v>0</v>
      </c>
      <c r="E27" s="1">
        <v>1</v>
      </c>
      <c r="F27" s="1">
        <v>0.95</v>
      </c>
      <c r="G27" s="1">
        <v>1</v>
      </c>
      <c r="H27" s="1">
        <v>1</v>
      </c>
    </row>
    <row r="28" spans="2:8">
      <c r="B28" s="2" t="s">
        <v>9</v>
      </c>
      <c r="C28" s="2" t="s">
        <v>1</v>
      </c>
      <c r="E28" s="6">
        <f>E$25*E26*0.246+E$25*(1-E26)*0.287</f>
        <v>4.2517000000000005</v>
      </c>
      <c r="F28" s="6">
        <f>F$25*F26*0.246+F$25*(1-F26)*0.287</f>
        <v>5.6334</v>
      </c>
      <c r="G28" s="6">
        <f>G$25*G26*0.246+G$25*(1-G26)*0.287</f>
        <v>6.6173999999999999</v>
      </c>
      <c r="H28" s="6">
        <f>H$25*H26*0.246+H$25*(1-H26)*0.287</f>
        <v>7.7243999999999993</v>
      </c>
    </row>
    <row r="29" spans="2:8">
      <c r="C29" s="2" t="s">
        <v>0</v>
      </c>
      <c r="E29" s="13">
        <f>E$25*E27*0.135+E$25*(1-E27)*0.287</f>
        <v>2.2949999999999999</v>
      </c>
      <c r="F29" s="13">
        <f>F$25*F27*0.135+F$25*(1-F27)*0.287</f>
        <v>3.2655400000000001</v>
      </c>
      <c r="G29" s="13">
        <f>G$25*G27*0.135+G$25*(1-G27)*0.287</f>
        <v>3.6315</v>
      </c>
      <c r="H29" s="13">
        <f>H$25*H27*0.135+H$25*(1-H27)*0.287</f>
        <v>4.2389999999999999</v>
      </c>
    </row>
    <row r="30" spans="2:8" ht="15.75" thickBot="1">
      <c r="B30" s="4" t="s">
        <v>7</v>
      </c>
      <c r="E30" s="14">
        <f>E29-E28</f>
        <v>-1.9567000000000005</v>
      </c>
      <c r="F30" s="14">
        <f t="shared" ref="F30:H30" si="4">F29-F28</f>
        <v>-2.3678599999999999</v>
      </c>
      <c r="G30" s="14">
        <f t="shared" si="4"/>
        <v>-2.9859</v>
      </c>
      <c r="H30" s="14">
        <f t="shared" si="4"/>
        <v>-3.4853999999999994</v>
      </c>
    </row>
    <row r="31" spans="2:8" ht="15" thickTop="1"/>
    <row r="32" spans="2:8" ht="15">
      <c r="B32" s="10" t="s">
        <v>21</v>
      </c>
      <c r="C32" s="11"/>
      <c r="E32" s="6"/>
      <c r="F32" s="6"/>
      <c r="G32" s="6"/>
      <c r="H32" s="6"/>
    </row>
    <row r="33" spans="2:9">
      <c r="C33" s="2" t="s">
        <v>1</v>
      </c>
      <c r="E33" s="6">
        <f>E20+E28</f>
        <v>5.6778663632590005</v>
      </c>
      <c r="F33" s="6">
        <f t="shared" ref="F33:H34" si="5">F20+F28</f>
        <v>7.4422371235249623</v>
      </c>
      <c r="G33" s="6">
        <f t="shared" si="5"/>
        <v>8.3959956988388882</v>
      </c>
      <c r="H33" s="6">
        <f t="shared" si="5"/>
        <v>9.4727542741528126</v>
      </c>
    </row>
    <row r="34" spans="2:9">
      <c r="C34" s="2" t="s">
        <v>0</v>
      </c>
      <c r="E34" s="13">
        <f>E21+E29</f>
        <v>4.9679500624999999</v>
      </c>
      <c r="F34" s="13">
        <f t="shared" si="5"/>
        <v>6.0135501874999999</v>
      </c>
      <c r="G34" s="13">
        <f t="shared" si="5"/>
        <v>6.5615728124999997</v>
      </c>
      <c r="H34" s="13">
        <f t="shared" si="5"/>
        <v>7.1182379375</v>
      </c>
    </row>
    <row r="35" spans="2:9" ht="15.75" thickBot="1">
      <c r="B35" s="4" t="s">
        <v>7</v>
      </c>
      <c r="E35" s="14">
        <f>E34-E33</f>
        <v>-0.70991630075900058</v>
      </c>
      <c r="F35" s="14">
        <f t="shared" ref="F35:H35" si="6">F34-F33</f>
        <v>-1.4286869360249623</v>
      </c>
      <c r="G35" s="14">
        <f t="shared" si="6"/>
        <v>-1.8344228863388885</v>
      </c>
      <c r="H35" s="14">
        <f t="shared" si="6"/>
        <v>-2.3545163366528126</v>
      </c>
    </row>
    <row r="36" spans="2:9" ht="15" thickTop="1"/>
    <row r="37" spans="2:9">
      <c r="B37" s="2" t="s">
        <v>14</v>
      </c>
    </row>
    <row r="38" spans="2:9">
      <c r="C38" s="2" t="s">
        <v>19</v>
      </c>
    </row>
    <row r="39" spans="2:9" ht="14.45" customHeight="1">
      <c r="C39" s="2" t="s">
        <v>18</v>
      </c>
    </row>
    <row r="40" spans="2:9" ht="28.5" customHeight="1">
      <c r="C40" s="16" t="s">
        <v>20</v>
      </c>
      <c r="D40" s="16"/>
      <c r="E40" s="16"/>
      <c r="F40" s="16"/>
      <c r="G40" s="16"/>
      <c r="H40" s="16"/>
      <c r="I40" s="16"/>
    </row>
    <row r="41" spans="2:9">
      <c r="C41" s="2" t="s">
        <v>27</v>
      </c>
    </row>
    <row r="42" spans="2:9">
      <c r="E42" s="6"/>
      <c r="F42" s="6"/>
      <c r="G42" s="6"/>
      <c r="H42" s="6"/>
      <c r="I42" s="6"/>
    </row>
    <row r="44" spans="2:9">
      <c r="D44" s="8"/>
    </row>
    <row r="45" spans="2:9">
      <c r="D45" s="8"/>
    </row>
    <row r="46" spans="2:9">
      <c r="D46" s="8"/>
    </row>
  </sheetData>
  <mergeCells count="5">
    <mergeCell ref="B5:H5"/>
    <mergeCell ref="B6:H6"/>
    <mergeCell ref="C40:I40"/>
    <mergeCell ref="A1:E1"/>
    <mergeCell ref="G1:I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29"/>
  <sheetViews>
    <sheetView showGridLines="0" view="pageBreakPreview" zoomScaleNormal="100" zoomScaleSheetLayoutView="100" workbookViewId="0">
      <selection activeCell="D2" sqref="D2"/>
    </sheetView>
  </sheetViews>
  <sheetFormatPr defaultColWidth="9.140625" defaultRowHeight="14.25"/>
  <cols>
    <col min="1" max="3" width="9.140625" style="2"/>
    <col min="4" max="4" width="9.7109375" style="2" customWidth="1"/>
    <col min="5" max="16384" width="9.140625" style="2"/>
  </cols>
  <sheetData>
    <row r="1" spans="2:11" ht="60.75" customHeight="1">
      <c r="B1" s="18" t="s">
        <v>28</v>
      </c>
      <c r="C1" s="18"/>
      <c r="D1" s="18"/>
      <c r="E1" s="18"/>
      <c r="F1" s="18"/>
      <c r="H1" s="19" t="s">
        <v>29</v>
      </c>
      <c r="I1" s="19"/>
      <c r="J1" s="19"/>
    </row>
    <row r="5" spans="2:11" ht="33.75" customHeight="1">
      <c r="B5" s="17" t="s">
        <v>26</v>
      </c>
      <c r="C5" s="17"/>
      <c r="D5" s="17"/>
      <c r="E5" s="17"/>
      <c r="F5" s="17"/>
      <c r="G5" s="17"/>
      <c r="H5" s="17"/>
      <c r="I5" s="17"/>
      <c r="J5" s="17"/>
      <c r="K5" s="17"/>
    </row>
    <row r="25" spans="3:8" ht="18" customHeight="1">
      <c r="C25" s="4" t="s">
        <v>16</v>
      </c>
    </row>
    <row r="26" spans="3:8" ht="18" customHeight="1">
      <c r="E26" s="4">
        <v>2015</v>
      </c>
      <c r="F26" s="4">
        <v>2016</v>
      </c>
      <c r="G26" s="4">
        <v>2017</v>
      </c>
      <c r="H26" s="4">
        <v>2018</v>
      </c>
    </row>
    <row r="27" spans="3:8" ht="18" customHeight="1">
      <c r="C27" s="2" t="s">
        <v>13</v>
      </c>
      <c r="E27" s="5">
        <f>'Table 2'!E33</f>
        <v>5.6778663632590005</v>
      </c>
      <c r="F27" s="5">
        <f>'Table 2'!F33</f>
        <v>7.4422371235249623</v>
      </c>
      <c r="G27" s="5">
        <f>'Table 2'!G33</f>
        <v>8.3959956988388882</v>
      </c>
      <c r="H27" s="5">
        <f>'Table 2'!H33</f>
        <v>9.4727542741528126</v>
      </c>
    </row>
    <row r="28" spans="3:8" ht="18" customHeight="1">
      <c r="C28" s="2" t="s">
        <v>17</v>
      </c>
      <c r="E28" s="7">
        <f>'Table 2'!E34</f>
        <v>4.9679500624999999</v>
      </c>
      <c r="F28" s="7">
        <f>'Table 2'!F34</f>
        <v>6.0135501874999999</v>
      </c>
      <c r="G28" s="7">
        <f>'Table 2'!G34</f>
        <v>6.5615728124999997</v>
      </c>
      <c r="H28" s="7">
        <f>'Table 2'!H34</f>
        <v>7.1182379375</v>
      </c>
    </row>
    <row r="29" spans="3:8" ht="18" customHeight="1">
      <c r="C29" s="2" t="s">
        <v>15</v>
      </c>
      <c r="E29" s="9">
        <f>E27-E28</f>
        <v>0.70991630075900058</v>
      </c>
      <c r="F29" s="9">
        <f t="shared" ref="F29:H29" si="0">F27-F28</f>
        <v>1.4286869360249623</v>
      </c>
      <c r="G29" s="9">
        <f t="shared" si="0"/>
        <v>1.8344228863388885</v>
      </c>
      <c r="H29" s="9">
        <f t="shared" si="0"/>
        <v>2.3545163366528126</v>
      </c>
    </row>
  </sheetData>
  <mergeCells count="3">
    <mergeCell ref="B5:K5"/>
    <mergeCell ref="B1:F1"/>
    <mergeCell ref="H1:J1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Table 1</vt:lpstr>
      <vt:lpstr>Figure 1</vt:lpstr>
      <vt:lpstr>Table 2</vt:lpstr>
      <vt:lpstr>Figure 2</vt:lpstr>
      <vt:lpstr>'Figure 1'!Print_Area</vt:lpstr>
      <vt:lpstr>'Figure 2'!Print_Area</vt:lpstr>
      <vt:lpstr>'Table 1'!Print_Area</vt:lpstr>
      <vt:lpstr>'Table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2014-02-14T22:23:03Z</dcterms:created>
  <dcterms:modified xsi:type="dcterms:W3CDTF">2014-02-27T15:41:45Z</dcterms:modified>
</cp:coreProperties>
</file>