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8715" activeTab="2"/>
  </bookViews>
  <sheets>
    <sheet name="Table 1-1 " sheetId="19" r:id="rId1"/>
    <sheet name="Table 1-2" sheetId="22" r:id="rId2"/>
    <sheet name="Table 1-3" sheetId="21" r:id="rId3"/>
  </sheets>
  <externalReferences>
    <externalReference r:id="rId4"/>
    <externalReference r:id="rId5"/>
  </externalReferences>
  <definedNames>
    <definedName name="hcredit">[1]Rates!$C$5</definedName>
    <definedName name="optha">[1]Rates!$G$75</definedName>
    <definedName name="opthd">[1]Rates!$G$87</definedName>
    <definedName name="_xlnm.Print_Area" localSheetId="0">'Table 1-1 '!$A$1:$F$42</definedName>
    <definedName name="_xlnm.Print_Area" localSheetId="1">'Table 1-2'!$A$1:$I$42</definedName>
    <definedName name="_xlnm.Print_Area" localSheetId="2">'Table 1-3'!$A$1:$L$26</definedName>
    <definedName name="ridera2">[1]Rates!$C$8</definedName>
    <definedName name="rt11dc1">[1]Rates!$B$16</definedName>
    <definedName name="rt11de1">[1]Rates!$C$16</definedName>
    <definedName name="rt11ge1">[1]Rates!$C$14</definedName>
    <definedName name="rt11sc1">[1]Rates!$B$17</definedName>
    <definedName name="rt11te1">[1]Rates!$C$15</definedName>
    <definedName name="rt21dc1">[1]Rates!$B$28</definedName>
    <definedName name="rt21dd1">[1]Rates!$C$28</definedName>
    <definedName name="rt21de1">[1]Rates!$D$28</definedName>
    <definedName name="rt21de2">[1]Rates!$E$28</definedName>
    <definedName name="rt21ge1">[1]Rates!$D$26</definedName>
    <definedName name="rt21ge2">[1]Rates!$E$26</definedName>
    <definedName name="rt21sc1">[1]Rates!$B$29</definedName>
    <definedName name="rt21sd1">[1]Rates!$C$29</definedName>
    <definedName name="rt21tc1">[1]Rates!$B$27</definedName>
    <definedName name="rt21td1">[1]Rates!$C$27</definedName>
    <definedName name="rt21te1">[1]Rates!$D$27</definedName>
    <definedName name="rt21te2">[1]Rates!$E$27</definedName>
    <definedName name="rt22dc1">[1]Rates!$B$40</definedName>
    <definedName name="rt22dd1">[1]Rates!$C$40</definedName>
    <definedName name="rt22de1">[1]Rates!$D$40</definedName>
    <definedName name="rt22de2">[1]Rates!$E$40</definedName>
    <definedName name="rt22ge1">[1]Rates!$D$38</definedName>
    <definedName name="rt22ge2">[1]Rates!$E$38</definedName>
    <definedName name="rt22sc1">[1]Rates!$B$41</definedName>
    <definedName name="rt22sd1">[1]Rates!$C$41</definedName>
    <definedName name="rt22tc1">[1]Rates!$B$39</definedName>
    <definedName name="rt22td1">[1]Rates!$C$39</definedName>
    <definedName name="rt22te1">[1]Rates!$D$39</definedName>
    <definedName name="rt22te2">[1]Rates!$E$39</definedName>
    <definedName name="rt25dc1">[1]Rates!$B$52</definedName>
    <definedName name="rt25dd1">[1]Rates!$C$52</definedName>
    <definedName name="rt25de1">[1]Rates!$D$52</definedName>
    <definedName name="rt25de2">[1]Rates!$E$52</definedName>
    <definedName name="rt25ge1">[1]Rates!$D$50</definedName>
    <definedName name="rt25ge2">[1]Rates!$E$50</definedName>
    <definedName name="rt25tc1">[1]Rates!$B$51</definedName>
    <definedName name="rt25td1">[1]Rates!$C$51</definedName>
    <definedName name="rt25te1">[1]Rates!$D$51</definedName>
    <definedName name="rt25te2">[1]Rates!$E$51</definedName>
    <definedName name="rt26dc1">[1]Rates!$B$64</definedName>
    <definedName name="rt26dd1">[1]Rates!$C$64</definedName>
    <definedName name="rt31ddd1">[1]Rates!$C$76</definedName>
    <definedName name="rt31ddd2">[1]Rates!$D$76</definedName>
    <definedName name="rt31dde1">[1]Rates!$E$76</definedName>
    <definedName name="rt31dde2">[1]Rates!$F$76</definedName>
    <definedName name="rt31dge1">[1]Rates!$E$74</definedName>
    <definedName name="rt31dge2">[1]Rates!$F$74</definedName>
    <definedName name="rt31dsd1">[1]Rates!$C$77</definedName>
    <definedName name="rt31dsd2">[1]Rates!$D$77</definedName>
    <definedName name="rt31dtd1">[1]Rates!$C$75</definedName>
    <definedName name="rt31dtd2">[1]Rates!$D$75</definedName>
    <definedName name="rt31dte1">[1]Rates!$E$75</definedName>
    <definedName name="rt31dte2">[1]Rates!$F$75</definedName>
    <definedName name="rt31tdd1">[1]Rates!$C$88</definedName>
    <definedName name="rt31tdd2">[1]Rates!$D$88</definedName>
    <definedName name="rt31tde1">[1]Rates!$E$88</definedName>
    <definedName name="rt31tde2">[1]Rates!$F$88</definedName>
    <definedName name="rt31tge1">[1]Rates!$E$86</definedName>
    <definedName name="rt31tge2">[1]Rates!$F$86</definedName>
    <definedName name="rt31tsd1">[1]Rates!$C$89</definedName>
    <definedName name="rt31tsd2">[1]Rates!$D$89</definedName>
    <definedName name="rt31ttd1">[1]Rates!$C$87</definedName>
    <definedName name="rt31ttd2">[1]Rates!$D$87</definedName>
    <definedName name="rt31tte1">[1]Rates!$E$87</definedName>
    <definedName name="rt31tte2">[1]Rates!$F$87</definedName>
    <definedName name="rt32dd1">[1]Rates!$C$100</definedName>
    <definedName name="rt32dd2">[1]Rates!$D$100</definedName>
    <definedName name="rt32de1">[1]Rates!$E$100</definedName>
    <definedName name="rt32de2">[1]Rates!$F$100</definedName>
    <definedName name="rt32ge1">[1]Rates!$E$98</definedName>
    <definedName name="rt32ge2">[1]Rates!$F$98</definedName>
    <definedName name="rt32sd1">[1]Rates!$C$101</definedName>
    <definedName name="rt32sd2">[1]Rates!$D$101</definedName>
    <definedName name="rt32td1">[1]Rates!$C$99</definedName>
    <definedName name="rt32td2">[1]Rates!$D$99</definedName>
    <definedName name="rt32te1">[1]Rates!$E$99</definedName>
    <definedName name="rt32te2">[1]Rates!$F$99</definedName>
    <definedName name="rt33ge1">[1]Rates!$E$110</definedName>
    <definedName name="rt33ge2">[1]Rates!$F$110</definedName>
    <definedName name="rt33sc1">[1]Rates!$B$113</definedName>
    <definedName name="rt33se1">[1]Rates!$E$113</definedName>
    <definedName name="rt33se2">[1]Rates!$F$113</definedName>
    <definedName name="rt33tc1">[1]Rates!$B$111</definedName>
    <definedName name="rt33te1">[1]Rates!$E$111</definedName>
    <definedName name="rt33te2">[1]Rates!$F$111</definedName>
    <definedName name="rt38ge1">[1]Rates!$E$122</definedName>
    <definedName name="rt38ge2">[1]Rates!$F$122</definedName>
    <definedName name="rt41dc1">[1]Rates!$B$136</definedName>
    <definedName name="rt41dd1">[1]Rates!$C$136</definedName>
    <definedName name="rt41de1">[1]Rates!$D$136</definedName>
    <definedName name="rt41de2">[1]Rates!$E$136</definedName>
    <definedName name="rt41ge1">[1]Rates!$D$134</definedName>
    <definedName name="rt41ge2">[1]Rates!$E$134</definedName>
    <definedName name="rt41sc1">[1]Rates!$B$137</definedName>
    <definedName name="rt41sd1">[1]Rates!$C$137</definedName>
    <definedName name="rt41tc1">[1]Rates!$B$135</definedName>
    <definedName name="rt41td1">[1]Rates!$C$135</definedName>
    <definedName name="rt41te1">[1]Rates!$D$135</definedName>
    <definedName name="rt41te2">[1]Rates!$E$135</definedName>
    <definedName name="rt51dc1">[1]Rates!$B$148</definedName>
    <definedName name="rt51dd1">[1]Rates!$C$148</definedName>
    <definedName name="rt51de1">[1]Rates!$D$148</definedName>
    <definedName name="rt51de2">[1]Rates!$E$148</definedName>
    <definedName name="rt51ge1">[1]Rates!$D$146</definedName>
    <definedName name="rt51ge2">[1]Rates!$E$146</definedName>
    <definedName name="rt51sc1">[1]Rates!$B$149</definedName>
    <definedName name="rt51sd1">[1]Rates!$C$149</definedName>
    <definedName name="rt51tc1">[1]Rates!$B$147</definedName>
    <definedName name="rt51td1">[1]Rates!$C$147</definedName>
    <definedName name="rt51te1">[1]Rates!$D$147</definedName>
    <definedName name="rt51te2">[1]Rates!$E$147</definedName>
    <definedName name="rt56dc1">[1]Rates!$B$160</definedName>
    <definedName name="rt56dd1">[1]Rates!$C$160</definedName>
    <definedName name="rt56de1">[1]Rates!$D$160</definedName>
    <definedName name="rt56de2">[1]Rates!$E$160</definedName>
    <definedName name="rt56ge1">[1]Rates!$D$158</definedName>
    <definedName name="rt56ge2">[1]Rates!$E$158</definedName>
    <definedName name="rt56sc1">[1]Rates!$B$161</definedName>
    <definedName name="rt56sd1">[1]Rates!$C$161</definedName>
    <definedName name="rt56tc1">[1]Rates!$B$159</definedName>
    <definedName name="rt56td1">[1]Rates!$C$159</definedName>
    <definedName name="rt56te1">[1]Rates!$D$159</definedName>
    <definedName name="rt56te2">[1]Rates!$E$159</definedName>
    <definedName name="rt61dabcd1">[1]Rates!$D$172</definedName>
    <definedName name="rt61gd1">[1]Rates!$D$170</definedName>
    <definedName name="rt61td1">[1]Rates!$D$171</definedName>
    <definedName name="rt63dabced1">[1]Rates!$D$184</definedName>
    <definedName name="rt63gd1">[1]Rates!$D$182</definedName>
    <definedName name="rt63td1">[1]Rates!$D$183</definedName>
    <definedName name="sencount" hidden="1">2</definedName>
    <definedName name="Z_418DF6FE_13EF_11D2_8C37_00A0C92A9A63_.wvu.Rows" localSheetId="0" hidden="1">[2]WAF!$A$8:$IV$103,[2]WAF!$A$342:$IV$352,[2]WAF!$A$354:$IV$359,[2]WAF!$A$373:$IV$396,[2]WAF!#REF!,[2]WAF!#REF!,[2]WAF!#REF!</definedName>
    <definedName name="Z_418DF6FE_13EF_11D2_8C37_00A0C92A9A63_.wvu.Rows" localSheetId="1" hidden="1">[2]WAF!$A$8:$IV$103,[2]WAF!$A$342:$IV$352,[2]WAF!$A$354:$IV$359,[2]WAF!$A$373:$IV$396,[2]WAF!#REF!,[2]WAF!#REF!,[2]WAF!#REF!</definedName>
    <definedName name="Z_418DF6FE_13EF_11D2_8C37_00A0C92A9A63_.wvu.Rows" hidden="1">[2]WAF!$A$8:$IV$103,[2]WAF!$A$342:$IV$352,[2]WAF!$A$354:$IV$359,[2]WAF!$A$373:$IV$396,[2]WAF!#REF!,[2]WAF!#REF!,[2]WAF!#REF!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2" l="1"/>
  <c r="G11" i="22"/>
  <c r="E11" i="22"/>
  <c r="F11" i="22"/>
  <c r="G8" i="21"/>
  <c r="I8" i="21"/>
  <c r="K8" i="21"/>
  <c r="G10" i="21" l="1"/>
  <c r="H10" i="21"/>
  <c r="I10" i="21"/>
  <c r="J10" i="21"/>
  <c r="K10" i="21"/>
  <c r="F10" i="21"/>
  <c r="G7" i="21"/>
  <c r="H7" i="21"/>
  <c r="I7" i="21"/>
  <c r="J7" i="21"/>
  <c r="K7" i="21"/>
  <c r="F7" i="21"/>
  <c r="G14" i="21"/>
  <c r="H14" i="21"/>
  <c r="I14" i="21"/>
  <c r="J14" i="21"/>
  <c r="K14" i="21"/>
  <c r="F14" i="21"/>
  <c r="J9" i="21" l="1"/>
  <c r="F35" i="22" l="1"/>
  <c r="G35" i="22"/>
  <c r="E35" i="22"/>
  <c r="D35" i="22"/>
  <c r="H9" i="21" l="1"/>
  <c r="H11" i="21" s="1"/>
  <c r="I9" i="21"/>
  <c r="I11" i="21" s="1"/>
  <c r="H15" i="21"/>
  <c r="I15" i="21"/>
  <c r="I12" i="21" l="1"/>
  <c r="I19" i="21" s="1"/>
  <c r="I20" i="21" s="1"/>
  <c r="I17" i="21"/>
  <c r="H12" i="21"/>
  <c r="H19" i="21" s="1"/>
  <c r="H20" i="21" s="1"/>
  <c r="H17" i="21"/>
  <c r="H18" i="21" l="1"/>
  <c r="I18" i="21"/>
  <c r="G15" i="21"/>
  <c r="J15" i="21"/>
  <c r="K15" i="21"/>
  <c r="F15" i="21"/>
  <c r="G9" i="21"/>
  <c r="G11" i="21" s="1"/>
  <c r="G17" i="21" s="1"/>
  <c r="J11" i="21"/>
  <c r="K9" i="21"/>
  <c r="K11" i="21" s="1"/>
  <c r="F9" i="21"/>
  <c r="F11" i="21" s="1"/>
  <c r="F17" i="21" l="1"/>
  <c r="F12" i="21"/>
  <c r="F19" i="21" s="1"/>
  <c r="G12" i="21"/>
  <c r="G19" i="21" s="1"/>
  <c r="K17" i="21"/>
  <c r="K12" i="21"/>
  <c r="K19" i="21" s="1"/>
  <c r="J17" i="21"/>
  <c r="J12" i="21"/>
  <c r="J19" i="21" s="1"/>
  <c r="G18" i="21" l="1"/>
  <c r="G20" i="21" s="1"/>
  <c r="F18" i="21"/>
  <c r="F20" i="21" s="1"/>
  <c r="J18" i="21"/>
  <c r="J20" i="21" s="1"/>
  <c r="K18" i="21"/>
  <c r="K20" i="21" s="1"/>
  <c r="D11" i="19" l="1"/>
  <c r="D35" i="19" l="1"/>
  <c r="F18" i="22" l="1"/>
  <c r="D18" i="22"/>
  <c r="E18" i="22"/>
  <c r="G18" i="22"/>
  <c r="D18" i="19" l="1"/>
  <c r="E22" i="22"/>
  <c r="E24" i="22" s="1"/>
  <c r="E26" i="22" s="1"/>
  <c r="E34" i="22" s="1"/>
  <c r="E36" i="22" s="1"/>
  <c r="E37" i="22" s="1"/>
  <c r="F22" i="22"/>
  <c r="F24" i="22" s="1"/>
  <c r="D22" i="22"/>
  <c r="D24" i="22" s="1"/>
  <c r="D26" i="22" s="1"/>
  <c r="D34" i="22" s="1"/>
  <c r="D36" i="22" s="1"/>
  <c r="D37" i="22" s="1"/>
  <c r="G22" i="22"/>
  <c r="G24" i="22" s="1"/>
  <c r="D22" i="19" l="1"/>
  <c r="D24" i="19" s="1"/>
  <c r="D26" i="19" s="1"/>
  <c r="D34" i="19" s="1"/>
  <c r="D36" i="19" s="1"/>
  <c r="D37" i="19" s="1"/>
  <c r="G26" i="22" l="1"/>
  <c r="G34" i="22" s="1"/>
  <c r="G36" i="22" s="1"/>
  <c r="G37" i="22" s="1"/>
  <c r="F26" i="22" l="1"/>
  <c r="F34" i="22" s="1"/>
  <c r="F36" i="22" s="1"/>
  <c r="F37" i="22" s="1"/>
</calcChain>
</file>

<file path=xl/sharedStrings.xml><?xml version="1.0" encoding="utf-8"?>
<sst xmlns="http://schemas.openxmlformats.org/spreadsheetml/2006/main" count="135" uniqueCount="84">
  <si>
    <t>Actual wholesales</t>
  </si>
  <si>
    <t>D</t>
  </si>
  <si>
    <t>Notes:</t>
  </si>
  <si>
    <t>Assumptions</t>
  </si>
  <si>
    <t>A</t>
  </si>
  <si>
    <t>B</t>
  </si>
  <si>
    <t>C</t>
  </si>
  <si>
    <t>Losses (%)</t>
  </si>
  <si>
    <t>C1</t>
  </si>
  <si>
    <t>Total YEC's actual generation net of secondary, LTA wind &amp; FL (MWh)</t>
  </si>
  <si>
    <t>GRA approved load forecast, net of expected wind (MWh)</t>
  </si>
  <si>
    <t>YEC incremental generation relative to GRA approved (MW.h)</t>
  </si>
  <si>
    <t>YEC's actual LTA Thermal Generation (MWh)</t>
  </si>
  <si>
    <t>GRA LTA Thermal Generation (MWh)</t>
  </si>
  <si>
    <t>YEC Incremenal thermal generation relative to GRA approved (MWh)</t>
  </si>
  <si>
    <t>Incremental thermal generation for incremenal total generation (%)</t>
  </si>
  <si>
    <t>Average YEC rider applicable to AEY retails ($/kWh wholesales)</t>
  </si>
  <si>
    <t>Cost change&gt;revenue change ("Yes"=1, "No"=0)</t>
  </si>
  <si>
    <t>Cost of Thermal</t>
  </si>
  <si>
    <t>Wholesale change (MW.h)</t>
  </si>
  <si>
    <t>Incremental Thermal  (%)</t>
  </si>
  <si>
    <t>Cost ($/kW.h generation)</t>
  </si>
  <si>
    <t>Cost ($/kW.h Wholesales)</t>
  </si>
  <si>
    <t>Losses</t>
  </si>
  <si>
    <t>YEC ERA Cost  $000)</t>
  </si>
  <si>
    <t>YEC ERA Revenue ($/kWh)</t>
  </si>
  <si>
    <t>YEC ERA Revenue ($000)</t>
  </si>
  <si>
    <t>YEC Net ERA ($/kW.h)</t>
  </si>
  <si>
    <t>YEC Net ERA ($000)</t>
  </si>
  <si>
    <t>Corrected ERA ($000)</t>
  </si>
  <si>
    <t>Wholesales Variance for AEY (MW.h)</t>
  </si>
  <si>
    <t>GRA approved wholesales assuming Fish Lake LTA generaiton</t>
  </si>
  <si>
    <t>Change in wholesales for ERA</t>
  </si>
  <si>
    <t>Net thermal cost impact on YEC ($000)</t>
  </si>
  <si>
    <t xml:space="preserve">ERA Charge (rebate) to AEY [Net added cost (cost saving) for YEC] </t>
  </si>
  <si>
    <t>YEC thermal cost change ($/kWh wholesales)</t>
  </si>
  <si>
    <t xml:space="preserve">Wholesale Change: Cost Impact (YEC thermal generation costs) </t>
  </si>
  <si>
    <t>Wholesale Change: Revenue Impact (YEC revenues)</t>
  </si>
  <si>
    <t>D3=is D1&gt;D2 (absolute)</t>
  </si>
  <si>
    <t>D4=D3*(D1-D2)</t>
  </si>
  <si>
    <t>B1 [Table 2.2  GRA]</t>
  </si>
  <si>
    <t>B4=B2-B3</t>
  </si>
  <si>
    <t>B7=B5-B6</t>
  </si>
  <si>
    <t>B8=B7/B4</t>
  </si>
  <si>
    <t>B10=B9*B8*(1+B1)</t>
  </si>
  <si>
    <t xml:space="preserve">A1 </t>
  </si>
  <si>
    <t xml:space="preserve">Fish Lake generation adjustment (expected LTA less actual) </t>
  </si>
  <si>
    <t>A4=A1-A2-A3</t>
  </si>
  <si>
    <t>D1=A4*B10</t>
  </si>
  <si>
    <t>YEC Cost Impact per kW.h change in Wholesales</t>
  </si>
  <si>
    <t>YEC Revenue Impact per kW.h change in Wholesales</t>
  </si>
  <si>
    <t>D2=A4*(C1+C2)+A3*C1</t>
  </si>
  <si>
    <t>Thermal Generation cost per GRA ($/kW.h)</t>
  </si>
  <si>
    <t>1. Compliance Filing re: Board Order 2013-01, as approved by Board Order 2013-03.</t>
  </si>
  <si>
    <t>A2 [See note 1]</t>
  </si>
  <si>
    <t>A3 [See note 2]</t>
  </si>
  <si>
    <t>B2 [See note 2]</t>
  </si>
  <si>
    <t>B5 [See note 2]</t>
  </si>
  <si>
    <t>B6 [See note 1]</t>
  </si>
  <si>
    <t>B3 [See note 1]</t>
  </si>
  <si>
    <t>B9 [See note 1]</t>
  </si>
  <si>
    <t>C2 [See note 3]</t>
  </si>
  <si>
    <t>2. Table 1 to DCF Annual Filing for 2016 (which includes records for 2012 to 2016): copy provided in Appendix 3.5 to YEC 2017-2018 GRA.</t>
  </si>
  <si>
    <t>Rate Schedule 42 Energy Charge ($/kW.h wholesales)</t>
  </si>
  <si>
    <t>RS 42 Energy Charge</t>
  </si>
  <si>
    <t>Case 1A</t>
  </si>
  <si>
    <t>Case 1B</t>
  </si>
  <si>
    <t>Case 2 - After Faro Closure</t>
  </si>
  <si>
    <t>Case 2A</t>
  </si>
  <si>
    <t>Case 2B</t>
  </si>
  <si>
    <t>Case 3A</t>
  </si>
  <si>
    <t>Case 3B</t>
  </si>
  <si>
    <t>Case 1 - Faro Mine</t>
  </si>
  <si>
    <t>Case 3 - 2012 +  Years</t>
  </si>
  <si>
    <t>Cost of Thermal ($/kW.h)</t>
  </si>
  <si>
    <t>System Losses (%)</t>
  </si>
  <si>
    <t>Test: cost &gt;revenue change ("Yes"=1, "No"=0)</t>
  </si>
  <si>
    <t xml:space="preserve">3. YEC Rider J and R revenues from AEY retail customers, divided by wholesales net of Fish Lake adjustments, each number for last six months of 2012 (when Rider J applicable); applied to 71.8% of change in wholesales (portion in last six months of 2012). </t>
  </si>
  <si>
    <t>3. YEC Rider J and R revenues from AEY retail customers divided by wholesales net of Fish Lake adjustments.</t>
  </si>
  <si>
    <t>Table 1-2: ERA Determinations for 2013 to 2016</t>
  </si>
  <si>
    <t>Table 1-1: ERA Determination for 2012</t>
  </si>
  <si>
    <t>Table 1-3: Simplified ERA Examples for Three Cases</t>
  </si>
  <si>
    <t>$/kW.h generation</t>
  </si>
  <si>
    <t>$/kW.h wholesales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</si>
</sst>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(* #,##0_);_(* \(#,##0\);_(* &quot;-&quot;??_);_(@_)"/>
    <numFmt numFmtId="167" formatCode="#,##0.0000_);\(#,##0.0000\)"/>
    <numFmt numFmtId="168" formatCode="#,##0.00000_);\(#,##0.00000\)"/>
    <numFmt numFmtId="169" formatCode="_-* #,##0.0_-;\-* #,##0.0_-;_-* &quot;-&quot;??_-;_-@_-"/>
    <numFmt numFmtId="170" formatCode="#,##0.00_ ;\-#,##0.00\ "/>
    <numFmt numFmtId="171" formatCode="0.00000"/>
    <numFmt numFmtId="172" formatCode="#,##0_ ;\-#,##0\ "/>
    <numFmt numFmtId="174" formatCode="#,##0.00_);\(#,##0.00\)"/>
    <numFmt numFmtId="176" formatCode="#,##0_)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8" fillId="0" borderId="0"/>
  </cellStyleXfs>
  <cellXfs count="86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3" applyFont="1"/>
    <xf numFmtId="0" fontId="5" fillId="0" borderId="0" xfId="0" applyFont="1" applyFill="1"/>
    <xf numFmtId="0" fontId="5" fillId="0" borderId="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5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0" fillId="0" borderId="0" xfId="1" applyNumberFormat="1" applyFont="1"/>
    <xf numFmtId="43" fontId="0" fillId="0" borderId="0" xfId="0" applyNumberFormat="1"/>
    <xf numFmtId="37" fontId="5" fillId="0" borderId="3" xfId="1" applyNumberFormat="1" applyFont="1" applyFill="1" applyBorder="1"/>
    <xf numFmtId="39" fontId="5" fillId="0" borderId="3" xfId="1" applyNumberFormat="1" applyFont="1" applyFill="1" applyBorder="1"/>
    <xf numFmtId="37" fontId="4" fillId="0" borderId="3" xfId="1" applyNumberFormat="1" applyFont="1" applyBorder="1"/>
    <xf numFmtId="39" fontId="0" fillId="0" borderId="3" xfId="0" applyNumberFormat="1" applyBorder="1"/>
    <xf numFmtId="39" fontId="4" fillId="0" borderId="3" xfId="1" applyNumberFormat="1" applyFont="1" applyFill="1" applyBorder="1"/>
    <xf numFmtId="39" fontId="4" fillId="0" borderId="3" xfId="1" applyNumberFormat="1" applyFont="1" applyBorder="1"/>
    <xf numFmtId="39" fontId="5" fillId="0" borderId="3" xfId="0" applyNumberFormat="1" applyFont="1" applyFill="1" applyBorder="1"/>
    <xf numFmtId="37" fontId="5" fillId="0" borderId="3" xfId="0" applyNumberFormat="1" applyFont="1" applyBorder="1"/>
    <xf numFmtId="37" fontId="5" fillId="0" borderId="4" xfId="0" applyNumberFormat="1" applyFont="1" applyBorder="1"/>
    <xf numFmtId="37" fontId="5" fillId="0" borderId="4" xfId="0" applyNumberFormat="1" applyFont="1" applyFill="1" applyBorder="1"/>
    <xf numFmtId="37" fontId="5" fillId="0" borderId="4" xfId="1" applyNumberFormat="1" applyFont="1" applyFill="1" applyBorder="1"/>
    <xf numFmtId="10" fontId="5" fillId="0" borderId="3" xfId="2" applyNumberFormat="1" applyFont="1" applyFill="1" applyBorder="1"/>
    <xf numFmtId="167" fontId="5" fillId="0" borderId="3" xfId="1" applyNumberFormat="1" applyFont="1" applyFill="1" applyBorder="1" applyAlignment="1">
      <alignment horizontal="right"/>
    </xf>
    <xf numFmtId="169" fontId="0" fillId="0" borderId="0" xfId="1" applyNumberFormat="1" applyFont="1"/>
    <xf numFmtId="170" fontId="0" fillId="0" borderId="0" xfId="0" applyNumberForma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7" fontId="5" fillId="0" borderId="7" xfId="0" applyNumberFormat="1" applyFont="1" applyFill="1" applyBorder="1"/>
    <xf numFmtId="37" fontId="5" fillId="0" borderId="8" xfId="0" applyNumberFormat="1" applyFont="1" applyFill="1" applyBorder="1"/>
    <xf numFmtId="37" fontId="4" fillId="0" borderId="2" xfId="0" applyNumberFormat="1" applyFont="1" applyBorder="1"/>
    <xf numFmtId="37" fontId="5" fillId="0" borderId="2" xfId="1" applyNumberFormat="1" applyFont="1" applyFill="1" applyBorder="1"/>
    <xf numFmtId="37" fontId="5" fillId="0" borderId="6" xfId="1" applyNumberFormat="1" applyFont="1" applyFill="1" applyBorder="1"/>
    <xf numFmtId="39" fontId="5" fillId="0" borderId="8" xfId="1" applyNumberFormat="1" applyFont="1" applyFill="1" applyBorder="1"/>
    <xf numFmtId="167" fontId="5" fillId="0" borderId="8" xfId="1" applyNumberFormat="1" applyFont="1" applyFill="1" applyBorder="1" applyAlignment="1">
      <alignment horizontal="right"/>
    </xf>
    <xf numFmtId="0" fontId="4" fillId="0" borderId="0" xfId="0" applyFont="1" applyFill="1" applyBorder="1"/>
    <xf numFmtId="167" fontId="4" fillId="0" borderId="3" xfId="1" applyNumberFormat="1" applyFont="1" applyFill="1" applyBorder="1" applyAlignment="1">
      <alignment horizontal="right"/>
    </xf>
    <xf numFmtId="167" fontId="4" fillId="0" borderId="8" xfId="1" applyNumberFormat="1" applyFont="1" applyFill="1" applyBorder="1" applyAlignment="1">
      <alignment horizontal="right"/>
    </xf>
    <xf numFmtId="0" fontId="0" fillId="0" borderId="0" xfId="0" applyFill="1"/>
    <xf numFmtId="37" fontId="4" fillId="0" borderId="4" xfId="1" applyNumberFormat="1" applyFont="1" applyBorder="1"/>
    <xf numFmtId="39" fontId="4" fillId="0" borderId="8" xfId="1" applyNumberFormat="1" applyFont="1" applyFill="1" applyBorder="1"/>
    <xf numFmtId="37" fontId="4" fillId="0" borderId="8" xfId="1" applyNumberFormat="1" applyFont="1" applyBorder="1"/>
    <xf numFmtId="37" fontId="4" fillId="0" borderId="9" xfId="1" applyNumberFormat="1" applyFont="1" applyBorder="1"/>
    <xf numFmtId="0" fontId="0" fillId="0" borderId="8" xfId="0" applyBorder="1"/>
    <xf numFmtId="39" fontId="0" fillId="0" borderId="8" xfId="0" applyNumberFormat="1" applyBorder="1"/>
    <xf numFmtId="168" fontId="4" fillId="0" borderId="3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0" fontId="0" fillId="0" borderId="5" xfId="0" applyBorder="1"/>
    <xf numFmtId="37" fontId="5" fillId="0" borderId="7" xfId="0" applyNumberFormat="1" applyFont="1" applyBorder="1"/>
    <xf numFmtId="0" fontId="4" fillId="0" borderId="0" xfId="0" applyFont="1" applyAlignment="1">
      <alignment horizontal="right" vertical="top"/>
    </xf>
    <xf numFmtId="168" fontId="4" fillId="0" borderId="8" xfId="0" applyNumberFormat="1" applyFont="1" applyFill="1" applyBorder="1" applyAlignment="1">
      <alignment horizontal="right"/>
    </xf>
    <xf numFmtId="10" fontId="5" fillId="0" borderId="3" xfId="2" applyNumberFormat="1" applyFont="1" applyFill="1" applyBorder="1" applyAlignment="1">
      <alignment horizontal="right"/>
    </xf>
    <xf numFmtId="10" fontId="5" fillId="0" borderId="8" xfId="2" applyNumberFormat="1" applyFont="1" applyFill="1" applyBorder="1" applyAlignment="1">
      <alignment horizontal="right"/>
    </xf>
    <xf numFmtId="37" fontId="9" fillId="0" borderId="0" xfId="1" applyNumberFormat="1" applyFont="1" applyBorder="1"/>
    <xf numFmtId="0" fontId="9" fillId="0" borderId="0" xfId="0" applyFont="1"/>
    <xf numFmtId="0" fontId="10" fillId="0" borderId="0" xfId="0" applyFont="1"/>
    <xf numFmtId="172" fontId="10" fillId="0" borderId="0" xfId="1" applyNumberFormat="1" applyFont="1" applyAlignment="1">
      <alignment horizontal="right"/>
    </xf>
    <xf numFmtId="0" fontId="10" fillId="0" borderId="0" xfId="0" applyFont="1" applyAlignment="1">
      <alignment horizontal="right"/>
    </xf>
    <xf numFmtId="172" fontId="9" fillId="0" borderId="0" xfId="1" applyNumberFormat="1" applyFont="1"/>
    <xf numFmtId="164" fontId="9" fillId="0" borderId="0" xfId="1" applyNumberFormat="1" applyFont="1"/>
    <xf numFmtId="9" fontId="9" fillId="0" borderId="0" xfId="2" applyFont="1"/>
    <xf numFmtId="165" fontId="9" fillId="0" borderId="0" xfId="0" applyNumberFormat="1" applyFont="1"/>
    <xf numFmtId="10" fontId="9" fillId="0" borderId="0" xfId="0" applyNumberFormat="1" applyFont="1"/>
    <xf numFmtId="166" fontId="11" fillId="0" borderId="0" xfId="0" applyNumberFormat="1" applyFont="1"/>
    <xf numFmtId="171" fontId="9" fillId="0" borderId="0" xfId="0" applyNumberFormat="1" applyFont="1"/>
    <xf numFmtId="167" fontId="9" fillId="0" borderId="0" xfId="0" applyNumberFormat="1" applyFont="1"/>
    <xf numFmtId="39" fontId="9" fillId="0" borderId="0" xfId="1" applyNumberFormat="1" applyFont="1"/>
    <xf numFmtId="37" fontId="9" fillId="0" borderId="0" xfId="0" applyNumberFormat="1" applyFont="1"/>
    <xf numFmtId="10" fontId="9" fillId="0" borderId="0" xfId="2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174" fontId="9" fillId="0" borderId="0" xfId="0" applyNumberFormat="1" applyFont="1"/>
    <xf numFmtId="176" fontId="9" fillId="0" borderId="0" xfId="0" applyNumberFormat="1" applyFont="1"/>
  </cellXfs>
  <cellStyles count="23">
    <cellStyle name="Comma" xfId="1" builtinId="3"/>
    <cellStyle name="Comma 10 2" xfId="10"/>
    <cellStyle name="Comma 10 2 2" xfId="12"/>
    <cellStyle name="Comma 2" xfId="20"/>
    <cellStyle name="Comma 24" xfId="7"/>
    <cellStyle name="Comma 9" xfId="18"/>
    <cellStyle name="Currency 17" xfId="8"/>
    <cellStyle name="Currency 5 2" xfId="13"/>
    <cellStyle name="Currency 5 2 2" xfId="14"/>
    <cellStyle name="Normal" xfId="0" builtinId="0"/>
    <cellStyle name="Normal 10 2" xfId="9"/>
    <cellStyle name="Normal 10 2 2" xfId="11"/>
    <cellStyle name="Normal 2" xfId="16"/>
    <cellStyle name="Normal 3" xfId="21"/>
    <cellStyle name="Normal 333" xfId="4"/>
    <cellStyle name="Normal 4" xfId="5"/>
    <cellStyle name="Normal 5" xfId="22"/>
    <cellStyle name="Normal 7" xfId="3"/>
    <cellStyle name="Normal 7 47" xfId="6"/>
    <cellStyle name="Normal 9" xfId="17"/>
    <cellStyle name="Percent" xfId="2" builtinId="5"/>
    <cellStyle name="Percent 2" xfId="15"/>
    <cellStyle name="Percent 4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EXCH\RedirectedFolders\Common\GTA-98\Phase%20II%20Refiling%20-%2010_99\Rate%20Redesign\Final%20Board%20Redesign\98%20GTA%20Phase%20II%20Rate%20Redesig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0"/>
  <sheetViews>
    <sheetView showGridLines="0" view="pageBreakPreview" topLeftCell="A7" zoomScale="85" zoomScaleNormal="90" zoomScaleSheetLayoutView="85" workbookViewId="0">
      <selection activeCell="I44" sqref="I44"/>
    </sheetView>
  </sheetViews>
  <sheetFormatPr defaultRowHeight="15" x14ac:dyDescent="0.25"/>
  <cols>
    <col min="1" max="1" width="2.7109375" customWidth="1"/>
    <col min="2" max="2" width="7" style="13" customWidth="1"/>
    <col min="3" max="3" width="64.42578125" customWidth="1"/>
    <col min="4" max="4" width="12.42578125" customWidth="1"/>
    <col min="5" max="5" width="25.7109375" customWidth="1"/>
    <col min="6" max="6" width="3.7109375" customWidth="1"/>
  </cols>
  <sheetData>
    <row r="2" spans="2:6" ht="15.75" x14ac:dyDescent="0.25">
      <c r="C2" s="17" t="s">
        <v>80</v>
      </c>
    </row>
    <row r="3" spans="2:6" x14ac:dyDescent="0.25">
      <c r="E3" s="47"/>
      <c r="F3" s="47"/>
    </row>
    <row r="5" spans="2:6" ht="15.75" thickBot="1" x14ac:dyDescent="0.3">
      <c r="D5" s="2">
        <v>2012</v>
      </c>
    </row>
    <row r="6" spans="2:6" ht="15.75" thickTop="1" x14ac:dyDescent="0.25">
      <c r="C6" s="3"/>
    </row>
    <row r="7" spans="2:6" x14ac:dyDescent="0.25">
      <c r="B7" s="16" t="s">
        <v>4</v>
      </c>
      <c r="C7" s="8" t="s">
        <v>30</v>
      </c>
      <c r="D7" s="56"/>
      <c r="E7" s="14"/>
    </row>
    <row r="8" spans="2:6" x14ac:dyDescent="0.25">
      <c r="B8" s="16"/>
      <c r="C8" s="6" t="s">
        <v>0</v>
      </c>
      <c r="D8" s="57">
        <v>310263.87699999998</v>
      </c>
      <c r="E8" s="7" t="s">
        <v>45</v>
      </c>
    </row>
    <row r="9" spans="2:6" x14ac:dyDescent="0.25">
      <c r="B9" s="16"/>
      <c r="C9" s="1" t="s">
        <v>31</v>
      </c>
      <c r="D9" s="57">
        <v>296000</v>
      </c>
      <c r="E9" s="7" t="s">
        <v>54</v>
      </c>
    </row>
    <row r="10" spans="2:6" x14ac:dyDescent="0.25">
      <c r="B10" s="16"/>
      <c r="C10" s="4" t="s">
        <v>46</v>
      </c>
      <c r="D10" s="37">
        <v>992</v>
      </c>
      <c r="E10" s="7" t="s">
        <v>55</v>
      </c>
    </row>
    <row r="11" spans="2:6" x14ac:dyDescent="0.25">
      <c r="B11" s="15"/>
      <c r="C11" s="9" t="s">
        <v>32</v>
      </c>
      <c r="D11" s="39">
        <f>D8-D9-D10</f>
        <v>13271.876999999979</v>
      </c>
      <c r="E11" s="7" t="s">
        <v>47</v>
      </c>
    </row>
    <row r="12" spans="2:6" x14ac:dyDescent="0.25">
      <c r="B12" s="15"/>
      <c r="C12" s="4"/>
      <c r="D12" s="25"/>
      <c r="E12" s="5"/>
    </row>
    <row r="13" spans="2:6" ht="16.5" customHeight="1" x14ac:dyDescent="0.25">
      <c r="B13" s="16" t="s">
        <v>5</v>
      </c>
      <c r="C13" s="8" t="s">
        <v>49</v>
      </c>
      <c r="D13" s="26"/>
      <c r="E13" s="5"/>
    </row>
    <row r="14" spans="2:6" x14ac:dyDescent="0.25">
      <c r="B14" s="15"/>
      <c r="C14" s="4" t="s">
        <v>7</v>
      </c>
      <c r="D14" s="31">
        <v>8.7999999999999995E-2</v>
      </c>
      <c r="E14" s="5" t="s">
        <v>40</v>
      </c>
    </row>
    <row r="15" spans="2:6" x14ac:dyDescent="0.25">
      <c r="B15" s="15"/>
      <c r="C15" s="4"/>
      <c r="D15" s="26"/>
      <c r="E15" s="5"/>
    </row>
    <row r="16" spans="2:6" x14ac:dyDescent="0.25">
      <c r="B16" s="15"/>
      <c r="C16" s="6" t="s">
        <v>9</v>
      </c>
      <c r="D16" s="27">
        <v>423309.51549999998</v>
      </c>
      <c r="E16" s="5" t="s">
        <v>56</v>
      </c>
    </row>
    <row r="17" spans="2:5" x14ac:dyDescent="0.25">
      <c r="B17" s="15"/>
      <c r="C17" s="1" t="s">
        <v>10</v>
      </c>
      <c r="D17" s="29">
        <v>405314.38018199999</v>
      </c>
      <c r="E17" s="5" t="s">
        <v>59</v>
      </c>
    </row>
    <row r="18" spans="2:5" x14ac:dyDescent="0.25">
      <c r="C18" s="6" t="s">
        <v>11</v>
      </c>
      <c r="D18" s="20">
        <f>D16-D17</f>
        <v>17995.135317999986</v>
      </c>
      <c r="E18" s="5" t="s">
        <v>41</v>
      </c>
    </row>
    <row r="19" spans="2:5" x14ac:dyDescent="0.25">
      <c r="C19" s="6"/>
      <c r="D19" s="20"/>
      <c r="E19" s="5"/>
    </row>
    <row r="20" spans="2:5" x14ac:dyDescent="0.25">
      <c r="C20" s="6" t="s">
        <v>12</v>
      </c>
      <c r="D20" s="20">
        <v>15622.377130000001</v>
      </c>
      <c r="E20" s="5" t="s">
        <v>57</v>
      </c>
    </row>
    <row r="21" spans="2:5" x14ac:dyDescent="0.25">
      <c r="C21" s="6" t="s">
        <v>13</v>
      </c>
      <c r="D21" s="30">
        <v>7926</v>
      </c>
      <c r="E21" s="5" t="s">
        <v>58</v>
      </c>
    </row>
    <row r="22" spans="2:5" x14ac:dyDescent="0.25">
      <c r="C22" s="6" t="s">
        <v>14</v>
      </c>
      <c r="D22" s="40">
        <f>D20-D21</f>
        <v>7696.3771300000008</v>
      </c>
      <c r="E22" s="11" t="s">
        <v>42</v>
      </c>
    </row>
    <row r="23" spans="2:5" x14ac:dyDescent="0.25">
      <c r="C23" s="6"/>
      <c r="D23" s="21"/>
      <c r="E23" s="11"/>
    </row>
    <row r="24" spans="2:5" x14ac:dyDescent="0.25">
      <c r="C24" s="6" t="s">
        <v>15</v>
      </c>
      <c r="D24" s="60">
        <f>D22/D18</f>
        <v>0.42769209533542929</v>
      </c>
      <c r="E24" s="11" t="s">
        <v>43</v>
      </c>
    </row>
    <row r="25" spans="2:5" x14ac:dyDescent="0.25">
      <c r="C25" s="6" t="s">
        <v>52</v>
      </c>
      <c r="D25" s="32">
        <v>0.28710000000000002</v>
      </c>
      <c r="E25" s="11" t="s">
        <v>60</v>
      </c>
    </row>
    <row r="26" spans="2:5" x14ac:dyDescent="0.25">
      <c r="C26" s="35" t="s">
        <v>35</v>
      </c>
      <c r="D26" s="45">
        <f>D25*D24*(1+D14)</f>
        <v>0.13359595582103231</v>
      </c>
      <c r="E26" s="11" t="s">
        <v>44</v>
      </c>
    </row>
    <row r="27" spans="2:5" x14ac:dyDescent="0.25">
      <c r="C27" s="35"/>
      <c r="D27" s="45"/>
      <c r="E27" s="11"/>
    </row>
    <row r="28" spans="2:5" x14ac:dyDescent="0.25">
      <c r="B28" s="16" t="s">
        <v>6</v>
      </c>
      <c r="C28" s="8" t="s">
        <v>50</v>
      </c>
      <c r="D28" s="45"/>
      <c r="E28" s="11"/>
    </row>
    <row r="29" spans="2:5" x14ac:dyDescent="0.25">
      <c r="C29" s="6"/>
      <c r="D29" s="32"/>
      <c r="E29" s="11"/>
    </row>
    <row r="30" spans="2:5" ht="15" customHeight="1" x14ac:dyDescent="0.25">
      <c r="C30" s="8" t="s">
        <v>63</v>
      </c>
      <c r="D30" s="54">
        <v>8.2979999999999998E-2</v>
      </c>
      <c r="E30" s="11" t="s">
        <v>8</v>
      </c>
    </row>
    <row r="31" spans="2:5" x14ac:dyDescent="0.25">
      <c r="C31" s="8" t="s">
        <v>16</v>
      </c>
      <c r="D31" s="55">
        <v>6.6333831925279403E-3</v>
      </c>
      <c r="E31" s="11" t="s">
        <v>61</v>
      </c>
    </row>
    <row r="32" spans="2:5" x14ac:dyDescent="0.25">
      <c r="C32" s="6"/>
      <c r="D32" s="23"/>
      <c r="E32" s="52"/>
    </row>
    <row r="33" spans="2:5" x14ac:dyDescent="0.25">
      <c r="B33" s="16" t="s">
        <v>1</v>
      </c>
      <c r="C33" s="8" t="s">
        <v>33</v>
      </c>
      <c r="D33" s="24"/>
      <c r="E33" s="11"/>
    </row>
    <row r="34" spans="2:5" x14ac:dyDescent="0.25">
      <c r="B34" s="16"/>
      <c r="C34" s="10" t="s">
        <v>36</v>
      </c>
      <c r="D34" s="22">
        <f>D11*D26</f>
        <v>1773.0690933541721</v>
      </c>
      <c r="E34" s="11" t="s">
        <v>48</v>
      </c>
    </row>
    <row r="35" spans="2:5" x14ac:dyDescent="0.25">
      <c r="B35" s="16"/>
      <c r="C35" s="10" t="s">
        <v>37</v>
      </c>
      <c r="D35" s="22">
        <f>D11*(D30+D31)+D10*D30</f>
        <v>1271.6539592850963</v>
      </c>
      <c r="E35" s="11" t="s">
        <v>51</v>
      </c>
    </row>
    <row r="36" spans="2:5" x14ac:dyDescent="0.25">
      <c r="B36" s="16"/>
      <c r="C36" s="10" t="s">
        <v>17</v>
      </c>
      <c r="D36" s="22">
        <f>IF(D34&gt;0,IF(D34&gt;D35,1,0),IF(D34&gt;D35,0,1))</f>
        <v>1</v>
      </c>
      <c r="E36" s="11" t="s">
        <v>38</v>
      </c>
    </row>
    <row r="37" spans="2:5" x14ac:dyDescent="0.25">
      <c r="B37" s="16"/>
      <c r="C37" s="44" t="s">
        <v>34</v>
      </c>
      <c r="D37" s="48">
        <f>D36*(D34-D35)</f>
        <v>501.41513406907575</v>
      </c>
      <c r="E37" s="12" t="s">
        <v>39</v>
      </c>
    </row>
    <row r="39" spans="2:5" ht="29.25" customHeight="1" x14ac:dyDescent="0.25">
      <c r="B39" s="58" t="s">
        <v>2</v>
      </c>
      <c r="C39" s="80" t="s">
        <v>53</v>
      </c>
      <c r="D39" s="80"/>
      <c r="E39" s="80"/>
    </row>
    <row r="40" spans="2:5" ht="42.75" customHeight="1" x14ac:dyDescent="0.25">
      <c r="C40" s="79" t="s">
        <v>62</v>
      </c>
      <c r="D40" s="79"/>
      <c r="E40" s="79"/>
    </row>
    <row r="41" spans="2:5" ht="45.75" customHeight="1" x14ac:dyDescent="0.25">
      <c r="C41" s="80" t="s">
        <v>77</v>
      </c>
      <c r="D41" s="80"/>
      <c r="E41" s="80"/>
    </row>
    <row r="42" spans="2:5" x14ac:dyDescent="0.25">
      <c r="C42" s="1"/>
    </row>
    <row r="43" spans="2:5" x14ac:dyDescent="0.25">
      <c r="C43" s="1"/>
    </row>
    <row r="45" spans="2:5" x14ac:dyDescent="0.25">
      <c r="D45" s="33"/>
    </row>
    <row r="47" spans="2:5" x14ac:dyDescent="0.25">
      <c r="D47" s="33"/>
    </row>
    <row r="48" spans="2:5" x14ac:dyDescent="0.25">
      <c r="D48" s="33"/>
    </row>
    <row r="49" spans="4:5" x14ac:dyDescent="0.25">
      <c r="D49" s="34"/>
    </row>
    <row r="50" spans="4:5" x14ac:dyDescent="0.25">
      <c r="D50" s="34"/>
      <c r="E50" s="34"/>
    </row>
  </sheetData>
  <mergeCells count="3">
    <mergeCell ref="C40:E40"/>
    <mergeCell ref="C41:E41"/>
    <mergeCell ref="C39:E39"/>
  </mergeCells>
  <pageMargins left="0.70866141732283472" right="0.70866141732283472" top="0.74803149606299213" bottom="0.74803149606299213" header="0.31496062992125984" footer="0.31496062992125984"/>
  <pageSetup scale="74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0"/>
  <sheetViews>
    <sheetView showGridLines="0" view="pageBreakPreview" topLeftCell="A7" zoomScale="85" zoomScaleNormal="90" zoomScaleSheetLayoutView="85" workbookViewId="0">
      <selection activeCell="C41" sqref="C41:H41"/>
    </sheetView>
  </sheetViews>
  <sheetFormatPr defaultRowHeight="15" x14ac:dyDescent="0.25"/>
  <cols>
    <col min="1" max="1" width="2.7109375" customWidth="1"/>
    <col min="2" max="2" width="7" style="13" customWidth="1"/>
    <col min="3" max="3" width="69.5703125" customWidth="1"/>
    <col min="4" max="7" width="12.42578125" customWidth="1"/>
    <col min="8" max="8" width="25.28515625" customWidth="1"/>
    <col min="9" max="9" width="3.7109375" customWidth="1"/>
  </cols>
  <sheetData>
    <row r="2" spans="2:9" ht="15.75" x14ac:dyDescent="0.25">
      <c r="C2" s="17" t="s">
        <v>79</v>
      </c>
    </row>
    <row r="3" spans="2:9" x14ac:dyDescent="0.25">
      <c r="D3" s="47"/>
      <c r="E3" s="47"/>
      <c r="F3" s="47"/>
      <c r="G3" s="47"/>
      <c r="H3" s="47"/>
      <c r="I3" s="47"/>
    </row>
    <row r="5" spans="2:9" ht="15.75" thickBot="1" x14ac:dyDescent="0.3">
      <c r="D5" s="2">
        <v>2013</v>
      </c>
      <c r="E5" s="2">
        <v>2014</v>
      </c>
      <c r="F5" s="2">
        <v>2015</v>
      </c>
      <c r="G5" s="2">
        <v>2016</v>
      </c>
    </row>
    <row r="6" spans="2:9" ht="15.75" thickTop="1" x14ac:dyDescent="0.25">
      <c r="C6" s="3"/>
    </row>
    <row r="7" spans="2:9" x14ac:dyDescent="0.25">
      <c r="B7" s="16" t="s">
        <v>4</v>
      </c>
      <c r="C7" s="8" t="s">
        <v>30</v>
      </c>
      <c r="D7" s="14"/>
      <c r="E7" s="14"/>
      <c r="F7" s="14"/>
      <c r="G7" s="14"/>
      <c r="H7" s="14"/>
    </row>
    <row r="8" spans="2:9" x14ac:dyDescent="0.25">
      <c r="B8" s="16"/>
      <c r="C8" s="6" t="s">
        <v>0</v>
      </c>
      <c r="D8" s="27">
        <v>307927.05</v>
      </c>
      <c r="E8" s="27">
        <v>295284.011</v>
      </c>
      <c r="F8" s="27">
        <v>297960.674</v>
      </c>
      <c r="G8" s="27">
        <v>301207.01199999999</v>
      </c>
      <c r="H8" s="7" t="s">
        <v>45</v>
      </c>
    </row>
    <row r="9" spans="2:9" x14ac:dyDescent="0.25">
      <c r="B9" s="16"/>
      <c r="C9" s="1" t="s">
        <v>31</v>
      </c>
      <c r="D9" s="27">
        <v>307147</v>
      </c>
      <c r="E9" s="27">
        <v>307147</v>
      </c>
      <c r="F9" s="27">
        <v>307147</v>
      </c>
      <c r="G9" s="27">
        <v>307147</v>
      </c>
      <c r="H9" s="7" t="s">
        <v>54</v>
      </c>
    </row>
    <row r="10" spans="2:9" x14ac:dyDescent="0.25">
      <c r="B10" s="16"/>
      <c r="C10" s="4" t="s">
        <v>46</v>
      </c>
      <c r="D10" s="29">
        <v>693.23999999999978</v>
      </c>
      <c r="E10" s="38">
        <v>-1517.0649999999951</v>
      </c>
      <c r="F10" s="38">
        <v>-449.67400000000089</v>
      </c>
      <c r="G10" s="38">
        <v>697.02300000000105</v>
      </c>
      <c r="H10" s="7" t="s">
        <v>55</v>
      </c>
    </row>
    <row r="11" spans="2:9" x14ac:dyDescent="0.25">
      <c r="B11" s="15"/>
      <c r="C11" s="9" t="s">
        <v>32</v>
      </c>
      <c r="D11" s="39">
        <f>D8-D9-D10</f>
        <v>86.809999999988577</v>
      </c>
      <c r="E11" s="39">
        <f>E8-E9-E10</f>
        <v>-10345.924000000006</v>
      </c>
      <c r="F11" s="39">
        <f>F8-F9-F10</f>
        <v>-8736.652</v>
      </c>
      <c r="G11" s="39">
        <f>G8-G9-G10</f>
        <v>-6637.0110000000132</v>
      </c>
      <c r="H11" s="7" t="s">
        <v>47</v>
      </c>
    </row>
    <row r="12" spans="2:9" x14ac:dyDescent="0.25">
      <c r="B12" s="15"/>
      <c r="C12" s="4"/>
      <c r="D12" s="25"/>
      <c r="E12" s="25"/>
      <c r="F12" s="25"/>
      <c r="G12" s="25"/>
      <c r="H12" s="5"/>
    </row>
    <row r="13" spans="2:9" ht="16.5" customHeight="1" x14ac:dyDescent="0.25">
      <c r="B13" s="16" t="s">
        <v>5</v>
      </c>
      <c r="C13" s="8" t="s">
        <v>49</v>
      </c>
      <c r="D13" s="26"/>
      <c r="E13" s="26"/>
      <c r="F13" s="26"/>
      <c r="G13" s="26"/>
      <c r="H13" s="5"/>
    </row>
    <row r="14" spans="2:9" x14ac:dyDescent="0.25">
      <c r="B14" s="15"/>
      <c r="C14" s="4" t="s">
        <v>7</v>
      </c>
      <c r="D14" s="31">
        <v>9.0448565911059764E-2</v>
      </c>
      <c r="E14" s="31">
        <v>7.5018590876308328E-2</v>
      </c>
      <c r="F14" s="31">
        <v>9.965118755494469E-2</v>
      </c>
      <c r="G14" s="31">
        <v>8.3411621189180871E-2</v>
      </c>
      <c r="H14" s="5" t="s">
        <v>40</v>
      </c>
    </row>
    <row r="15" spans="2:9" x14ac:dyDescent="0.25">
      <c r="B15" s="15"/>
      <c r="C15" s="4"/>
      <c r="D15" s="26"/>
      <c r="E15" s="26"/>
      <c r="F15" s="26"/>
      <c r="G15" s="26"/>
      <c r="H15" s="5"/>
    </row>
    <row r="16" spans="2:9" x14ac:dyDescent="0.25">
      <c r="B16" s="15"/>
      <c r="C16" s="6" t="s">
        <v>9</v>
      </c>
      <c r="D16" s="27">
        <v>418242.13990284939</v>
      </c>
      <c r="E16" s="27">
        <v>397776.65683965437</v>
      </c>
      <c r="F16" s="27">
        <v>410527.36274808401</v>
      </c>
      <c r="G16" s="27">
        <v>411841.24495575804</v>
      </c>
      <c r="H16" s="5" t="s">
        <v>56</v>
      </c>
    </row>
    <row r="17" spans="2:8" x14ac:dyDescent="0.25">
      <c r="B17" s="15"/>
      <c r="C17" s="1" t="s">
        <v>10</v>
      </c>
      <c r="D17" s="28">
        <v>416147.90046199999</v>
      </c>
      <c r="E17" s="28">
        <v>416147.90046199999</v>
      </c>
      <c r="F17" s="28">
        <v>416147.90046199999</v>
      </c>
      <c r="G17" s="28">
        <v>416147.90046199999</v>
      </c>
      <c r="H17" s="5" t="s">
        <v>59</v>
      </c>
    </row>
    <row r="18" spans="2:8" x14ac:dyDescent="0.25">
      <c r="C18" s="6" t="s">
        <v>11</v>
      </c>
      <c r="D18" s="20">
        <f t="shared" ref="D18:F18" si="0">D16-D17</f>
        <v>2094.2394408494001</v>
      </c>
      <c r="E18" s="20">
        <f t="shared" si="0"/>
        <v>-18371.243622345617</v>
      </c>
      <c r="F18" s="20">
        <f t="shared" si="0"/>
        <v>-5620.5377139159827</v>
      </c>
      <c r="G18" s="20">
        <f>G16-G17</f>
        <v>-4306.6555062419502</v>
      </c>
      <c r="H18" s="5" t="s">
        <v>41</v>
      </c>
    </row>
    <row r="19" spans="2:8" x14ac:dyDescent="0.25">
      <c r="C19" s="6"/>
      <c r="D19" s="20"/>
      <c r="E19" s="20"/>
      <c r="F19" s="20"/>
      <c r="G19" s="20"/>
      <c r="H19" s="5"/>
    </row>
    <row r="20" spans="2:8" x14ac:dyDescent="0.25">
      <c r="C20" s="6" t="s">
        <v>12</v>
      </c>
      <c r="D20" s="20">
        <v>13291.38435531072</v>
      </c>
      <c r="E20" s="20">
        <v>5288.5301886893994</v>
      </c>
      <c r="F20" s="20">
        <v>10010.945099233602</v>
      </c>
      <c r="G20" s="20">
        <v>10536.497982303215</v>
      </c>
      <c r="H20" s="5" t="s">
        <v>57</v>
      </c>
    </row>
    <row r="21" spans="2:8" x14ac:dyDescent="0.25">
      <c r="C21" s="6" t="s">
        <v>13</v>
      </c>
      <c r="D21" s="30">
        <v>11006</v>
      </c>
      <c r="E21" s="30">
        <v>11006</v>
      </c>
      <c r="F21" s="30">
        <v>11006</v>
      </c>
      <c r="G21" s="30">
        <v>11006</v>
      </c>
      <c r="H21" s="5" t="s">
        <v>58</v>
      </c>
    </row>
    <row r="22" spans="2:8" x14ac:dyDescent="0.25">
      <c r="C22" s="6" t="s">
        <v>14</v>
      </c>
      <c r="D22" s="40">
        <f t="shared" ref="D22:G22" si="1">D20-D21</f>
        <v>2285.3843553107199</v>
      </c>
      <c r="E22" s="40">
        <f t="shared" si="1"/>
        <v>-5717.4698113106006</v>
      </c>
      <c r="F22" s="40">
        <f t="shared" si="1"/>
        <v>-995.05490076639762</v>
      </c>
      <c r="G22" s="41">
        <f t="shared" si="1"/>
        <v>-469.50201769678461</v>
      </c>
      <c r="H22" s="11" t="s">
        <v>42</v>
      </c>
    </row>
    <row r="23" spans="2:8" x14ac:dyDescent="0.25">
      <c r="C23" s="6"/>
      <c r="D23" s="21"/>
      <c r="E23" s="21"/>
      <c r="F23" s="21"/>
      <c r="G23" s="42"/>
      <c r="H23" s="11"/>
    </row>
    <row r="24" spans="2:8" x14ac:dyDescent="0.25">
      <c r="C24" s="6" t="s">
        <v>15</v>
      </c>
      <c r="D24" s="60">
        <f t="shared" ref="D24:F24" si="2">D22/D18</f>
        <v>1.0912717575330324</v>
      </c>
      <c r="E24" s="60">
        <f t="shared" si="2"/>
        <v>0.31121844164954804</v>
      </c>
      <c r="F24" s="60">
        <f t="shared" si="2"/>
        <v>0.17703909330645085</v>
      </c>
      <c r="G24" s="61">
        <f>G22/G18</f>
        <v>0.10901777888115292</v>
      </c>
      <c r="H24" s="11" t="s">
        <v>43</v>
      </c>
    </row>
    <row r="25" spans="2:8" x14ac:dyDescent="0.25">
      <c r="C25" s="6" t="s">
        <v>52</v>
      </c>
      <c r="D25" s="32">
        <v>0.28710000000000002</v>
      </c>
      <c r="E25" s="32">
        <v>0.28710000000000002</v>
      </c>
      <c r="F25" s="32">
        <v>0.27229999999999999</v>
      </c>
      <c r="G25" s="43">
        <v>0.2046</v>
      </c>
      <c r="H25" s="11" t="s">
        <v>60</v>
      </c>
    </row>
    <row r="26" spans="2:8" x14ac:dyDescent="0.25">
      <c r="C26" s="35" t="s">
        <v>35</v>
      </c>
      <c r="D26" s="45">
        <f t="shared" ref="D26:F26" si="3">D25*D24*(1+D14)</f>
        <v>0.34164203007936839</v>
      </c>
      <c r="E26" s="45">
        <f>E25*E24*(1+E14)</f>
        <v>9.6053786802346372E-2</v>
      </c>
      <c r="F26" s="45">
        <f t="shared" si="3"/>
        <v>5.3011704156639722E-2</v>
      </c>
      <c r="G26" s="46">
        <f>G25*G24*(1+G14)</f>
        <v>2.4165536902572646E-2</v>
      </c>
      <c r="H26" s="11" t="s">
        <v>44</v>
      </c>
    </row>
    <row r="27" spans="2:8" x14ac:dyDescent="0.25">
      <c r="C27" s="35"/>
      <c r="D27" s="45"/>
      <c r="E27" s="45"/>
      <c r="F27" s="45"/>
      <c r="G27" s="46"/>
      <c r="H27" s="11"/>
    </row>
    <row r="28" spans="2:8" x14ac:dyDescent="0.25">
      <c r="B28" s="16" t="s">
        <v>6</v>
      </c>
      <c r="C28" s="8" t="s">
        <v>50</v>
      </c>
      <c r="D28" s="45"/>
      <c r="E28" s="45"/>
      <c r="F28" s="45"/>
      <c r="G28" s="46"/>
      <c r="H28" s="11"/>
    </row>
    <row r="29" spans="2:8" x14ac:dyDescent="0.25">
      <c r="C29" s="6"/>
      <c r="D29" s="32"/>
      <c r="E29" s="32"/>
      <c r="F29" s="32"/>
      <c r="G29" s="43"/>
      <c r="H29" s="11"/>
    </row>
    <row r="30" spans="2:8" ht="15" customHeight="1" x14ac:dyDescent="0.25">
      <c r="C30" s="8" t="s">
        <v>63</v>
      </c>
      <c r="D30" s="54">
        <v>8.2979999999999998E-2</v>
      </c>
      <c r="E30" s="54">
        <v>8.2979999999999998E-2</v>
      </c>
      <c r="F30" s="54">
        <v>8.2979999999999998E-2</v>
      </c>
      <c r="G30" s="59">
        <v>8.2979999999999998E-2</v>
      </c>
      <c r="H30" s="11" t="s">
        <v>8</v>
      </c>
    </row>
    <row r="31" spans="2:8" x14ac:dyDescent="0.25">
      <c r="C31" s="8" t="s">
        <v>16</v>
      </c>
      <c r="D31" s="55">
        <v>1.8971098395713676E-2</v>
      </c>
      <c r="E31" s="55">
        <v>2.1089800698700964E-2</v>
      </c>
      <c r="F31" s="55">
        <v>1.764760057851613E-2</v>
      </c>
      <c r="G31" s="55">
        <v>1.7548425952656103E-2</v>
      </c>
      <c r="H31" s="11" t="s">
        <v>61</v>
      </c>
    </row>
    <row r="32" spans="2:8" x14ac:dyDescent="0.25">
      <c r="C32" s="6"/>
      <c r="D32" s="23"/>
      <c r="E32" s="23"/>
      <c r="F32" s="23"/>
      <c r="G32" s="53"/>
      <c r="H32" s="52"/>
    </row>
    <row r="33" spans="2:8" x14ac:dyDescent="0.25">
      <c r="B33" s="16" t="s">
        <v>1</v>
      </c>
      <c r="C33" s="8" t="s">
        <v>33</v>
      </c>
      <c r="D33" s="24"/>
      <c r="E33" s="24"/>
      <c r="F33" s="24"/>
      <c r="G33" s="49"/>
      <c r="H33" s="11"/>
    </row>
    <row r="34" spans="2:8" x14ac:dyDescent="0.25">
      <c r="B34" s="16"/>
      <c r="C34" s="10" t="s">
        <v>36</v>
      </c>
      <c r="D34" s="22">
        <f>D11*D26</f>
        <v>29.657944631186066</v>
      </c>
      <c r="E34" s="22">
        <f>E11*E26</f>
        <v>-993.76517816927924</v>
      </c>
      <c r="F34" s="22">
        <f>F11*F26</f>
        <v>-463.14481114351474</v>
      </c>
      <c r="G34" s="50">
        <f>G11*G26</f>
        <v>-160.3869342432809</v>
      </c>
      <c r="H34" s="11" t="s">
        <v>48</v>
      </c>
    </row>
    <row r="35" spans="2:8" x14ac:dyDescent="0.25">
      <c r="B35" s="16"/>
      <c r="C35" s="10" t="s">
        <v>37</v>
      </c>
      <c r="D35" s="22">
        <f t="shared" ref="D35:G35" si="4">D11*(D30+D31)+D10*D30</f>
        <v>66.375430051730717</v>
      </c>
      <c r="E35" s="22">
        <f t="shared" si="4"/>
        <v>-1202.5843024239073</v>
      </c>
      <c r="F35" s="22">
        <f t="shared" si="4"/>
        <v>-916.46227636949425</v>
      </c>
      <c r="G35" s="50">
        <f t="shared" si="4"/>
        <v>-609.36930032046519</v>
      </c>
      <c r="H35" s="11" t="s">
        <v>51</v>
      </c>
    </row>
    <row r="36" spans="2:8" x14ac:dyDescent="0.25">
      <c r="B36" s="16"/>
      <c r="C36" s="10" t="s">
        <v>17</v>
      </c>
      <c r="D36" s="22">
        <f>IF(D34&gt;0,IF(D34&gt;D35,1,0),IF(D34&gt;D35,0,1))</f>
        <v>0</v>
      </c>
      <c r="E36" s="22">
        <f t="shared" ref="E36:G36" si="5">IF(E34&gt;0,IF(E34&gt;E35,1,0),IF(E34&gt;E35,0,1))</f>
        <v>0</v>
      </c>
      <c r="F36" s="22">
        <f t="shared" si="5"/>
        <v>0</v>
      </c>
      <c r="G36" s="50">
        <f t="shared" si="5"/>
        <v>0</v>
      </c>
      <c r="H36" s="11" t="s">
        <v>38</v>
      </c>
    </row>
    <row r="37" spans="2:8" x14ac:dyDescent="0.25">
      <c r="B37" s="16"/>
      <c r="C37" s="44" t="s">
        <v>34</v>
      </c>
      <c r="D37" s="48">
        <f>D36*(D34-D35)</f>
        <v>0</v>
      </c>
      <c r="E37" s="48">
        <f>E36*(E34-E35)</f>
        <v>0</v>
      </c>
      <c r="F37" s="48">
        <f>F36*(F34-F35)</f>
        <v>0</v>
      </c>
      <c r="G37" s="51">
        <f>G36*(G34-G35)</f>
        <v>0</v>
      </c>
      <c r="H37" s="12" t="s">
        <v>39</v>
      </c>
    </row>
    <row r="39" spans="2:8" ht="15.75" x14ac:dyDescent="0.25">
      <c r="B39" s="58" t="s">
        <v>2</v>
      </c>
      <c r="C39" s="80" t="s">
        <v>53</v>
      </c>
      <c r="D39" s="80"/>
      <c r="E39" s="80"/>
      <c r="F39" s="80"/>
      <c r="G39" s="80"/>
      <c r="H39" s="80"/>
    </row>
    <row r="40" spans="2:8" x14ac:dyDescent="0.25">
      <c r="C40" s="80" t="s">
        <v>62</v>
      </c>
      <c r="D40" s="80"/>
      <c r="E40" s="80"/>
      <c r="F40" s="80"/>
      <c r="G40" s="80"/>
      <c r="H40" s="80"/>
    </row>
    <row r="41" spans="2:8" x14ac:dyDescent="0.25">
      <c r="C41" s="80" t="s">
        <v>78</v>
      </c>
      <c r="D41" s="80"/>
      <c r="E41" s="80"/>
      <c r="F41" s="80"/>
      <c r="G41" s="80"/>
      <c r="H41" s="80"/>
    </row>
    <row r="42" spans="2:8" x14ac:dyDescent="0.25">
      <c r="C42" s="1"/>
      <c r="D42" s="18"/>
    </row>
    <row r="43" spans="2:8" x14ac:dyDescent="0.25">
      <c r="C43" s="1"/>
      <c r="D43" s="18"/>
    </row>
    <row r="44" spans="2:8" x14ac:dyDescent="0.25">
      <c r="D44" s="19"/>
    </row>
    <row r="45" spans="2:8" x14ac:dyDescent="0.25">
      <c r="D45" s="33"/>
      <c r="E45" s="33"/>
      <c r="F45" s="33"/>
      <c r="G45" s="33"/>
    </row>
    <row r="47" spans="2:8" x14ac:dyDescent="0.25">
      <c r="D47" s="33"/>
      <c r="E47" s="33"/>
      <c r="F47" s="33"/>
      <c r="G47" s="33"/>
    </row>
    <row r="48" spans="2:8" x14ac:dyDescent="0.25">
      <c r="D48" s="33"/>
      <c r="E48" s="33"/>
      <c r="F48" s="33"/>
      <c r="G48" s="33"/>
    </row>
    <row r="49" spans="4:8" x14ac:dyDescent="0.25">
      <c r="D49" s="34"/>
      <c r="E49" s="34"/>
      <c r="F49" s="34"/>
      <c r="G49" s="34"/>
    </row>
    <row r="50" spans="4:8" x14ac:dyDescent="0.25">
      <c r="D50" s="34"/>
      <c r="E50" s="34"/>
      <c r="H50" s="34"/>
    </row>
  </sheetData>
  <mergeCells count="3">
    <mergeCell ref="C39:H39"/>
    <mergeCell ref="C40:H40"/>
    <mergeCell ref="C41:H41"/>
  </mergeCells>
  <pageMargins left="0.70866141732283505" right="0.70866141732283505" top="0.74803149606299202" bottom="0.74803149606299202" header="0.31496062992126" footer="0.31496062992126"/>
  <pageSetup scale="77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showGridLines="0" tabSelected="1"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2.7109375" customWidth="1"/>
    <col min="2" max="2" width="6.140625" customWidth="1"/>
    <col min="5" max="5" width="2.5703125" customWidth="1"/>
    <col min="6" max="6" width="8.7109375" customWidth="1"/>
    <col min="7" max="8" width="10.85546875" bestFit="1" customWidth="1"/>
    <col min="9" max="9" width="13" customWidth="1"/>
    <col min="10" max="11" width="10.85546875" bestFit="1" customWidth="1"/>
    <col min="12" max="12" width="4.7109375" customWidth="1"/>
  </cols>
  <sheetData>
    <row r="1" spans="2:12" x14ac:dyDescent="0.25">
      <c r="B1" s="63"/>
      <c r="C1" s="64" t="s">
        <v>81</v>
      </c>
      <c r="D1" s="63"/>
      <c r="E1" s="63"/>
      <c r="F1" s="63"/>
      <c r="G1" s="63"/>
      <c r="H1" s="63"/>
      <c r="I1" s="63"/>
      <c r="J1" s="63"/>
      <c r="K1" s="63"/>
      <c r="L1" s="63"/>
    </row>
    <row r="2" spans="2:12" x14ac:dyDescent="0.2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2:12" x14ac:dyDescent="0.25">
      <c r="B3" s="64"/>
      <c r="C3" s="63"/>
      <c r="D3" s="63"/>
      <c r="E3" s="63"/>
      <c r="F3" s="81" t="s">
        <v>72</v>
      </c>
      <c r="G3" s="82"/>
      <c r="H3" s="81" t="s">
        <v>67</v>
      </c>
      <c r="I3" s="82"/>
      <c r="J3" s="81" t="s">
        <v>73</v>
      </c>
      <c r="K3" s="82"/>
      <c r="L3" s="63"/>
    </row>
    <row r="4" spans="2:12" x14ac:dyDescent="0.25">
      <c r="B4" s="63"/>
      <c r="C4" s="63"/>
      <c r="D4" s="63"/>
      <c r="E4" s="63"/>
      <c r="F4" s="65" t="s">
        <v>65</v>
      </c>
      <c r="G4" s="65" t="s">
        <v>66</v>
      </c>
      <c r="H4" s="65" t="s">
        <v>68</v>
      </c>
      <c r="I4" s="65" t="s">
        <v>69</v>
      </c>
      <c r="J4" s="65" t="s">
        <v>70</v>
      </c>
      <c r="K4" s="65" t="s">
        <v>71</v>
      </c>
      <c r="L4" s="64"/>
    </row>
    <row r="5" spans="2:12" x14ac:dyDescent="0.25">
      <c r="B5" s="63"/>
      <c r="C5" s="63"/>
      <c r="D5" s="66" t="s">
        <v>19</v>
      </c>
      <c r="E5" s="66"/>
      <c r="F5" s="67">
        <v>10000</v>
      </c>
      <c r="G5" s="67">
        <v>-10000</v>
      </c>
      <c r="H5" s="67">
        <v>10000</v>
      </c>
      <c r="I5" s="67">
        <v>-10000</v>
      </c>
      <c r="J5" s="67">
        <v>10000</v>
      </c>
      <c r="K5" s="67">
        <v>-10000</v>
      </c>
      <c r="L5" s="68"/>
    </row>
    <row r="6" spans="2:12" x14ac:dyDescent="0.25">
      <c r="B6" s="63"/>
      <c r="C6" s="63"/>
      <c r="D6" s="66"/>
      <c r="E6" s="66"/>
      <c r="F6" s="68"/>
      <c r="G6" s="68"/>
      <c r="H6" s="68"/>
      <c r="I6" s="68"/>
      <c r="J6" s="68"/>
      <c r="K6" s="68"/>
      <c r="L6" s="68"/>
    </row>
    <row r="7" spans="2:12" x14ac:dyDescent="0.25">
      <c r="B7" s="63"/>
      <c r="C7" s="63"/>
      <c r="D7" s="66" t="s">
        <v>74</v>
      </c>
      <c r="E7" s="63"/>
      <c r="F7" s="63">
        <f t="shared" ref="F7:K7" si="0">$G$24</f>
        <v>0.28710000000000002</v>
      </c>
      <c r="G7" s="63">
        <f t="shared" si="0"/>
        <v>0.28710000000000002</v>
      </c>
      <c r="H7" s="63">
        <f t="shared" si="0"/>
        <v>0.28710000000000002</v>
      </c>
      <c r="I7" s="63">
        <f t="shared" si="0"/>
        <v>0.28710000000000002</v>
      </c>
      <c r="J7" s="63">
        <f t="shared" si="0"/>
        <v>0.28710000000000002</v>
      </c>
      <c r="K7" s="63">
        <f t="shared" si="0"/>
        <v>0.28710000000000002</v>
      </c>
      <c r="L7" s="63"/>
    </row>
    <row r="8" spans="2:12" x14ac:dyDescent="0.25">
      <c r="B8" s="63"/>
      <c r="C8" s="63"/>
      <c r="D8" s="66" t="s">
        <v>20</v>
      </c>
      <c r="E8" s="63"/>
      <c r="F8" s="69">
        <v>1</v>
      </c>
      <c r="G8" s="69">
        <f>F8</f>
        <v>1</v>
      </c>
      <c r="H8" s="69">
        <v>0</v>
      </c>
      <c r="I8" s="69">
        <f>H8</f>
        <v>0</v>
      </c>
      <c r="J8" s="69">
        <v>0.25</v>
      </c>
      <c r="K8" s="69">
        <f>J8</f>
        <v>0.25</v>
      </c>
      <c r="L8" s="63"/>
    </row>
    <row r="9" spans="2:12" x14ac:dyDescent="0.25">
      <c r="B9" s="63"/>
      <c r="C9" s="63"/>
      <c r="D9" s="66" t="s">
        <v>21</v>
      </c>
      <c r="E9" s="63"/>
      <c r="F9" s="63">
        <f t="shared" ref="F9:K9" si="1">$G$24*F8</f>
        <v>0.28710000000000002</v>
      </c>
      <c r="G9" s="63">
        <f t="shared" si="1"/>
        <v>0.28710000000000002</v>
      </c>
      <c r="H9" s="63">
        <f t="shared" si="1"/>
        <v>0</v>
      </c>
      <c r="I9" s="63">
        <f t="shared" si="1"/>
        <v>0</v>
      </c>
      <c r="J9" s="70">
        <f t="shared" si="1"/>
        <v>7.1775000000000005E-2</v>
      </c>
      <c r="K9" s="70">
        <f t="shared" si="1"/>
        <v>7.1775000000000005E-2</v>
      </c>
      <c r="L9" s="63"/>
    </row>
    <row r="10" spans="2:12" x14ac:dyDescent="0.25">
      <c r="B10" s="63"/>
      <c r="C10" s="63"/>
      <c r="D10" s="66" t="s">
        <v>75</v>
      </c>
      <c r="E10" s="63"/>
      <c r="F10" s="71">
        <f t="shared" ref="F10:K10" si="2">$G$25</f>
        <v>8.7999999999999995E-2</v>
      </c>
      <c r="G10" s="71">
        <f t="shared" si="2"/>
        <v>8.7999999999999995E-2</v>
      </c>
      <c r="H10" s="71">
        <f t="shared" si="2"/>
        <v>8.7999999999999995E-2</v>
      </c>
      <c r="I10" s="71">
        <f t="shared" si="2"/>
        <v>8.7999999999999995E-2</v>
      </c>
      <c r="J10" s="71">
        <f t="shared" si="2"/>
        <v>8.7999999999999995E-2</v>
      </c>
      <c r="K10" s="71">
        <f t="shared" si="2"/>
        <v>8.7999999999999995E-2</v>
      </c>
      <c r="L10" s="63"/>
    </row>
    <row r="11" spans="2:12" x14ac:dyDescent="0.25">
      <c r="B11" s="63"/>
      <c r="C11" s="63"/>
      <c r="D11" s="66" t="s">
        <v>22</v>
      </c>
      <c r="E11" s="63"/>
      <c r="F11" s="70">
        <f t="shared" ref="F11:K11" si="3">F9*(1+$G$25)</f>
        <v>0.31236480000000005</v>
      </c>
      <c r="G11" s="70">
        <f t="shared" si="3"/>
        <v>0.31236480000000005</v>
      </c>
      <c r="H11" s="70">
        <f t="shared" si="3"/>
        <v>0</v>
      </c>
      <c r="I11" s="70">
        <f t="shared" si="3"/>
        <v>0</v>
      </c>
      <c r="J11" s="70">
        <f t="shared" si="3"/>
        <v>7.8091200000000013E-2</v>
      </c>
      <c r="K11" s="70">
        <f t="shared" si="3"/>
        <v>7.8091200000000013E-2</v>
      </c>
      <c r="L11" s="63"/>
    </row>
    <row r="12" spans="2:12" x14ac:dyDescent="0.25">
      <c r="B12" s="64"/>
      <c r="C12" s="63"/>
      <c r="D12" s="66" t="s">
        <v>24</v>
      </c>
      <c r="E12" s="63"/>
      <c r="F12" s="72">
        <f>F11*F5</f>
        <v>3123.6480000000006</v>
      </c>
      <c r="G12" s="72">
        <f t="shared" ref="G12:K12" si="4">G11*G5</f>
        <v>-3123.6480000000006</v>
      </c>
      <c r="H12" s="72">
        <f t="shared" ref="H12:I12" si="5">H11*H5</f>
        <v>0</v>
      </c>
      <c r="I12" s="72">
        <f t="shared" si="5"/>
        <v>0</v>
      </c>
      <c r="J12" s="72">
        <f t="shared" si="4"/>
        <v>780.91200000000015</v>
      </c>
      <c r="K12" s="72">
        <f t="shared" si="4"/>
        <v>-780.91200000000015</v>
      </c>
      <c r="L12" s="63"/>
    </row>
    <row r="13" spans="2:12" x14ac:dyDescent="0.25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2:12" x14ac:dyDescent="0.25">
      <c r="B14" s="63"/>
      <c r="C14" s="63"/>
      <c r="D14" s="66" t="s">
        <v>25</v>
      </c>
      <c r="E14" s="63"/>
      <c r="F14" s="73">
        <f t="shared" ref="F14:K14" si="6">$G$26</f>
        <v>8.2979999999999998E-2</v>
      </c>
      <c r="G14" s="73">
        <f t="shared" si="6"/>
        <v>8.2979999999999998E-2</v>
      </c>
      <c r="H14" s="73">
        <f t="shared" si="6"/>
        <v>8.2979999999999998E-2</v>
      </c>
      <c r="I14" s="73">
        <f t="shared" si="6"/>
        <v>8.2979999999999998E-2</v>
      </c>
      <c r="J14" s="73">
        <f t="shared" si="6"/>
        <v>8.2979999999999998E-2</v>
      </c>
      <c r="K14" s="73">
        <f t="shared" si="6"/>
        <v>8.2979999999999998E-2</v>
      </c>
      <c r="L14" s="63"/>
    </row>
    <row r="15" spans="2:12" x14ac:dyDescent="0.25">
      <c r="B15" s="63"/>
      <c r="C15" s="63"/>
      <c r="D15" s="66" t="s">
        <v>26</v>
      </c>
      <c r="E15" s="63"/>
      <c r="F15" s="72">
        <f>F14*F5</f>
        <v>829.8</v>
      </c>
      <c r="G15" s="72">
        <f t="shared" ref="G15:K15" si="7">G14*G5</f>
        <v>-829.8</v>
      </c>
      <c r="H15" s="72">
        <f t="shared" ref="H15:I15" si="8">H14*H5</f>
        <v>829.8</v>
      </c>
      <c r="I15" s="72">
        <f t="shared" si="8"/>
        <v>-829.8</v>
      </c>
      <c r="J15" s="72">
        <f t="shared" si="7"/>
        <v>829.8</v>
      </c>
      <c r="K15" s="72">
        <f t="shared" si="7"/>
        <v>-829.8</v>
      </c>
      <c r="L15" s="63"/>
    </row>
    <row r="16" spans="2:12" x14ac:dyDescent="0.2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2:12" x14ac:dyDescent="0.25">
      <c r="B17" s="63"/>
      <c r="C17" s="63"/>
      <c r="D17" s="66" t="s">
        <v>27</v>
      </c>
      <c r="E17" s="63"/>
      <c r="F17" s="74">
        <f>F11-F14</f>
        <v>0.22938480000000006</v>
      </c>
      <c r="G17" s="74">
        <f t="shared" ref="G17:K17" si="9">G11-G14</f>
        <v>0.22938480000000006</v>
      </c>
      <c r="H17" s="74">
        <f t="shared" ref="H17:I17" si="10">H11-H14</f>
        <v>-8.2979999999999998E-2</v>
      </c>
      <c r="I17" s="74">
        <f t="shared" si="10"/>
        <v>-8.2979999999999998E-2</v>
      </c>
      <c r="J17" s="74">
        <f t="shared" si="9"/>
        <v>-4.8887999999999848E-3</v>
      </c>
      <c r="K17" s="74">
        <f t="shared" si="9"/>
        <v>-4.8887999999999848E-3</v>
      </c>
      <c r="L17" s="63"/>
    </row>
    <row r="18" spans="2:12" x14ac:dyDescent="0.25">
      <c r="B18" s="63"/>
      <c r="C18" s="63"/>
      <c r="D18" s="66" t="s">
        <v>28</v>
      </c>
      <c r="E18" s="63"/>
      <c r="F18" s="75">
        <f>F12-F15</f>
        <v>2293.8480000000009</v>
      </c>
      <c r="G18" s="84">
        <f t="shared" ref="G18:K18" si="11">G12-G15</f>
        <v>-2293.8480000000009</v>
      </c>
      <c r="H18" s="84">
        <f t="shared" ref="H18:I18" si="12">H12-H15</f>
        <v>-829.8</v>
      </c>
      <c r="I18" s="75">
        <f t="shared" si="12"/>
        <v>829.8</v>
      </c>
      <c r="J18" s="84">
        <f>J12-J15</f>
        <v>-48.887999999999806</v>
      </c>
      <c r="K18" s="75">
        <f t="shared" si="11"/>
        <v>48.887999999999806</v>
      </c>
      <c r="L18" s="63"/>
    </row>
    <row r="19" spans="2:12" ht="31.9" customHeight="1" x14ac:dyDescent="0.25">
      <c r="B19" s="83" t="s">
        <v>76</v>
      </c>
      <c r="C19" s="83"/>
      <c r="D19" s="83"/>
      <c r="E19" s="63"/>
      <c r="F19" s="62">
        <f>IF(F12=0,0,(IF(F12&gt;0,IF(F12&gt;F15,1,0),IF(F12&gt;F15,0,1))))</f>
        <v>1</v>
      </c>
      <c r="G19" s="62">
        <f t="shared" ref="G19:K19" si="13">IF(G12=0,0,(IF(G12&gt;0,IF(G12&gt;G15,1,0),IF(G12&gt;G15,0,1))))</f>
        <v>1</v>
      </c>
      <c r="H19" s="62">
        <f t="shared" si="13"/>
        <v>0</v>
      </c>
      <c r="I19" s="62">
        <f t="shared" si="13"/>
        <v>0</v>
      </c>
      <c r="J19" s="62">
        <f t="shared" si="13"/>
        <v>0</v>
      </c>
      <c r="K19" s="62">
        <f t="shared" si="13"/>
        <v>0</v>
      </c>
      <c r="L19" s="63"/>
    </row>
    <row r="20" spans="2:12" x14ac:dyDescent="0.25">
      <c r="B20" s="63"/>
      <c r="C20" s="63"/>
      <c r="D20" s="66" t="s">
        <v>29</v>
      </c>
      <c r="E20" s="63"/>
      <c r="F20" s="76">
        <f>IF(F19=1,F18,0)</f>
        <v>2293.8480000000009</v>
      </c>
      <c r="G20" s="85">
        <f>IF(G19=1,G18,0)</f>
        <v>-2293.8480000000009</v>
      </c>
      <c r="H20" s="76">
        <f t="shared" ref="H20:K20" si="14">IF(H19=1,H18,0)</f>
        <v>0</v>
      </c>
      <c r="I20" s="76">
        <f t="shared" si="14"/>
        <v>0</v>
      </c>
      <c r="J20" s="76">
        <f t="shared" si="14"/>
        <v>0</v>
      </c>
      <c r="K20" s="76">
        <f t="shared" si="14"/>
        <v>0</v>
      </c>
      <c r="L20" s="63"/>
    </row>
    <row r="21" spans="2:12" x14ac:dyDescent="0.25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2:12" x14ac:dyDescent="0.25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2:12" x14ac:dyDescent="0.25">
      <c r="B23" s="63"/>
      <c r="C23" s="63"/>
      <c r="D23" s="64" t="s">
        <v>3</v>
      </c>
      <c r="E23" s="63"/>
      <c r="F23" s="63"/>
      <c r="G23" s="63"/>
      <c r="H23" s="63"/>
      <c r="I23" s="63"/>
      <c r="J23" s="63"/>
      <c r="K23" s="63"/>
      <c r="L23" s="63"/>
    </row>
    <row r="24" spans="2:12" x14ac:dyDescent="0.25">
      <c r="B24" s="63"/>
      <c r="C24" s="63"/>
      <c r="D24" s="63"/>
      <c r="E24" s="63"/>
      <c r="F24" s="66" t="s">
        <v>18</v>
      </c>
      <c r="G24" s="63">
        <v>0.28710000000000002</v>
      </c>
      <c r="H24" s="63" t="s">
        <v>82</v>
      </c>
      <c r="I24" s="77"/>
      <c r="J24" s="63"/>
      <c r="K24" s="63"/>
      <c r="L24" s="63"/>
    </row>
    <row r="25" spans="2:12" x14ac:dyDescent="0.25">
      <c r="B25" s="63"/>
      <c r="C25" s="63"/>
      <c r="D25" s="63"/>
      <c r="E25" s="63"/>
      <c r="F25" s="78" t="s">
        <v>23</v>
      </c>
      <c r="G25" s="77">
        <v>8.7999999999999995E-2</v>
      </c>
      <c r="H25" s="63"/>
      <c r="I25" s="63"/>
      <c r="J25" s="63"/>
      <c r="K25" s="63"/>
      <c r="L25" s="63"/>
    </row>
    <row r="26" spans="2:12" x14ac:dyDescent="0.25">
      <c r="B26" s="63"/>
      <c r="C26" s="63"/>
      <c r="D26" s="63"/>
      <c r="E26" s="63"/>
      <c r="F26" s="66" t="s">
        <v>64</v>
      </c>
      <c r="G26" s="63">
        <v>8.2979999999999998E-2</v>
      </c>
      <c r="H26" s="63" t="s">
        <v>83</v>
      </c>
      <c r="I26" s="63"/>
      <c r="J26" s="63"/>
      <c r="K26" s="63"/>
      <c r="L26" s="63"/>
    </row>
    <row r="27" spans="2:12" x14ac:dyDescent="0.25">
      <c r="F27" s="36"/>
    </row>
  </sheetData>
  <mergeCells count="4">
    <mergeCell ref="F3:G3"/>
    <mergeCell ref="H3:I3"/>
    <mergeCell ref="J3:K3"/>
    <mergeCell ref="B19:D19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1-1 </vt:lpstr>
      <vt:lpstr>Table 1-2</vt:lpstr>
      <vt:lpstr>Table 1-3</vt:lpstr>
      <vt:lpstr>'Table 1-1 '!Print_Area</vt:lpstr>
      <vt:lpstr>'Table 1-2'!Print_Area</vt:lpstr>
      <vt:lpstr>'Table 1-3'!Print_Area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2017-12-05T22:09:21Z</dcterms:created>
  <dcterms:modified xsi:type="dcterms:W3CDTF">2017-12-06T18:17:58Z</dcterms:modified>
</cp:coreProperties>
</file>