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8.xml" ContentType="application/vnd.openxmlformats-officedocument.spreadsheetml.worksheet+xml"/>
  <Override PartName="/xl/styles.xml" ContentType="application/vnd.openxmlformats-officedocument.spreadsheetml.style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4820"/>
  </bookViews>
  <sheets>
    <sheet name="5.1" sheetId="17" r:id="rId1"/>
    <sheet name="5.2" sheetId="18" r:id="rId2"/>
    <sheet name="5.3 - 2013" sheetId="11" r:id="rId3"/>
    <sheet name="5.4 - 2014" sheetId="5" r:id="rId4"/>
    <sheet name="5.5 - 2015" sheetId="6" r:id="rId5"/>
    <sheet name="5.6 - 2016" sheetId="7" r:id="rId6"/>
    <sheet name="5.7 - 2017" sheetId="8" r:id="rId7"/>
    <sheet name="5.8 - 2018" sheetId="9" r:id="rId8"/>
  </sheets>
  <externalReferences>
    <externalReference r:id="rId9"/>
    <externalReference r:id="rId10"/>
  </externalReferences>
  <definedNames>
    <definedName name="___INDEX_SHEET___ASAP_Utilities">#REF!</definedName>
    <definedName name="a">#REF!</definedName>
    <definedName name="asd">#REF!</definedName>
    <definedName name="BP_Query_for_Planning">#REF!</definedName>
    <definedName name="BP_with_Future_Year">#REF!</definedName>
    <definedName name="BP_YEC">#REF!</definedName>
    <definedName name="CASH1">#REF!</definedName>
    <definedName name="CASH2">#REF!</definedName>
    <definedName name="FTN_CALCULATION_AND_PMT_AMOUNTS">#REF!</definedName>
    <definedName name="FTN_SALES_ANALYSIS">#REF!</definedName>
    <definedName name="ftnpaymentamounts">#REF!</definedName>
    <definedName name="FTNSales_for_year">#REF!</definedName>
    <definedName name="Insurance">#REF!</definedName>
    <definedName name="Number">#REF!</definedName>
    <definedName name="NvsASD">"V1999-06-30"</definedName>
    <definedName name="NvsAutoDrillOk">"VN"</definedName>
    <definedName name="NvsElapsedTime">0.000781365735747386</definedName>
    <definedName name="NvsEndTime">36349.6769064815</definedName>
    <definedName name="NvsInstSpec">"%"</definedName>
    <definedName name="NvsLayoutType">"M3"</definedName>
    <definedName name="NvsPanelEffdt">"V1997-01-01"</definedName>
    <definedName name="NvsPanelSetid">"VYEC"</definedName>
    <definedName name="NvsReqBU">"VYEC"</definedName>
    <definedName name="NvsReqBUOnly">"VY"</definedName>
    <definedName name="NvsTransLed">"VN"</definedName>
    <definedName name="NvsTreeASD">"V1999-06-30"</definedName>
    <definedName name="Other">#REF!</definedName>
    <definedName name="page2">#REF!</definedName>
    <definedName name="page3">#REF!</definedName>
    <definedName name="PAGE6">#REF!</definedName>
    <definedName name="page6_7">[1]BS!$A$1:$F$78,[1]BS!#REF!</definedName>
    <definedName name="PAGE7">#REF!</definedName>
    <definedName name="PAGE9">#REF!</definedName>
    <definedName name="_xlnm.Print_Area" localSheetId="0">'5.1'!$A$1:$I$61</definedName>
    <definedName name="_xlnm.Print_Area" localSheetId="1">'5.2'!$A$1:$I$173</definedName>
    <definedName name="_xlnm.Print_Area" localSheetId="2">'5.3 - 2013'!$A$1:$K$157</definedName>
    <definedName name="_xlnm.Print_Area" localSheetId="3">'5.4 - 2014'!$A$1:$K$145</definedName>
    <definedName name="_xlnm.Print_Area" localSheetId="4">'5.5 - 2015'!$A$1:$K$154</definedName>
    <definedName name="_xlnm.Print_Area" localSheetId="5">'5.6 - 2016'!$A$1:$K$158</definedName>
    <definedName name="_xlnm.Print_Area" localSheetId="6">'5.7 - 2017'!$A$1:$J$170</definedName>
    <definedName name="_xlnm.Print_Area" localSheetId="7">'5.8 - 2018'!$A$1:$J$160</definedName>
    <definedName name="_xlnm.Print_Titles" localSheetId="1">'5.2'!$1:$6</definedName>
    <definedName name="_xlnm.Print_Titles" localSheetId="2">'5.3 - 2013'!$1:$7</definedName>
    <definedName name="_xlnm.Print_Titles" localSheetId="3">'5.4 - 2014'!$1:$7</definedName>
    <definedName name="_xlnm.Print_Titles" localSheetId="4">'5.5 - 2015'!$1:$7</definedName>
    <definedName name="_xlnm.Print_Titles" localSheetId="5">'5.6 - 2016'!$1:$7</definedName>
    <definedName name="_xlnm.Print_Titles" localSheetId="6">'5.7 - 2017'!$1:$7</definedName>
    <definedName name="_xlnm.Print_Titles" localSheetId="7">'5.8 - 2018'!$1:$7</definedName>
    <definedName name="RiderJForecast">#REF!</definedName>
    <definedName name="Salesforecastdollars">#REF!</definedName>
    <definedName name="SalesforecastKWh">#REF!</definedName>
    <definedName name="Sch2OMDetail">#REF!</definedName>
    <definedName name="taxes">#REF!</definedName>
    <definedName name="ttlannualdiesel">#REF!</definedName>
    <definedName name="ttlannualeso">#REF!</definedName>
    <definedName name="ttlannualsales">#REF!</definedName>
    <definedName name="ttlretailsales9899">#REF!</definedName>
    <definedName name="ttlyecdiesel9899">#REF!</definedName>
    <definedName name="ttlyeceso9899">#REF!</definedName>
    <definedName name="ValueDate">#REF!</definedName>
    <definedName name="WIP">#REF!</definedName>
    <definedName name="YEC_7__Flex_Note">#REF!</definedName>
    <definedName name="Z_2E51B7C0_6CEE_11D3_AD1A_A5A650036065_.wvu.Cols" hidden="1">'[2]Core(see pg 18)'!#REF!</definedName>
    <definedName name="Z_418DF6FE_13EF_11D2_8C37_00A0C92A9A63_.wvu.PrintArea" hidden="1">#REF!</definedName>
    <definedName name="Z_418DF6FE_13EF_11D2_8C37_00A0C92A9A63_.wvu.PrintTitles" hidden="1">#REF!</definedName>
    <definedName name="Z_418DF6FE_13EF_11D2_8C37_00A0C92A9A63_.wvu.Rows" hidden="1">#REF!,#REF!,#REF!,#REF!,#REF!,#REF!,#REF!</definedName>
  </definedNames>
  <calcPr calcId="152511"/>
</workbook>
</file>

<file path=xl/calcChain.xml><?xml version="1.0" encoding="utf-8"?>
<calcChain xmlns="http://schemas.openxmlformats.org/spreadsheetml/2006/main">
  <c r="C118" i="5" l="1"/>
  <c r="K129" i="11"/>
  <c r="J113" i="9"/>
  <c r="C121" i="9"/>
  <c r="K116" i="5" l="1"/>
  <c r="E116" i="7" l="1"/>
  <c r="E131" i="8" l="1"/>
  <c r="E120" i="8"/>
  <c r="E63" i="9" l="1"/>
  <c r="E66" i="9"/>
  <c r="E67" i="9"/>
  <c r="E68" i="9"/>
  <c r="E69" i="9"/>
  <c r="E70" i="9"/>
  <c r="E73" i="9"/>
  <c r="E74" i="9"/>
  <c r="J35" i="8"/>
  <c r="J39" i="8"/>
  <c r="J40" i="8"/>
  <c r="K45" i="7"/>
  <c r="K46" i="7"/>
  <c r="K47" i="7"/>
  <c r="K48" i="7"/>
  <c r="K49" i="7"/>
  <c r="K50" i="7"/>
  <c r="K51" i="7"/>
  <c r="K52" i="7"/>
  <c r="K56" i="7"/>
  <c r="K57" i="7"/>
  <c r="E14" i="6"/>
  <c r="K43" i="6"/>
  <c r="K44" i="6"/>
  <c r="K45" i="6"/>
  <c r="K46" i="6"/>
  <c r="K47" i="6"/>
  <c r="K48" i="6"/>
  <c r="K49" i="6"/>
  <c r="K53" i="6"/>
  <c r="E12" i="6"/>
  <c r="E13" i="6"/>
  <c r="E15" i="6"/>
  <c r="E16" i="6"/>
  <c r="E17" i="6"/>
  <c r="E18" i="6"/>
  <c r="E19" i="6"/>
  <c r="E20" i="6"/>
  <c r="E21" i="6"/>
  <c r="E23" i="6"/>
  <c r="E24" i="6"/>
  <c r="E25" i="6"/>
  <c r="E28" i="6"/>
  <c r="E29" i="6"/>
  <c r="E30" i="6"/>
  <c r="E31" i="6"/>
  <c r="E32" i="6"/>
  <c r="E33" i="6"/>
  <c r="E34" i="6"/>
  <c r="E35" i="6"/>
  <c r="E36" i="6"/>
  <c r="E37" i="6"/>
  <c r="E38" i="6"/>
  <c r="E39" i="6"/>
  <c r="E40" i="6"/>
  <c r="E41" i="6"/>
  <c r="E42" i="6"/>
  <c r="E43" i="6"/>
  <c r="E44" i="6"/>
  <c r="E45" i="6"/>
  <c r="E46" i="6"/>
  <c r="E47" i="6"/>
  <c r="E48" i="6"/>
  <c r="E49" i="6"/>
  <c r="E51" i="6"/>
  <c r="E52" i="6"/>
  <c r="E53" i="6"/>
  <c r="E11" i="6"/>
  <c r="E30" i="5"/>
  <c r="E14" i="5"/>
  <c r="E15" i="5"/>
  <c r="E19" i="5"/>
  <c r="E80" i="5"/>
  <c r="E76" i="5"/>
  <c r="E75" i="5"/>
  <c r="E74" i="5"/>
  <c r="E73" i="5"/>
  <c r="E72" i="5"/>
  <c r="E71" i="5"/>
  <c r="E70" i="5"/>
  <c r="E69" i="5"/>
  <c r="E68" i="5"/>
  <c r="E67" i="5"/>
  <c r="E66" i="5"/>
  <c r="E65" i="5"/>
  <c r="E64" i="5"/>
  <c r="E63" i="5"/>
  <c r="E62" i="5"/>
  <c r="E61" i="5"/>
  <c r="E12" i="5"/>
  <c r="E13" i="5"/>
  <c r="E16" i="5"/>
  <c r="E17" i="5"/>
  <c r="E18" i="5"/>
  <c r="E20" i="5"/>
  <c r="E21" i="5"/>
  <c r="E22" i="5"/>
  <c r="E23" i="5"/>
  <c r="E24" i="5"/>
  <c r="E25" i="5"/>
  <c r="E26" i="5"/>
  <c r="E27" i="5"/>
  <c r="E28" i="5"/>
  <c r="E29" i="5"/>
  <c r="E31" i="5"/>
  <c r="E32" i="5"/>
  <c r="E34" i="5"/>
  <c r="E35" i="5"/>
  <c r="E36" i="5"/>
  <c r="E39" i="5"/>
  <c r="E40" i="5"/>
  <c r="E41" i="5"/>
  <c r="E42" i="5"/>
  <c r="E43" i="5"/>
  <c r="E44" i="5"/>
  <c r="E45" i="5"/>
  <c r="E46" i="5"/>
  <c r="E47" i="5"/>
  <c r="E48" i="5"/>
  <c r="E49" i="5"/>
  <c r="E50" i="5"/>
  <c r="E51" i="5"/>
  <c r="E52" i="5"/>
  <c r="E53" i="5"/>
  <c r="E55" i="5"/>
  <c r="E56" i="5"/>
  <c r="E11" i="5"/>
  <c r="K31" i="5"/>
  <c r="K32" i="5"/>
  <c r="K34" i="5"/>
  <c r="K35" i="5"/>
  <c r="K36" i="5"/>
  <c r="K39" i="5"/>
  <c r="K40" i="5"/>
  <c r="K41" i="5"/>
  <c r="K42" i="5"/>
  <c r="K43" i="5"/>
  <c r="K44" i="5"/>
  <c r="K45" i="5"/>
  <c r="K46" i="5"/>
  <c r="K47" i="5"/>
  <c r="K48" i="5"/>
  <c r="K49" i="5"/>
  <c r="K50" i="5"/>
  <c r="K51" i="5"/>
  <c r="K52" i="5"/>
  <c r="K53" i="5"/>
  <c r="K55" i="5"/>
  <c r="K56" i="5"/>
  <c r="E19" i="11"/>
  <c r="E17" i="11"/>
  <c r="E15" i="11"/>
  <c r="K13"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K48" i="11"/>
  <c r="K49" i="11"/>
  <c r="K50" i="11"/>
  <c r="K51" i="11"/>
  <c r="K52" i="11"/>
  <c r="K53" i="11"/>
  <c r="K54" i="11"/>
  <c r="K55" i="11"/>
  <c r="K56" i="11"/>
  <c r="K57" i="11"/>
  <c r="K58" i="11"/>
  <c r="K59" i="11"/>
  <c r="K60" i="11"/>
  <c r="K61" i="11"/>
  <c r="E12" i="11"/>
  <c r="E13" i="11"/>
  <c r="E14" i="11"/>
  <c r="E16" i="11"/>
  <c r="E18" i="11"/>
  <c r="E20" i="11"/>
  <c r="E21" i="11"/>
  <c r="E22" i="11"/>
  <c r="E23" i="11"/>
  <c r="E24" i="11"/>
  <c r="E25" i="11"/>
  <c r="E26" i="11"/>
  <c r="E27" i="11"/>
  <c r="E28" i="11"/>
  <c r="E29" i="11"/>
  <c r="E30" i="11"/>
  <c r="E31" i="11"/>
  <c r="E32" i="11"/>
  <c r="E33" i="11"/>
  <c r="E34" i="11"/>
  <c r="E35" i="11"/>
  <c r="E36" i="11"/>
  <c r="E37" i="11"/>
  <c r="E38" i="11"/>
  <c r="E39" i="11"/>
  <c r="E40" i="11"/>
  <c r="E41" i="11"/>
  <c r="E43" i="11"/>
  <c r="E44" i="11"/>
  <c r="E45" i="11"/>
  <c r="E46" i="11"/>
  <c r="E47" i="11"/>
  <c r="E48" i="11"/>
  <c r="E49" i="11"/>
  <c r="E50" i="11"/>
  <c r="E51" i="11"/>
  <c r="E52" i="11"/>
  <c r="E53" i="11"/>
  <c r="E54" i="11"/>
  <c r="E55" i="11"/>
  <c r="E56" i="11"/>
  <c r="E57" i="11"/>
  <c r="E58" i="11"/>
  <c r="E59" i="11"/>
  <c r="E60" i="11"/>
  <c r="E61" i="11"/>
  <c r="E11" i="11"/>
  <c r="E47" i="7"/>
  <c r="E48" i="7"/>
  <c r="E49" i="7"/>
  <c r="E50" i="7"/>
  <c r="E51" i="7"/>
  <c r="E52" i="7"/>
  <c r="E57" i="7"/>
  <c r="E41" i="8"/>
  <c r="E42" i="8"/>
  <c r="E43" i="8"/>
  <c r="E34" i="8" l="1"/>
  <c r="J34" i="8" l="1"/>
  <c r="E34" i="9"/>
  <c r="J34" i="9" l="1"/>
  <c r="E90" i="7" l="1"/>
  <c r="E77" i="6"/>
  <c r="E77" i="7" s="1"/>
  <c r="E72" i="6"/>
  <c r="E72" i="7" s="1"/>
  <c r="E70" i="8" l="1"/>
  <c r="E98" i="8" l="1"/>
  <c r="E85" i="8"/>
  <c r="C134" i="8"/>
  <c r="D119" i="7"/>
  <c r="C119" i="7"/>
  <c r="E117" i="7"/>
  <c r="E132" i="8" s="1"/>
  <c r="B121" i="9" s="1"/>
  <c r="E113" i="9" l="1"/>
  <c r="D82" i="5"/>
  <c r="C82" i="5"/>
  <c r="D90" i="6"/>
  <c r="E119" i="9" l="1"/>
  <c r="E121" i="9" s="1"/>
  <c r="D121" i="9"/>
  <c r="D90" i="11"/>
  <c r="C90" i="11"/>
  <c r="E110" i="6" l="1"/>
  <c r="J75" i="9" l="1"/>
  <c r="E75" i="9"/>
  <c r="D163" i="18" l="1"/>
  <c r="E97" i="9" l="1"/>
  <c r="E98" i="9" l="1"/>
  <c r="E38" i="5" l="1"/>
  <c r="E37" i="5"/>
  <c r="J2" i="9"/>
  <c r="J2" i="8"/>
  <c r="K2" i="7"/>
  <c r="K2" i="6"/>
  <c r="K2" i="5"/>
  <c r="K2" i="11"/>
  <c r="K38" i="5" l="1"/>
  <c r="E105" i="8" l="1"/>
  <c r="E96" i="9" s="1"/>
  <c r="E104" i="8"/>
  <c r="E95" i="9" l="1"/>
  <c r="F56" i="17" l="1"/>
  <c r="F45" i="17"/>
  <c r="E45" i="17"/>
  <c r="E48" i="17" l="1"/>
  <c r="J40" i="9" l="1"/>
  <c r="E64" i="8" l="1"/>
  <c r="E63" i="8"/>
  <c r="E85" i="6"/>
  <c r="E91" i="7" l="1"/>
  <c r="I131" i="11"/>
  <c r="C131" i="11"/>
  <c r="D131" i="11"/>
  <c r="E129" i="11"/>
  <c r="E116" i="5" l="1"/>
  <c r="E40" i="8"/>
  <c r="E99" i="8" l="1"/>
  <c r="E40" i="9"/>
  <c r="E56" i="7" l="1"/>
  <c r="E26" i="6"/>
  <c r="E27" i="6"/>
  <c r="E69" i="8" l="1"/>
  <c r="E80" i="9" s="1"/>
  <c r="E54" i="5"/>
  <c r="I163" i="18" l="1"/>
  <c r="H19" i="17" s="1"/>
  <c r="H163" i="18"/>
  <c r="G19" i="17" s="1"/>
  <c r="G163" i="18"/>
  <c r="F163" i="18"/>
  <c r="E19" i="17" s="1"/>
  <c r="E163" i="18"/>
  <c r="G148" i="18"/>
  <c r="F148" i="18"/>
  <c r="E148" i="18"/>
  <c r="I99" i="18"/>
  <c r="H99" i="18"/>
  <c r="G99" i="18"/>
  <c r="F99" i="18"/>
  <c r="E99" i="18"/>
  <c r="G87" i="18"/>
  <c r="F87" i="18"/>
  <c r="E87" i="18"/>
  <c r="G67" i="18"/>
  <c r="F67" i="18"/>
  <c r="E67" i="18"/>
  <c r="I2" i="18"/>
  <c r="E52" i="17"/>
  <c r="D45" i="17"/>
  <c r="D48" i="17" s="1"/>
  <c r="D52" i="17" s="1"/>
  <c r="G39" i="17"/>
  <c r="F10" i="17"/>
  <c r="D10" i="17"/>
  <c r="H27" i="17"/>
  <c r="G27" i="17"/>
  <c r="F27" i="17"/>
  <c r="E27" i="17"/>
  <c r="D27" i="17"/>
  <c r="B22" i="17"/>
  <c r="E10" i="17"/>
  <c r="I67" i="18" l="1"/>
  <c r="H67" i="18"/>
  <c r="H87" i="18"/>
  <c r="G15" i="17" s="1"/>
  <c r="I87" i="18"/>
  <c r="H148" i="18"/>
  <c r="I148" i="18"/>
  <c r="D19" i="17"/>
  <c r="E16" i="17"/>
  <c r="D16" i="17"/>
  <c r="H16" i="17"/>
  <c r="G16" i="17"/>
  <c r="F19" i="17"/>
  <c r="D15" i="17"/>
  <c r="E15" i="17"/>
  <c r="F16" i="17"/>
  <c r="F15" i="17"/>
  <c r="D18" i="17"/>
  <c r="E18" i="17"/>
  <c r="F18" i="17"/>
  <c r="F17" i="17"/>
  <c r="D17" i="17"/>
  <c r="E17" i="17"/>
  <c r="D37" i="17"/>
  <c r="D87" i="18"/>
  <c r="D148" i="18"/>
  <c r="D67" i="18"/>
  <c r="D99" i="18"/>
  <c r="F39" i="17"/>
  <c r="F40" i="17" s="1"/>
  <c r="E39" i="17"/>
  <c r="E40" i="17" s="1"/>
  <c r="D56" i="17"/>
  <c r="D57" i="17" s="1"/>
  <c r="E37" i="17"/>
  <c r="E56" i="17"/>
  <c r="E57" i="17" s="1"/>
  <c r="D39" i="17"/>
  <c r="G18" i="17" l="1"/>
  <c r="H17" i="17"/>
  <c r="H18" i="17"/>
  <c r="H15" i="17"/>
  <c r="G17" i="17"/>
  <c r="G20" i="17" s="1"/>
  <c r="E20" i="17"/>
  <c r="D20" i="17"/>
  <c r="F20" i="17"/>
  <c r="F33" i="17"/>
  <c r="D51" i="17"/>
  <c r="D54" i="17" s="1"/>
  <c r="E51" i="17" s="1"/>
  <c r="E54" i="17" s="1"/>
  <c r="F51" i="17" s="1"/>
  <c r="E33" i="17"/>
  <c r="D40" i="17"/>
  <c r="D33" i="17"/>
  <c r="D34" i="17" s="1"/>
  <c r="D29" i="17" s="1"/>
  <c r="H20" i="17" l="1"/>
  <c r="E34" i="17"/>
  <c r="E29" i="17" s="1"/>
  <c r="J70" i="8" l="1"/>
  <c r="E81" i="9" l="1"/>
  <c r="J81" i="9" l="1"/>
  <c r="J132" i="9" l="1"/>
  <c r="I134" i="9"/>
  <c r="D116" i="9"/>
  <c r="J74" i="9"/>
  <c r="J73" i="9"/>
  <c r="J72" i="9"/>
  <c r="J71" i="9"/>
  <c r="J148" i="9"/>
  <c r="D149" i="9"/>
  <c r="C149" i="9"/>
  <c r="J68" i="9"/>
  <c r="J69" i="9"/>
  <c r="J70" i="9"/>
  <c r="E62" i="8" l="1"/>
  <c r="C116" i="9"/>
  <c r="J67" i="9"/>
  <c r="J66" i="9"/>
  <c r="H159" i="8"/>
  <c r="C96" i="7"/>
  <c r="E88" i="7"/>
  <c r="E44" i="8" s="1"/>
  <c r="J62" i="8" l="1"/>
  <c r="E62" i="9"/>
  <c r="J62" i="9" l="1"/>
  <c r="E50" i="6" l="1"/>
  <c r="C58" i="5"/>
  <c r="E88" i="11"/>
  <c r="D58" i="5" l="1"/>
  <c r="E97" i="11"/>
  <c r="E98" i="11"/>
  <c r="E99" i="11"/>
  <c r="E103" i="11"/>
  <c r="E106" i="11"/>
  <c r="E107" i="11"/>
  <c r="E80" i="11"/>
  <c r="E81" i="11"/>
  <c r="E86" i="11"/>
  <c r="E87" i="11"/>
  <c r="E85" i="11"/>
  <c r="E105" i="11" l="1"/>
  <c r="E96" i="11"/>
  <c r="E100" i="11"/>
  <c r="E102" i="11"/>
  <c r="E101" i="11"/>
  <c r="E104" i="11"/>
  <c r="E93" i="5" l="1"/>
  <c r="C145" i="7"/>
  <c r="H143" i="7"/>
  <c r="C141" i="6"/>
  <c r="E140" i="6"/>
  <c r="C110" i="7"/>
  <c r="F102" i="9"/>
  <c r="G102" i="9"/>
  <c r="E38" i="8"/>
  <c r="G111" i="8"/>
  <c r="D55" i="6"/>
  <c r="A102" i="8"/>
  <c r="E100" i="8"/>
  <c r="E85" i="7"/>
  <c r="E86" i="7"/>
  <c r="E95" i="8" s="1"/>
  <c r="E87" i="7"/>
  <c r="E89" i="7"/>
  <c r="E102" i="8"/>
  <c r="E68" i="8" l="1"/>
  <c r="J68" i="8" s="1"/>
  <c r="E144" i="7"/>
  <c r="J41" i="8"/>
  <c r="J44" i="8"/>
  <c r="J38" i="8"/>
  <c r="J42" i="8"/>
  <c r="J43" i="8"/>
  <c r="E61" i="8"/>
  <c r="E56" i="8"/>
  <c r="E47" i="8"/>
  <c r="E36" i="8"/>
  <c r="E35" i="8"/>
  <c r="E43" i="9"/>
  <c r="E38" i="9"/>
  <c r="E42" i="9"/>
  <c r="E41" i="9"/>
  <c r="E44" i="9"/>
  <c r="H145" i="7"/>
  <c r="I143" i="7"/>
  <c r="I145" i="7" s="1"/>
  <c r="E92" i="9"/>
  <c r="E158" i="8" l="1"/>
  <c r="E148" i="9" s="1"/>
  <c r="D159" i="8"/>
  <c r="E79" i="9"/>
  <c r="B145" i="7"/>
  <c r="J36" i="8"/>
  <c r="E94" i="8"/>
  <c r="E97" i="8"/>
  <c r="J56" i="8"/>
  <c r="E96" i="8"/>
  <c r="J47" i="8"/>
  <c r="J61" i="8"/>
  <c r="E35" i="9"/>
  <c r="E36" i="9"/>
  <c r="K143" i="7"/>
  <c r="K145" i="7" s="1"/>
  <c r="J35" i="9" l="1"/>
  <c r="J36" i="9"/>
  <c r="J38" i="9"/>
  <c r="J61" i="9"/>
  <c r="J43" i="9"/>
  <c r="J41" i="9"/>
  <c r="J79" i="9"/>
  <c r="J42" i="9"/>
  <c r="J44" i="9"/>
  <c r="E47" i="9"/>
  <c r="E61" i="9"/>
  <c r="E56" i="9"/>
  <c r="C159" i="8"/>
  <c r="E39" i="8"/>
  <c r="E38" i="7"/>
  <c r="E39" i="7"/>
  <c r="E40" i="7"/>
  <c r="E41" i="7"/>
  <c r="E42" i="7"/>
  <c r="E43" i="7"/>
  <c r="E44" i="7"/>
  <c r="E53" i="7"/>
  <c r="E54" i="7"/>
  <c r="E55" i="7"/>
  <c r="E18" i="7"/>
  <c r="E19" i="7"/>
  <c r="E20" i="7"/>
  <c r="E21" i="7"/>
  <c r="E22" i="7"/>
  <c r="E29" i="7"/>
  <c r="E30" i="7"/>
  <c r="E31" i="7"/>
  <c r="E32" i="7"/>
  <c r="E33" i="7"/>
  <c r="E34" i="7"/>
  <c r="E36" i="7"/>
  <c r="E37" i="7"/>
  <c r="E28" i="7" l="1"/>
  <c r="E24" i="7"/>
  <c r="E15" i="7"/>
  <c r="E26" i="7"/>
  <c r="E13" i="7"/>
  <c r="E25" i="7"/>
  <c r="E16" i="7"/>
  <c r="E27" i="7"/>
  <c r="E23" i="7"/>
  <c r="E14" i="7"/>
  <c r="E39" i="9"/>
  <c r="J47" i="9" l="1"/>
  <c r="J56" i="9"/>
  <c r="E67" i="8"/>
  <c r="E66" i="8"/>
  <c r="E65" i="8"/>
  <c r="E76" i="9" s="1"/>
  <c r="E30" i="8"/>
  <c r="E19" i="8"/>
  <c r="E24" i="8"/>
  <c r="E20" i="8"/>
  <c r="E15" i="8"/>
  <c r="E15" i="9" s="1"/>
  <c r="E23" i="8"/>
  <c r="E18" i="8"/>
  <c r="E27" i="8"/>
  <c r="E28" i="8"/>
  <c r="E21" i="8"/>
  <c r="E29" i="8"/>
  <c r="E31" i="8"/>
  <c r="E25" i="8"/>
  <c r="E26" i="8"/>
  <c r="E14" i="8"/>
  <c r="E17" i="8"/>
  <c r="E13" i="8"/>
  <c r="E13" i="9" s="1"/>
  <c r="E14" i="9" l="1"/>
  <c r="E29" i="9"/>
  <c r="E21" i="9"/>
  <c r="E23" i="9"/>
  <c r="E19" i="9"/>
  <c r="E17" i="9"/>
  <c r="E24" i="9"/>
  <c r="E28" i="9"/>
  <c r="E31" i="9"/>
  <c r="E18" i="9"/>
  <c r="E26" i="9"/>
  <c r="E25" i="9"/>
  <c r="E27" i="9"/>
  <c r="E20" i="9"/>
  <c r="E30" i="9"/>
  <c r="E16" i="8"/>
  <c r="E16" i="9" s="1"/>
  <c r="E11" i="8"/>
  <c r="E11" i="9" s="1"/>
  <c r="E77" i="9"/>
  <c r="E78" i="9"/>
  <c r="E12" i="8"/>
  <c r="E12" i="9" s="1"/>
  <c r="J39" i="9"/>
  <c r="E74" i="6"/>
  <c r="E75" i="6"/>
  <c r="E76" i="6"/>
  <c r="E78" i="6"/>
  <c r="E79" i="6"/>
  <c r="E80" i="6"/>
  <c r="E81" i="6"/>
  <c r="E82" i="6"/>
  <c r="E84" i="6"/>
  <c r="F136" i="8"/>
  <c r="G136" i="8"/>
  <c r="J69" i="8" l="1"/>
  <c r="E80" i="7"/>
  <c r="E60" i="8" s="1"/>
  <c r="E75" i="7"/>
  <c r="E88" i="8" s="1"/>
  <c r="E84" i="7"/>
  <c r="E93" i="8" s="1"/>
  <c r="E91" i="9" s="1"/>
  <c r="E79" i="7"/>
  <c r="E54" i="8" s="1"/>
  <c r="E35" i="7"/>
  <c r="E74" i="7"/>
  <c r="E81" i="7"/>
  <c r="E45" i="7"/>
  <c r="E110" i="9"/>
  <c r="C123" i="9"/>
  <c r="D123" i="9"/>
  <c r="E91" i="8" l="1"/>
  <c r="J55" i="8"/>
  <c r="E55" i="8"/>
  <c r="E55" i="9" s="1"/>
  <c r="E87" i="8"/>
  <c r="E22" i="8"/>
  <c r="D96" i="7"/>
  <c r="E46" i="7"/>
  <c r="J60" i="8"/>
  <c r="E90" i="8"/>
  <c r="J54" i="8"/>
  <c r="E89" i="8"/>
  <c r="E82" i="7"/>
  <c r="E78" i="7"/>
  <c r="E76" i="7"/>
  <c r="J120" i="8"/>
  <c r="E89" i="9" l="1"/>
  <c r="E71" i="9"/>
  <c r="E22" i="9"/>
  <c r="E32" i="8"/>
  <c r="J32" i="8" s="1"/>
  <c r="E33" i="8"/>
  <c r="E54" i="9"/>
  <c r="E60" i="9"/>
  <c r="J64" i="8"/>
  <c r="E88" i="9"/>
  <c r="E102" i="7"/>
  <c r="F143" i="9"/>
  <c r="F154" i="8"/>
  <c r="J141" i="9"/>
  <c r="I141" i="9"/>
  <c r="H141" i="9"/>
  <c r="G141" i="9"/>
  <c r="G143" i="9" s="1"/>
  <c r="C141" i="9"/>
  <c r="D152" i="8"/>
  <c r="D154" i="8" s="1"/>
  <c r="C152" i="8"/>
  <c r="J152" i="8"/>
  <c r="I152" i="8"/>
  <c r="H152" i="8"/>
  <c r="G152" i="8"/>
  <c r="G154" i="8" s="1"/>
  <c r="E150" i="8"/>
  <c r="C137" i="7"/>
  <c r="D137" i="7"/>
  <c r="J110" i="9" l="1"/>
  <c r="E33" i="9"/>
  <c r="J33" i="8"/>
  <c r="J55" i="9"/>
  <c r="E32" i="9"/>
  <c r="J54" i="9"/>
  <c r="J60" i="9"/>
  <c r="D134" i="9"/>
  <c r="E65" i="9"/>
  <c r="E116" i="8"/>
  <c r="E106" i="9" s="1"/>
  <c r="C100" i="9"/>
  <c r="J33" i="9" l="1"/>
  <c r="J32" i="9"/>
  <c r="E101" i="8"/>
  <c r="C109" i="8"/>
  <c r="D141" i="9"/>
  <c r="E139" i="9"/>
  <c r="E93" i="9" l="1"/>
  <c r="J65" i="9"/>
  <c r="J63" i="9"/>
  <c r="C134" i="9"/>
  <c r="E132" i="9"/>
  <c r="C59" i="7" l="1"/>
  <c r="C98" i="7" s="1"/>
  <c r="E37" i="8" l="1"/>
  <c r="D134" i="6"/>
  <c r="D136" i="6" s="1"/>
  <c r="C134" i="6"/>
  <c r="E37" i="9" l="1"/>
  <c r="J37" i="8"/>
  <c r="J37" i="9" l="1"/>
  <c r="D113" i="6"/>
  <c r="C104" i="6" l="1"/>
  <c r="D104" i="6"/>
  <c r="I104" i="6"/>
  <c r="C97" i="5" l="1"/>
  <c r="D97" i="5"/>
  <c r="E90" i="5"/>
  <c r="E98" i="6" s="1"/>
  <c r="E91" i="5"/>
  <c r="E99" i="6" s="1"/>
  <c r="E94" i="5"/>
  <c r="E101" i="6" s="1"/>
  <c r="E95" i="5"/>
  <c r="E102" i="6" s="1"/>
  <c r="E92" i="5"/>
  <c r="E100" i="6" s="1"/>
  <c r="E105" i="7" l="1"/>
  <c r="E119" i="8" s="1"/>
  <c r="E104" i="7"/>
  <c r="E118" i="8" s="1"/>
  <c r="B97" i="5"/>
  <c r="D106" i="5"/>
  <c r="D108" i="5" s="1"/>
  <c r="E106" i="7" l="1"/>
  <c r="E107" i="7"/>
  <c r="E108" i="7"/>
  <c r="E109" i="9"/>
  <c r="E108" i="9"/>
  <c r="E67" i="11"/>
  <c r="E69" i="11"/>
  <c r="E76" i="11"/>
  <c r="E77" i="11"/>
  <c r="E78" i="11"/>
  <c r="E79" i="11"/>
  <c r="E72" i="11"/>
  <c r="E74" i="11"/>
  <c r="E75" i="11"/>
  <c r="D110" i="7" l="1"/>
  <c r="C63" i="11"/>
  <c r="D63" i="11"/>
  <c r="C106" i="5" l="1"/>
  <c r="C126" i="5" l="1"/>
  <c r="D126" i="5"/>
  <c r="C139" i="11" l="1"/>
  <c r="D139" i="11"/>
  <c r="E134" i="11" l="1"/>
  <c r="E121" i="5" l="1"/>
  <c r="E127" i="6" l="1"/>
  <c r="E115" i="11"/>
  <c r="E102" i="5" s="1"/>
  <c r="E114" i="11"/>
  <c r="E101" i="5" s="1"/>
  <c r="E108" i="6" s="1"/>
  <c r="E133" i="7" l="1"/>
  <c r="E136" i="11"/>
  <c r="E123" i="5" s="1"/>
  <c r="E129" i="6" s="1"/>
  <c r="E148" i="8" l="1"/>
  <c r="E135" i="11"/>
  <c r="E137" i="11"/>
  <c r="E124" i="5" s="1"/>
  <c r="E130" i="6" s="1"/>
  <c r="K126" i="11"/>
  <c r="K127" i="11"/>
  <c r="K125" i="11"/>
  <c r="K128" i="11" l="1"/>
  <c r="E137" i="9"/>
  <c r="H131" i="11"/>
  <c r="E139" i="11"/>
  <c r="B139" i="11"/>
  <c r="B126" i="5"/>
  <c r="E112" i="11" l="1"/>
  <c r="E122" i="5"/>
  <c r="E117" i="11"/>
  <c r="E104" i="5" s="1"/>
  <c r="E111" i="6" s="1"/>
  <c r="E100" i="5" l="1"/>
  <c r="E115" i="7"/>
  <c r="E123" i="8" s="1"/>
  <c r="E125" i="11"/>
  <c r="D109" i="11"/>
  <c r="E126" i="5"/>
  <c r="E116" i="11"/>
  <c r="K97" i="11"/>
  <c r="K98" i="11"/>
  <c r="K99" i="11"/>
  <c r="K106" i="11"/>
  <c r="K107" i="11"/>
  <c r="K105" i="11" l="1"/>
  <c r="K93" i="5" s="1"/>
  <c r="K101" i="11"/>
  <c r="E107" i="6"/>
  <c r="K102" i="11"/>
  <c r="C109" i="11"/>
  <c r="B119" i="11"/>
  <c r="B109" i="11"/>
  <c r="I109" i="11"/>
  <c r="E114" i="9"/>
  <c r="E130" i="8"/>
  <c r="J123" i="8"/>
  <c r="K96" i="11"/>
  <c r="E128" i="6"/>
  <c r="B134" i="6"/>
  <c r="E103" i="5"/>
  <c r="B106" i="5"/>
  <c r="K104" i="11" l="1"/>
  <c r="K103" i="11"/>
  <c r="K92" i="5" s="1"/>
  <c r="K100" i="6" s="1"/>
  <c r="E113" i="7"/>
  <c r="K100" i="11"/>
  <c r="K91" i="5"/>
  <c r="K99" i="6" s="1"/>
  <c r="K90" i="5"/>
  <c r="K98" i="6" s="1"/>
  <c r="K94" i="5"/>
  <c r="K101" i="6" s="1"/>
  <c r="K89" i="5"/>
  <c r="K97" i="6" s="1"/>
  <c r="K95" i="5"/>
  <c r="K102" i="6" s="1"/>
  <c r="I97" i="5"/>
  <c r="E112" i="5"/>
  <c r="E109" i="11"/>
  <c r="E113" i="11"/>
  <c r="J114" i="9"/>
  <c r="H109" i="11"/>
  <c r="E106" i="5"/>
  <c r="E73" i="11"/>
  <c r="E70" i="11"/>
  <c r="E68" i="11"/>
  <c r="E121" i="8" l="1"/>
  <c r="K106" i="7"/>
  <c r="K103" i="7"/>
  <c r="K105" i="7"/>
  <c r="J119" i="8" s="1"/>
  <c r="K104" i="7"/>
  <c r="J118" i="8" s="1"/>
  <c r="E119" i="6"/>
  <c r="K88" i="5"/>
  <c r="K109" i="11"/>
  <c r="E71" i="11"/>
  <c r="E109" i="6"/>
  <c r="B113" i="6"/>
  <c r="K108" i="7" l="1"/>
  <c r="J109" i="9"/>
  <c r="K107" i="7"/>
  <c r="E128" i="8"/>
  <c r="E125" i="7"/>
  <c r="E140" i="8" s="1"/>
  <c r="E128" i="9" s="1"/>
  <c r="H97" i="5"/>
  <c r="B119" i="7"/>
  <c r="K97" i="5"/>
  <c r="K108" i="5" s="1"/>
  <c r="E66" i="11"/>
  <c r="J108" i="9" l="1"/>
  <c r="J121" i="8"/>
  <c r="E111" i="9"/>
  <c r="E114" i="7"/>
  <c r="K96" i="6"/>
  <c r="H104" i="6"/>
  <c r="E119" i="7" l="1"/>
  <c r="K104" i="6"/>
  <c r="J111" i="9" l="1"/>
  <c r="K102" i="7"/>
  <c r="H125" i="8" s="1"/>
  <c r="H136" i="8" s="1"/>
  <c r="E129" i="8"/>
  <c r="B134" i="8"/>
  <c r="E134" i="8" l="1"/>
  <c r="J116" i="8"/>
  <c r="D134" i="8"/>
  <c r="E122" i="8" l="1"/>
  <c r="J106" i="9"/>
  <c r="K25" i="5"/>
  <c r="K26" i="5"/>
  <c r="K27" i="5"/>
  <c r="K28" i="5"/>
  <c r="K29" i="5"/>
  <c r="K14" i="11"/>
  <c r="K18" i="11"/>
  <c r="K19" i="11" l="1"/>
  <c r="K17" i="11"/>
  <c r="K15" i="11"/>
  <c r="K20" i="11"/>
  <c r="K16" i="11"/>
  <c r="K12" i="11"/>
  <c r="K14" i="5"/>
  <c r="K15" i="5"/>
  <c r="K30" i="5"/>
  <c r="E112" i="9"/>
  <c r="K18" i="5"/>
  <c r="K20" i="5"/>
  <c r="K16" i="5"/>
  <c r="K12" i="5"/>
  <c r="J122" i="8"/>
  <c r="K144" i="11"/>
  <c r="E144" i="11"/>
  <c r="E128" i="11"/>
  <c r="E127" i="11"/>
  <c r="E114" i="5" s="1"/>
  <c r="E42" i="11"/>
  <c r="K114" i="5"/>
  <c r="D119" i="11"/>
  <c r="D121" i="11" s="1"/>
  <c r="I121" i="11"/>
  <c r="D92" i="11"/>
  <c r="D118" i="5" l="1"/>
  <c r="J118" i="5"/>
  <c r="K13" i="5"/>
  <c r="K11" i="11"/>
  <c r="J63" i="11"/>
  <c r="J92" i="11" s="1"/>
  <c r="J58" i="5"/>
  <c r="J84" i="5" s="1"/>
  <c r="K11" i="5"/>
  <c r="K17" i="5"/>
  <c r="K19" i="5"/>
  <c r="I63" i="11"/>
  <c r="I92" i="11" s="1"/>
  <c r="B63" i="11"/>
  <c r="E33" i="5"/>
  <c r="J112" i="9"/>
  <c r="E115" i="5"/>
  <c r="E84" i="11"/>
  <c r="E79" i="5" s="1"/>
  <c r="E83" i="11"/>
  <c r="E78" i="5" s="1"/>
  <c r="C92" i="11"/>
  <c r="I58" i="5"/>
  <c r="B90" i="11"/>
  <c r="K113" i="5"/>
  <c r="D141" i="11"/>
  <c r="D149" i="11" s="1"/>
  <c r="C141" i="11"/>
  <c r="I141" i="11"/>
  <c r="E119" i="11"/>
  <c r="E121" i="11" s="1"/>
  <c r="H141" i="11"/>
  <c r="B121" i="11"/>
  <c r="K121" i="11"/>
  <c r="K131" i="11"/>
  <c r="C119" i="11"/>
  <c r="H121" i="11"/>
  <c r="E83" i="6"/>
  <c r="E59" i="6"/>
  <c r="E60" i="6"/>
  <c r="E61" i="6"/>
  <c r="E62" i="6"/>
  <c r="E63" i="6"/>
  <c r="E64" i="6"/>
  <c r="E65" i="6"/>
  <c r="E66" i="6"/>
  <c r="E67" i="6"/>
  <c r="E69" i="6"/>
  <c r="E70" i="6"/>
  <c r="E71" i="6"/>
  <c r="E73" i="6"/>
  <c r="C121" i="11" l="1"/>
  <c r="I118" i="5"/>
  <c r="K115" i="5"/>
  <c r="C90" i="6"/>
  <c r="E69" i="7"/>
  <c r="E58" i="8" s="1"/>
  <c r="E67" i="7"/>
  <c r="E50" i="8" s="1"/>
  <c r="E64" i="7"/>
  <c r="E51" i="8" s="1"/>
  <c r="E73" i="7"/>
  <c r="E66" i="7"/>
  <c r="E52" i="8" s="1"/>
  <c r="E63" i="7"/>
  <c r="E83" i="7"/>
  <c r="E92" i="8" s="1"/>
  <c r="E90" i="9" s="1"/>
  <c r="E71" i="7"/>
  <c r="E68" i="7"/>
  <c r="E53" i="8" s="1"/>
  <c r="E65" i="7"/>
  <c r="E48" i="8" s="1"/>
  <c r="E70" i="7"/>
  <c r="E57" i="8" s="1"/>
  <c r="E126" i="11"/>
  <c r="E131" i="11" s="1"/>
  <c r="B131" i="11"/>
  <c r="B141" i="11" s="1"/>
  <c r="E22" i="6"/>
  <c r="B58" i="5"/>
  <c r="E63" i="11"/>
  <c r="H63" i="11"/>
  <c r="I149" i="11"/>
  <c r="E113" i="6"/>
  <c r="C113" i="6"/>
  <c r="E68" i="6"/>
  <c r="K141" i="11"/>
  <c r="E82" i="11"/>
  <c r="E58" i="6"/>
  <c r="C149" i="11"/>
  <c r="E86" i="8" l="1"/>
  <c r="E90" i="11"/>
  <c r="H118" i="5"/>
  <c r="K112" i="5"/>
  <c r="K118" i="5" s="1"/>
  <c r="E59" i="8"/>
  <c r="E151" i="11"/>
  <c r="E92" i="11"/>
  <c r="E77" i="5"/>
  <c r="E78" i="8"/>
  <c r="E80" i="8"/>
  <c r="E76" i="8"/>
  <c r="E84" i="8"/>
  <c r="E77" i="8"/>
  <c r="J58" i="8"/>
  <c r="J53" i="8"/>
  <c r="J52" i="8"/>
  <c r="E83" i="8"/>
  <c r="E82" i="8"/>
  <c r="E81" i="8"/>
  <c r="E79" i="8"/>
  <c r="J50" i="8"/>
  <c r="J48" i="8"/>
  <c r="J51" i="8"/>
  <c r="J57" i="8"/>
  <c r="E141" i="11"/>
  <c r="J59" i="8" l="1"/>
  <c r="D83" i="9"/>
  <c r="B118" i="5"/>
  <c r="B128" i="5" s="1"/>
  <c r="C83" i="9"/>
  <c r="C102" i="9" s="1"/>
  <c r="E113" i="5"/>
  <c r="E118" i="5" s="1"/>
  <c r="E82" i="5"/>
  <c r="B82" i="5"/>
  <c r="E55" i="6"/>
  <c r="K119" i="6"/>
  <c r="E17" i="7"/>
  <c r="E51" i="9"/>
  <c r="E48" i="9"/>
  <c r="E57" i="9"/>
  <c r="E59" i="9"/>
  <c r="E50" i="9"/>
  <c r="E58" i="9"/>
  <c r="E53" i="9"/>
  <c r="E52" i="9"/>
  <c r="J63" i="8"/>
  <c r="E62" i="7"/>
  <c r="B55" i="6"/>
  <c r="K27" i="6"/>
  <c r="D100" i="9" l="1"/>
  <c r="D102" i="9" s="1"/>
  <c r="E72" i="9"/>
  <c r="E87" i="9"/>
  <c r="E11" i="7"/>
  <c r="E10" i="7"/>
  <c r="E86" i="9"/>
  <c r="J50" i="9"/>
  <c r="J51" i="9"/>
  <c r="J52" i="9"/>
  <c r="J53" i="9"/>
  <c r="J58" i="9"/>
  <c r="E64" i="9"/>
  <c r="E58" i="5"/>
  <c r="K37" i="6"/>
  <c r="K30" i="6"/>
  <c r="K17" i="6"/>
  <c r="K36" i="6"/>
  <c r="K29" i="6"/>
  <c r="K25" i="6"/>
  <c r="K16" i="6"/>
  <c r="K31" i="6"/>
  <c r="K35" i="6"/>
  <c r="K24" i="6"/>
  <c r="K40" i="6"/>
  <c r="K34" i="6"/>
  <c r="K21" i="6"/>
  <c r="K18" i="6"/>
  <c r="K28" i="6"/>
  <c r="K23" i="6"/>
  <c r="K52" i="6"/>
  <c r="K39" i="6"/>
  <c r="K33" i="6"/>
  <c r="K20" i="6"/>
  <c r="K42" i="6"/>
  <c r="K15" i="6"/>
  <c r="K41" i="6"/>
  <c r="K51" i="6"/>
  <c r="K38" i="6"/>
  <c r="K32" i="6"/>
  <c r="K19" i="6"/>
  <c r="K54" i="5" l="1"/>
  <c r="K50" i="6" s="1"/>
  <c r="K53" i="7" s="1"/>
  <c r="K24" i="5"/>
  <c r="K22" i="5"/>
  <c r="K23" i="5"/>
  <c r="K37" i="5"/>
  <c r="K26" i="6" s="1"/>
  <c r="K21" i="7" s="1"/>
  <c r="J57" i="9"/>
  <c r="J48" i="9"/>
  <c r="J59" i="9"/>
  <c r="K33" i="7"/>
  <c r="K39" i="7"/>
  <c r="K29" i="7"/>
  <c r="K32" i="7"/>
  <c r="K41" i="7"/>
  <c r="K36" i="7"/>
  <c r="K34" i="7"/>
  <c r="K18" i="7"/>
  <c r="K35" i="7"/>
  <c r="K19" i="7"/>
  <c r="K40" i="7"/>
  <c r="K42" i="7"/>
  <c r="K44" i="7"/>
  <c r="K22" i="7"/>
  <c r="K43" i="7"/>
  <c r="K30" i="7"/>
  <c r="K31" i="7"/>
  <c r="K54" i="7"/>
  <c r="K37" i="7"/>
  <c r="K55" i="7"/>
  <c r="K20" i="7"/>
  <c r="K38" i="7"/>
  <c r="J64" i="9"/>
  <c r="K21" i="5"/>
  <c r="K63" i="11"/>
  <c r="B72" i="8"/>
  <c r="E10" i="8"/>
  <c r="K33" i="5"/>
  <c r="H92" i="11"/>
  <c r="H149" i="11" s="1"/>
  <c r="K25" i="7" l="1"/>
  <c r="K11" i="7"/>
  <c r="K23" i="7"/>
  <c r="K26" i="7"/>
  <c r="K28" i="7"/>
  <c r="K13" i="7"/>
  <c r="K15" i="7"/>
  <c r="K24" i="7"/>
  <c r="E10" i="9"/>
  <c r="H58" i="5"/>
  <c r="K92" i="11"/>
  <c r="K149" i="11" s="1"/>
  <c r="K154" i="11" s="1"/>
  <c r="J67" i="8"/>
  <c r="J65" i="8"/>
  <c r="J25" i="8"/>
  <c r="J31" i="8"/>
  <c r="J66" i="8"/>
  <c r="J15" i="8"/>
  <c r="J23" i="8"/>
  <c r="J26" i="8"/>
  <c r="J18" i="8"/>
  <c r="J28" i="8"/>
  <c r="J20" i="8"/>
  <c r="J24" i="8"/>
  <c r="J17" i="8"/>
  <c r="J27" i="8"/>
  <c r="J30" i="8"/>
  <c r="J29" i="8"/>
  <c r="J14" i="8"/>
  <c r="J21" i="8"/>
  <c r="J19" i="8"/>
  <c r="J22" i="8"/>
  <c r="E75" i="8"/>
  <c r="E49" i="8"/>
  <c r="K58" i="5"/>
  <c r="C125" i="8"/>
  <c r="I124" i="6"/>
  <c r="C124" i="6"/>
  <c r="C136" i="6" s="1"/>
  <c r="K12" i="6" l="1"/>
  <c r="K13" i="6"/>
  <c r="J55" i="6"/>
  <c r="J92" i="6" s="1"/>
  <c r="K16" i="7"/>
  <c r="K14" i="6"/>
  <c r="K14" i="7"/>
  <c r="K27" i="7"/>
  <c r="K10" i="7"/>
  <c r="J11" i="8"/>
  <c r="J11" i="9" s="1"/>
  <c r="J22" i="9"/>
  <c r="J17" i="9"/>
  <c r="J77" i="9"/>
  <c r="J31" i="9"/>
  <c r="J76" i="9"/>
  <c r="J14" i="9"/>
  <c r="J30" i="9"/>
  <c r="J27" i="9"/>
  <c r="J29" i="9"/>
  <c r="J12" i="8"/>
  <c r="J12" i="9" s="1"/>
  <c r="J28" i="9"/>
  <c r="J15" i="9"/>
  <c r="J78" i="9"/>
  <c r="J25" i="9"/>
  <c r="J26" i="9"/>
  <c r="J23" i="9"/>
  <c r="J80" i="9"/>
  <c r="J49" i="8"/>
  <c r="C136" i="8"/>
  <c r="K22" i="6"/>
  <c r="K122" i="6"/>
  <c r="I55" i="6" l="1"/>
  <c r="K11" i="6"/>
  <c r="J16" i="8"/>
  <c r="J16" i="9" s="1"/>
  <c r="J13" i="8"/>
  <c r="J13" i="9" s="1"/>
  <c r="J24" i="9"/>
  <c r="J21" i="9"/>
  <c r="J20" i="9"/>
  <c r="J19" i="9"/>
  <c r="K128" i="7"/>
  <c r="E49" i="9"/>
  <c r="H55" i="6"/>
  <c r="E122" i="6"/>
  <c r="J18" i="9" l="1"/>
  <c r="E128" i="7"/>
  <c r="J143" i="8" s="1"/>
  <c r="J131" i="9" s="1"/>
  <c r="J49" i="9"/>
  <c r="K17" i="7"/>
  <c r="K55" i="6"/>
  <c r="E132" i="6"/>
  <c r="E143" i="8" l="1"/>
  <c r="E135" i="7"/>
  <c r="H59" i="7"/>
  <c r="H98" i="7" s="1"/>
  <c r="E131" i="9" l="1"/>
  <c r="J10" i="8"/>
  <c r="E149" i="8"/>
  <c r="B152" i="8"/>
  <c r="E152" i="8" l="1"/>
  <c r="D143" i="9"/>
  <c r="D152" i="9" s="1"/>
  <c r="C143" i="9"/>
  <c r="C152" i="9" l="1"/>
  <c r="E138" i="9"/>
  <c r="B141" i="9"/>
  <c r="D84" i="5"/>
  <c r="E141" i="9" l="1"/>
  <c r="J10" i="9"/>
  <c r="C145" i="8" l="1"/>
  <c r="C154" i="8" l="1"/>
  <c r="K121" i="6" l="1"/>
  <c r="K120" i="6"/>
  <c r="K137" i="7"/>
  <c r="I137" i="7"/>
  <c r="H137" i="7"/>
  <c r="G137" i="7"/>
  <c r="D139" i="7"/>
  <c r="I110" i="7"/>
  <c r="I121" i="7" s="1"/>
  <c r="K134" i="6"/>
  <c r="I134" i="6"/>
  <c r="I136" i="6" s="1"/>
  <c r="H134" i="6"/>
  <c r="G134" i="6"/>
  <c r="I115" i="6"/>
  <c r="D115" i="6"/>
  <c r="D128" i="5"/>
  <c r="D136" i="5" s="1"/>
  <c r="K128" i="5"/>
  <c r="I128" i="5"/>
  <c r="H128" i="5"/>
  <c r="I108" i="5"/>
  <c r="H108" i="5"/>
  <c r="C108" i="5"/>
  <c r="B108" i="5"/>
  <c r="E89" i="5"/>
  <c r="I92" i="6"/>
  <c r="C55" i="6"/>
  <c r="K127" i="7" l="1"/>
  <c r="J142" i="8" s="1"/>
  <c r="J130" i="9" s="1"/>
  <c r="K125" i="7"/>
  <c r="J140" i="8" s="1"/>
  <c r="E97" i="5"/>
  <c r="E108" i="5" s="1"/>
  <c r="E121" i="6"/>
  <c r="K84" i="5"/>
  <c r="H124" i="6"/>
  <c r="H136" i="6" s="1"/>
  <c r="C84" i="5"/>
  <c r="I84" i="5"/>
  <c r="I136" i="5" s="1"/>
  <c r="C128" i="5"/>
  <c r="B84" i="5"/>
  <c r="B136" i="5" s="1"/>
  <c r="H84" i="5"/>
  <c r="H136" i="5" s="1"/>
  <c r="H92" i="6"/>
  <c r="E131" i="5"/>
  <c r="K131" i="5"/>
  <c r="E86" i="6" l="1"/>
  <c r="J128" i="9"/>
  <c r="E127" i="7"/>
  <c r="E142" i="8" s="1"/>
  <c r="E130" i="9" s="1"/>
  <c r="H141" i="6"/>
  <c r="E92" i="7"/>
  <c r="K124" i="6"/>
  <c r="K136" i="6" s="1"/>
  <c r="K126" i="7"/>
  <c r="J141" i="8" s="1"/>
  <c r="E87" i="6"/>
  <c r="C121" i="7"/>
  <c r="D121" i="7"/>
  <c r="E97" i="6"/>
  <c r="B104" i="6"/>
  <c r="B115" i="6" s="1"/>
  <c r="E120" i="6"/>
  <c r="E152" i="11"/>
  <c r="B92" i="11"/>
  <c r="B149" i="11" s="1"/>
  <c r="E131" i="6"/>
  <c r="E128" i="5"/>
  <c r="C92" i="6"/>
  <c r="C136" i="5"/>
  <c r="C115" i="6"/>
  <c r="H115" i="6"/>
  <c r="K92" i="6"/>
  <c r="K115" i="6"/>
  <c r="B124" i="6"/>
  <c r="B136" i="6" s="1"/>
  <c r="K136" i="5"/>
  <c r="B141" i="6" l="1"/>
  <c r="D141" i="6"/>
  <c r="I59" i="7"/>
  <c r="I98" i="7" s="1"/>
  <c r="E12" i="7"/>
  <c r="H146" i="6"/>
  <c r="E126" i="7"/>
  <c r="E141" i="8" s="1"/>
  <c r="E129" i="9" s="1"/>
  <c r="B137" i="7"/>
  <c r="J129" i="9"/>
  <c r="J134" i="9" s="1"/>
  <c r="H134" i="9"/>
  <c r="C146" i="6"/>
  <c r="H130" i="7"/>
  <c r="H139" i="7" s="1"/>
  <c r="E104" i="6"/>
  <c r="B59" i="7"/>
  <c r="C130" i="7"/>
  <c r="C139" i="7" s="1"/>
  <c r="C151" i="7" s="1"/>
  <c r="E134" i="6"/>
  <c r="E149" i="11"/>
  <c r="E138" i="5"/>
  <c r="D92" i="6"/>
  <c r="H110" i="7"/>
  <c r="E124" i="6"/>
  <c r="H72" i="8"/>
  <c r="H111" i="8" s="1"/>
  <c r="K110" i="7"/>
  <c r="K121" i="7" s="1"/>
  <c r="K139" i="6" l="1"/>
  <c r="K141" i="6" s="1"/>
  <c r="K146" i="6" s="1"/>
  <c r="J59" i="7"/>
  <c r="J98" i="7" s="1"/>
  <c r="E59" i="7"/>
  <c r="E134" i="7"/>
  <c r="I141" i="6"/>
  <c r="I146" i="6" s="1"/>
  <c r="E139" i="6"/>
  <c r="E141" i="6" s="1"/>
  <c r="D59" i="7"/>
  <c r="D98" i="7" s="1"/>
  <c r="E134" i="9"/>
  <c r="B134" i="9"/>
  <c r="E103" i="8"/>
  <c r="D146" i="6"/>
  <c r="E115" i="6"/>
  <c r="E103" i="7"/>
  <c r="E110" i="7" s="1"/>
  <c r="B110" i="7"/>
  <c r="B121" i="7" s="1"/>
  <c r="E93" i="7"/>
  <c r="H121" i="7"/>
  <c r="H151" i="7" s="1"/>
  <c r="E136" i="6"/>
  <c r="K141" i="5"/>
  <c r="B130" i="7"/>
  <c r="B139" i="7" s="1"/>
  <c r="E137" i="7" l="1"/>
  <c r="K12" i="7"/>
  <c r="E148" i="6"/>
  <c r="K151" i="6" s="1"/>
  <c r="D145" i="7"/>
  <c r="D151" i="7" s="1"/>
  <c r="B100" i="9"/>
  <c r="E130" i="7"/>
  <c r="E139" i="7" l="1"/>
  <c r="J117" i="8"/>
  <c r="E117" i="8"/>
  <c r="E107" i="9" s="1"/>
  <c r="K59" i="7"/>
  <c r="B125" i="8"/>
  <c r="B136" i="8" s="1"/>
  <c r="D125" i="8"/>
  <c r="D136" i="8" s="1"/>
  <c r="E94" i="9"/>
  <c r="E143" i="7"/>
  <c r="E121" i="7"/>
  <c r="B145" i="8"/>
  <c r="B154" i="8" s="1"/>
  <c r="E100" i="9" l="1"/>
  <c r="I125" i="8"/>
  <c r="I136" i="8" s="1"/>
  <c r="J125" i="8"/>
  <c r="J136" i="8" s="1"/>
  <c r="K98" i="7"/>
  <c r="E45" i="8"/>
  <c r="J45" i="8"/>
  <c r="E106" i="8"/>
  <c r="E153" i="7"/>
  <c r="E145" i="7"/>
  <c r="B116" i="9"/>
  <c r="E145" i="8"/>
  <c r="J107" i="9" l="1"/>
  <c r="H116" i="9"/>
  <c r="H123" i="9" s="1"/>
  <c r="E125" i="8"/>
  <c r="E45" i="9"/>
  <c r="E157" i="8"/>
  <c r="B159" i="8"/>
  <c r="B123" i="9"/>
  <c r="E154" i="8"/>
  <c r="B143" i="9"/>
  <c r="E136" i="8" l="1"/>
  <c r="E116" i="9"/>
  <c r="E123" i="9" s="1"/>
  <c r="I159" i="8"/>
  <c r="E159" i="8"/>
  <c r="E143" i="9"/>
  <c r="I116" i="9" l="1"/>
  <c r="I123" i="9" s="1"/>
  <c r="J157" i="8"/>
  <c r="J45" i="9"/>
  <c r="E147" i="9"/>
  <c r="B149" i="9"/>
  <c r="J116" i="9" l="1"/>
  <c r="J159" i="8"/>
  <c r="H149" i="9"/>
  <c r="E149" i="9"/>
  <c r="J123" i="9" l="1"/>
  <c r="I149" i="9"/>
  <c r="J147" i="9"/>
  <c r="J149" i="9" s="1"/>
  <c r="I130" i="7" l="1"/>
  <c r="I139" i="7" s="1"/>
  <c r="I151" i="7" s="1"/>
  <c r="K130" i="7"/>
  <c r="K139" i="7" l="1"/>
  <c r="H145" i="8"/>
  <c r="K151" i="7" l="1"/>
  <c r="H154" i="8"/>
  <c r="H161" i="8" s="1"/>
  <c r="I145" i="8"/>
  <c r="I154" i="8" s="1"/>
  <c r="J145" i="8" l="1"/>
  <c r="J154" i="8" l="1"/>
  <c r="H143" i="9"/>
  <c r="I143" i="9" l="1"/>
  <c r="J143" i="9"/>
  <c r="E139" i="5" l="1"/>
  <c r="E84" i="5"/>
  <c r="E88" i="6" l="1"/>
  <c r="B90" i="6"/>
  <c r="B92" i="6" s="1"/>
  <c r="B146" i="6" s="1"/>
  <c r="E136" i="5"/>
  <c r="E90" i="6" l="1"/>
  <c r="E94" i="7"/>
  <c r="E96" i="7" l="1"/>
  <c r="E154" i="7" s="1"/>
  <c r="B96" i="7"/>
  <c r="B98" i="7" s="1"/>
  <c r="B151" i="7" s="1"/>
  <c r="B109" i="8"/>
  <c r="K156" i="7"/>
  <c r="E98" i="7" l="1"/>
  <c r="B111" i="8"/>
  <c r="B161" i="8" s="1"/>
  <c r="D109" i="8" l="1"/>
  <c r="E151" i="7"/>
  <c r="E107" i="8"/>
  <c r="E155" i="9"/>
  <c r="E46" i="8" l="1"/>
  <c r="E72" i="8" s="1"/>
  <c r="E163" i="8" s="1"/>
  <c r="D72" i="8"/>
  <c r="E109" i="8"/>
  <c r="C72" i="8"/>
  <c r="C111" i="8" s="1"/>
  <c r="J46" i="8"/>
  <c r="D111" i="8" l="1"/>
  <c r="D161" i="8" s="1"/>
  <c r="C161" i="8"/>
  <c r="B83" i="9"/>
  <c r="B102" i="9" s="1"/>
  <c r="B152" i="9" s="1"/>
  <c r="E111" i="8"/>
  <c r="E164" i="8"/>
  <c r="I72" i="8"/>
  <c r="I111" i="8" s="1"/>
  <c r="E46" i="9" l="1"/>
  <c r="E161" i="8"/>
  <c r="H83" i="9"/>
  <c r="H102" i="9" s="1"/>
  <c r="H152" i="9" s="1"/>
  <c r="J72" i="8"/>
  <c r="I161" i="8"/>
  <c r="E83" i="9" l="1"/>
  <c r="E154" i="9" s="1"/>
  <c r="I83" i="9"/>
  <c r="I102" i="9" s="1"/>
  <c r="I152" i="9" s="1"/>
  <c r="J46" i="9"/>
  <c r="J83" i="9" s="1"/>
  <c r="J111" i="8"/>
  <c r="E102" i="9" l="1"/>
  <c r="J161" i="8"/>
  <c r="J166" i="8" s="1"/>
  <c r="J102" i="9"/>
  <c r="J152" i="9" s="1"/>
  <c r="J157" i="9" s="1"/>
  <c r="E152" i="9" l="1"/>
  <c r="E92" i="6" l="1"/>
  <c r="E146" i="6" s="1"/>
  <c r="E149" i="6"/>
  <c r="D23" i="18" l="1"/>
  <c r="D166" i="18" l="1"/>
  <c r="H23" i="18"/>
  <c r="G23" i="18"/>
  <c r="E23" i="18"/>
  <c r="F23" i="18"/>
  <c r="I23" i="18"/>
  <c r="E166" i="18" l="1"/>
  <c r="I166" i="18"/>
  <c r="H166" i="18"/>
  <c r="E12" i="17"/>
  <c r="E22" i="17" s="1"/>
  <c r="F166" i="18"/>
  <c r="G166" i="18"/>
  <c r="H12" i="17"/>
  <c r="H22" i="17" s="1"/>
  <c r="D12" i="17"/>
  <c r="D22" i="17" s="1"/>
  <c r="F12" i="17"/>
  <c r="F22" i="17" s="1"/>
  <c r="G12" i="17"/>
  <c r="G22" i="17" s="1"/>
  <c r="H39" i="17" l="1"/>
  <c r="G40" i="17"/>
  <c r="H40" i="17" l="1"/>
  <c r="H45" i="17" l="1"/>
  <c r="H37" i="17" l="1"/>
  <c r="H10" i="17"/>
  <c r="H33" i="17" s="1"/>
  <c r="G37" i="17"/>
  <c r="H48" i="17"/>
  <c r="H52" i="17" s="1"/>
  <c r="H34" i="17" l="1"/>
  <c r="H29" i="17" s="1"/>
  <c r="F37" i="17" l="1"/>
  <c r="G10" i="17"/>
  <c r="G33" i="17" s="1"/>
  <c r="G34" i="17" s="1"/>
  <c r="G29" i="17" s="1"/>
  <c r="G45" i="17"/>
  <c r="G48" i="17" s="1"/>
  <c r="G52" i="17" s="1"/>
  <c r="F48" i="17"/>
  <c r="F52" i="17" s="1"/>
  <c r="F54" i="17" s="1"/>
  <c r="G51" i="17" s="1"/>
  <c r="G56" i="17"/>
  <c r="F57" i="17"/>
  <c r="F34" i="17" l="1"/>
  <c r="F29" i="17" s="1"/>
  <c r="G54" i="17"/>
  <c r="H51" i="17" s="1"/>
  <c r="H54" i="17" s="1"/>
  <c r="H56" i="17"/>
  <c r="G57" i="17"/>
  <c r="H57" i="17" l="1"/>
</calcChain>
</file>

<file path=xl/sharedStrings.xml><?xml version="1.0" encoding="utf-8"?>
<sst xmlns="http://schemas.openxmlformats.org/spreadsheetml/2006/main" count="1450" uniqueCount="433">
  <si>
    <t>Opening PPE in-service</t>
  </si>
  <si>
    <t>Closing PPE in-service</t>
  </si>
  <si>
    <t>RECONCILIATION OF CUSTOMER CONTRIBUTIONS</t>
  </si>
  <si>
    <t>Opening Customer Contributions WIP</t>
  </si>
  <si>
    <t>Customer Contributions Received</t>
  </si>
  <si>
    <t>less: transfer to Rate Base</t>
  </si>
  <si>
    <t>Customer Contributions WIP end of year</t>
  </si>
  <si>
    <t xml:space="preserve">Opening Gross Customer Contributions in Service </t>
  </si>
  <si>
    <t>Transfers from WIP</t>
  </si>
  <si>
    <t xml:space="preserve">Closing Gross Customer Contributions in Service </t>
  </si>
  <si>
    <t>Total Transmission</t>
  </si>
  <si>
    <t>Total Distribution</t>
  </si>
  <si>
    <t>Total Generation</t>
  </si>
  <si>
    <t>Total General Plant &amp; Equipment</t>
  </si>
  <si>
    <t>SUMMARY - RECONCILIATION OF PROPERTY, PLANT AND EQUIPMENT</t>
  </si>
  <si>
    <t>YUKON ENERGY CORPORATION</t>
  </si>
  <si>
    <t>EXPENDITURES ON PROPERTY, PLANT AND EQUIPMENT</t>
  </si>
  <si>
    <t>($000S)</t>
  </si>
  <si>
    <t>Description</t>
  </si>
  <si>
    <t>Transfer to Ratebase</t>
  </si>
  <si>
    <t>Total WIP Adjustments and Transfers</t>
  </si>
  <si>
    <t>WIP end of year</t>
  </si>
  <si>
    <t>Opening Total PPE (in-service plus WIP)</t>
  </si>
  <si>
    <t>Change to total PPE</t>
  </si>
  <si>
    <t>Closing total PPE</t>
  </si>
  <si>
    <t>Opening Total Contribution (in-service plus WIP)</t>
  </si>
  <si>
    <t>Closing total Contribution</t>
  </si>
  <si>
    <t>Work in Progress (WIP), Beginning of Year</t>
  </si>
  <si>
    <t>Transmission</t>
  </si>
  <si>
    <t>Distribution</t>
  </si>
  <si>
    <t>Actual</t>
  </si>
  <si>
    <t>Generation</t>
  </si>
  <si>
    <t>General Plant &amp; Equipment</t>
  </si>
  <si>
    <t>TOTAL</t>
  </si>
  <si>
    <t>Major Projects</t>
  </si>
  <si>
    <t>Total Major Projects</t>
  </si>
  <si>
    <t>Change to total Contribution</t>
  </si>
  <si>
    <t>Table 5.1</t>
  </si>
  <si>
    <t>Ongoing Capital</t>
  </si>
  <si>
    <t>Subtotal Ongoing Capital</t>
  </si>
  <si>
    <t>Table 5.2</t>
  </si>
  <si>
    <t>Total General PPE</t>
  </si>
  <si>
    <t xml:space="preserve">Total Expenditures </t>
  </si>
  <si>
    <t>BP</t>
  </si>
  <si>
    <t>Victoria Gold - Grid Connection</t>
  </si>
  <si>
    <t>Table 5.3</t>
  </si>
  <si>
    <t>Total expenditures</t>
  </si>
  <si>
    <t>Accumulated Amortization</t>
  </si>
  <si>
    <t>Dec 31</t>
  </si>
  <si>
    <t>Amortization Rate and Method</t>
  </si>
  <si>
    <t xml:space="preserve"> Additions</t>
  </si>
  <si>
    <t>expenses</t>
  </si>
  <si>
    <t>2006 Dam Safety Upgrades</t>
  </si>
  <si>
    <t>Southern Lakes Hydrology Study</t>
  </si>
  <si>
    <t>Aishihik Unit Up-rate Study</t>
  </si>
  <si>
    <t>Wareham Spillway Hoist Upgrade</t>
  </si>
  <si>
    <t>Metering Audit 2009</t>
  </si>
  <si>
    <t>Protection Event Collection System</t>
  </si>
  <si>
    <t>AH0 Deluge System</t>
  </si>
  <si>
    <t>WAF/MD Modeling and Stability</t>
  </si>
  <si>
    <t>Hydro Unit Performance Test</t>
  </si>
  <si>
    <t>Marsh Lake Storage</t>
  </si>
  <si>
    <t xml:space="preserve">Gladstone </t>
  </si>
  <si>
    <t>Large Hydro</t>
  </si>
  <si>
    <t>SL-10 years</t>
  </si>
  <si>
    <t>SL-5 years</t>
  </si>
  <si>
    <t>SL-12 years</t>
  </si>
  <si>
    <t>Total Feasibility Study WIP</t>
  </si>
  <si>
    <t>Total Feasibility Study Closed</t>
  </si>
  <si>
    <t>Total Feasibility</t>
  </si>
  <si>
    <t>P125 Headgates Single Point</t>
  </si>
  <si>
    <t>Mayo/Wareham Geotechnical Investigation</t>
  </si>
  <si>
    <t>Waste To Energy</t>
  </si>
  <si>
    <t>Forecast</t>
  </si>
  <si>
    <t>IT Security Audit</t>
  </si>
  <si>
    <t>Western Copper - Aerial Photo Mapping &amp; Route Selection</t>
  </si>
  <si>
    <t>System Stability Review</t>
  </si>
  <si>
    <t>Climate Change Study</t>
  </si>
  <si>
    <t>YUB 2007-7 &amp; 9 - Resource Plan</t>
  </si>
  <si>
    <t>YUB 2007-7 &amp; 9 - PPA Review</t>
  </si>
  <si>
    <t>YUB 2007-8 - Part 3 Hearing</t>
  </si>
  <si>
    <t>2008/2009 GRA Phase 2</t>
  </si>
  <si>
    <t>Completed projects:</t>
  </si>
  <si>
    <t>Feasibility Study</t>
  </si>
  <si>
    <t>Work in Progress</t>
  </si>
  <si>
    <t>Aishihik Relicensing</t>
  </si>
  <si>
    <t>Relicensing</t>
  </si>
  <si>
    <t>Whitehorse Relicensing</t>
  </si>
  <si>
    <t>Mayo Relicensing</t>
  </si>
  <si>
    <t>Total Relicensing Closed</t>
  </si>
  <si>
    <t>Total Relicensing WIP</t>
  </si>
  <si>
    <t>Total Relicensing</t>
  </si>
  <si>
    <t>Brushing &amp; ROW Veg Management</t>
  </si>
  <si>
    <t>Alexco PPA Regulatory Costs</t>
  </si>
  <si>
    <t>Rate Schedule 39 Inflation Update</t>
  </si>
  <si>
    <t>Rider F Policy Review</t>
  </si>
  <si>
    <t>Resource Plan Update</t>
  </si>
  <si>
    <t>DSM</t>
  </si>
  <si>
    <t>SL-45 years</t>
  </si>
  <si>
    <t>SL-2 years</t>
  </si>
  <si>
    <t>Dam Safety Review</t>
  </si>
  <si>
    <t>Completed projects</t>
  </si>
  <si>
    <t>Mayo Lake</t>
  </si>
  <si>
    <t>WIP</t>
  </si>
  <si>
    <t>Total Deferred Costs</t>
  </si>
  <si>
    <t>Adjustments</t>
  </si>
  <si>
    <t>Table 5.4</t>
  </si>
  <si>
    <t>Table 5.5</t>
  </si>
  <si>
    <t>Table 5.6</t>
  </si>
  <si>
    <t>Table 5.7</t>
  </si>
  <si>
    <t>Wareham Consequence Category Assessment</t>
  </si>
  <si>
    <t>Retirements and other adjustments</t>
  </si>
  <si>
    <t>Net transfer from WIP</t>
  </si>
  <si>
    <t>Notes:</t>
  </si>
  <si>
    <t>Transfers (Income Statement, Feasibility and other)</t>
  </si>
  <si>
    <t>1. Numbers include AFUDC where applicable.</t>
  </si>
  <si>
    <t>Closed</t>
  </si>
  <si>
    <t>Net Deferred Costs (excluding WIP)</t>
  </si>
  <si>
    <t>Note: This table does not include projects with zero net book value in the beginning of the year.</t>
  </si>
  <si>
    <t xml:space="preserve">2. Numbers incude tranfers from planning and study cost and transfers from other projects where the capital expenditures may not be in the year shown. </t>
  </si>
  <si>
    <t>Mayo River Salmon Enhancement</t>
  </si>
  <si>
    <t>1. This table does not include projects with zero net book value in the beginning of the year.</t>
  </si>
  <si>
    <t>Closed (includes Rate Case WIP)</t>
  </si>
  <si>
    <t>EXPENDITURES ON PROPERTY, PLANT AND EQUIPMENT - SUMMARY</t>
  </si>
  <si>
    <t>Continuity Schedule of Deferred Costs (2013)</t>
  </si>
  <si>
    <t>Total Expenditures</t>
  </si>
  <si>
    <t>Air Emission Licence Renewal</t>
  </si>
  <si>
    <t>Transfer to RFSR</t>
  </si>
  <si>
    <t>Act 2014</t>
  </si>
  <si>
    <t>Continuity Schedule of Deferred Costs (2014)</t>
  </si>
  <si>
    <t>Continuity Schedule of Deferred Costs (2015)</t>
  </si>
  <si>
    <t>Act 2015</t>
  </si>
  <si>
    <t>Wind Feasibility- Ferry Hill (2011)</t>
  </si>
  <si>
    <t>Mayo Hydro Bridge Icing Upgrade</t>
  </si>
  <si>
    <t>Atlin Grid Connection</t>
  </si>
  <si>
    <t>Large Hydro- Upper Pelly (2011)</t>
  </si>
  <si>
    <t>Short Term Energy Storage</t>
  </si>
  <si>
    <t>Mayo Lake Outlet Channel</t>
  </si>
  <si>
    <t>Hydraulic Wood Removal System</t>
  </si>
  <si>
    <t>Power Canal Leak Investigation</t>
  </si>
  <si>
    <t>Biogas Study</t>
  </si>
  <si>
    <t>Mayo Hydro Bridge Icing Upgrade (2011)</t>
  </si>
  <si>
    <t>Carmacks Airport Substation</t>
  </si>
  <si>
    <t>Solar PV Installation-WH</t>
  </si>
  <si>
    <t>Hoole Canyon and Slate Rapids</t>
  </si>
  <si>
    <t>Load Forecasting</t>
  </si>
  <si>
    <t>Faro Mine Pumped Storage Project</t>
  </si>
  <si>
    <t>Continuity Schedule of Deferred Costs (2016)</t>
  </si>
  <si>
    <t>Retired</t>
  </si>
  <si>
    <t>Fish Ladder &amp; Building Improve</t>
  </si>
  <si>
    <t>Enterprise Risk Management</t>
  </si>
  <si>
    <t>Life Cycle Analysis LNG/Diesel</t>
  </si>
  <si>
    <t>LNG Supply Option</t>
  </si>
  <si>
    <t>LNG Transportation Options</t>
  </si>
  <si>
    <t>Building Condition Report 2015</t>
  </si>
  <si>
    <t>L170/L178 Snow Shed Crossarm</t>
  </si>
  <si>
    <t>Mayo &amp; Aishihik Climate Change</t>
  </si>
  <si>
    <t>SKTP-YG Funding</t>
  </si>
  <si>
    <t>Moon Lake Hydro Project</t>
  </si>
  <si>
    <t>Biogas Preliminary Design 2</t>
  </si>
  <si>
    <t>Home Heating Retrofit Options</t>
  </si>
  <si>
    <t>SKTP</t>
  </si>
  <si>
    <t>SL-3 years</t>
  </si>
  <si>
    <t>Act 2013</t>
  </si>
  <si>
    <t>Overhauls (-)</t>
  </si>
  <si>
    <t xml:space="preserve">    DD5 Bottom End Overhaul </t>
  </si>
  <si>
    <t xml:space="preserve">    DD2 Engine Overhaul </t>
  </si>
  <si>
    <t xml:space="preserve">    WD4 Engine Overhaul </t>
  </si>
  <si>
    <t xml:space="preserve">    DD3 Engine Overhaul </t>
  </si>
  <si>
    <t xml:space="preserve">    AH1 Ten Year Overhaul </t>
  </si>
  <si>
    <t xml:space="preserve">    AH2 Ten Year Overhaul </t>
  </si>
  <si>
    <t xml:space="preserve">    WH1 Ten Year Overhaul </t>
  </si>
  <si>
    <t xml:space="preserve">    WH2 Ten Year Overhaul </t>
  </si>
  <si>
    <t xml:space="preserve">    WH3 Ten Year Overhaul </t>
  </si>
  <si>
    <t>Total Overhaul</t>
  </si>
  <si>
    <t>Hydraulic wood removal system</t>
  </si>
  <si>
    <t>LNG Feasibility Study</t>
  </si>
  <si>
    <t>Geothermal Contribution</t>
  </si>
  <si>
    <t>LNG Feasibility Study Contribution</t>
  </si>
  <si>
    <t>Resource Plan Update 2011</t>
  </si>
  <si>
    <t>General Rate Application 12-13 (2012)</t>
  </si>
  <si>
    <t>Air Emission Permit Renewal</t>
  </si>
  <si>
    <t>Whitehorse Dam Break &amp;Mapping</t>
  </si>
  <si>
    <t>DCF ERA Regulatory Review</t>
  </si>
  <si>
    <t>LNG - Part 3</t>
  </si>
  <si>
    <t xml:space="preserve">Upgrade IDEC PLCs on FD-3,5, WD1,2,3,4,5,6 and YM-1 </t>
  </si>
  <si>
    <t>Aishihik Generator Fire Protection</t>
  </si>
  <si>
    <r>
      <t xml:space="preserve">AH3 Lifting Device </t>
    </r>
    <r>
      <rPr>
        <sz val="10"/>
        <color rgb="FFFF0000"/>
        <rFont val="Arial"/>
        <family val="2"/>
      </rPr>
      <t/>
    </r>
  </si>
  <si>
    <t>MH1 and MH2 TIV Certification</t>
  </si>
  <si>
    <t>Wareham Spillway Gate Remediation</t>
  </si>
  <si>
    <t>Mechanical Seals on MBH1 &amp; 2</t>
  </si>
  <si>
    <t>Mayo A Powerhouse Slope Scaling</t>
  </si>
  <si>
    <t xml:space="preserve">Whitehorse Spillway Improvements </t>
  </si>
  <si>
    <t xml:space="preserve">Whitehorse Spill Booms </t>
  </si>
  <si>
    <t xml:space="preserve">AH Cable Improvements-Elevator </t>
  </si>
  <si>
    <t xml:space="preserve">Aishihik Annunciator Upgrades </t>
  </si>
  <si>
    <t xml:space="preserve">Faro Plant Remote Control Automation Upgrades </t>
  </si>
  <si>
    <t xml:space="preserve">Faro Switchgear FD3, FD5, FD7 </t>
  </si>
  <si>
    <t xml:space="preserve">Marsh Lake Control Structure Upgrades </t>
  </si>
  <si>
    <t xml:space="preserve">Mayo Lake Control Structure </t>
  </si>
  <si>
    <t xml:space="preserve">MCC Equipment for AHO Station </t>
  </si>
  <si>
    <t xml:space="preserve">Vibration Monitoring MBH1 </t>
  </si>
  <si>
    <t xml:space="preserve">Vibration Monitoring MBH2 </t>
  </si>
  <si>
    <t xml:space="preserve">Wareham Spillgate Automation </t>
  </si>
  <si>
    <t xml:space="preserve">Wareham Spillway Gate Hoist Replacement </t>
  </si>
  <si>
    <t xml:space="preserve">WH4 Monitoring Equipment </t>
  </si>
  <si>
    <t xml:space="preserve">NG Piping P126 (Diesel Plant) </t>
  </si>
  <si>
    <t xml:space="preserve">LNG Spares </t>
  </si>
  <si>
    <t>WAF Transmission Upgrades</t>
  </si>
  <si>
    <t>L250 Transmission Line Upgrades</t>
  </si>
  <si>
    <t>Dawson P158 T1/T2 Transformer</t>
  </si>
  <si>
    <t>Substation Protection and Control Minor Upgrades</t>
  </si>
  <si>
    <t xml:space="preserve">S150 - Whitehorse Main RTU Upgrade </t>
  </si>
  <si>
    <t xml:space="preserve">Transmission Pole Test and Treat </t>
  </si>
  <si>
    <t xml:space="preserve">Mendenhall PT Sub Capacity Upgrade </t>
  </si>
  <si>
    <t xml:space="preserve">S171 VT Installation </t>
  </si>
  <si>
    <t xml:space="preserve">L170 Gang Switch Installation 2013 </t>
  </si>
  <si>
    <t xml:space="preserve">L170 Carmacks Forest Fire 2013 </t>
  </si>
  <si>
    <t>Customer Extensions</t>
  </si>
  <si>
    <t xml:space="preserve">Land Management &amp; Easement Project </t>
  </si>
  <si>
    <t xml:space="preserve">Dawson Dome Distribution Extension </t>
  </si>
  <si>
    <t xml:space="preserve">Callison Voltage Regulator Automation </t>
  </si>
  <si>
    <t>25kV Distribution Cut-Out Replacement</t>
  </si>
  <si>
    <t xml:space="preserve">Dawson 25KV Gang Switch Replacment </t>
  </si>
  <si>
    <t xml:space="preserve">Printers/Scanners/Copiers/Fax Machine </t>
  </si>
  <si>
    <t>Computer Replacements</t>
  </si>
  <si>
    <t>Server Replacements</t>
  </si>
  <si>
    <t xml:space="preserve">Network Improvements </t>
  </si>
  <si>
    <t>Vehicle Purchases</t>
  </si>
  <si>
    <t>Enterprise System Enhancements</t>
  </si>
  <si>
    <t>Mayo B Door Installation for Crane Inspection</t>
  </si>
  <si>
    <t>Voice Repeater Site for Little Salmon Area</t>
  </si>
  <si>
    <t>ERP Enhancement - Timekeeping Software</t>
  </si>
  <si>
    <t>Fencing Upgrades - Various Sites</t>
  </si>
  <si>
    <t>Specialized Vehicle Purchases</t>
  </si>
  <si>
    <t>Aishihik Control Structure Refurbishment</t>
  </si>
  <si>
    <t xml:space="preserve">AH Elevator Shaft Structural Steel Rehabilitation </t>
  </si>
  <si>
    <t>Critical Spares - System Requirement</t>
  </si>
  <si>
    <t>L170 Access Construction Between S164 and Structure 524</t>
  </si>
  <si>
    <t>Biennial ERP System Upgrades</t>
  </si>
  <si>
    <t xml:space="preserve">Safety Improvements - Blanket </t>
  </si>
  <si>
    <t xml:space="preserve">Security Risk Management - Blanket </t>
  </si>
  <si>
    <t>Office Furniture and Fixtures - Blanket</t>
  </si>
  <si>
    <t xml:space="preserve">IT Equipment &amp; Software - Blanket </t>
  </si>
  <si>
    <t>Operations Tools &amp; Equipment - Blanket</t>
  </si>
  <si>
    <t xml:space="preserve">Eng Services Tools &amp; Equipment - Blanket </t>
  </si>
  <si>
    <t xml:space="preserve">Hatchery Upgrades - Blanket </t>
  </si>
  <si>
    <t>Data Storage Replacements and Additions</t>
  </si>
  <si>
    <t xml:space="preserve">Bucket Truck for Whitehorse </t>
  </si>
  <si>
    <t xml:space="preserve">Whitehorse Spillway Bridge Repairs </t>
  </si>
  <si>
    <t xml:space="preserve">VOIP Assessment </t>
  </si>
  <si>
    <t xml:space="preserve">Satellite Mesh Network </t>
  </si>
  <si>
    <t xml:space="preserve">Backup SCC </t>
  </si>
  <si>
    <t xml:space="preserve">Wareham Spillway Hoist Upgrade </t>
  </si>
  <si>
    <t xml:space="preserve">P125 Firemain Suction System Upgrades </t>
  </si>
  <si>
    <t xml:space="preserve">Prophix Implementation Phase 2 </t>
  </si>
  <si>
    <t xml:space="preserve">Fish Ladder &amp; Building Improvement </t>
  </si>
  <si>
    <t xml:space="preserve">FOB Upgrade to Kenteck Access Control for YEC Sites </t>
  </si>
  <si>
    <t xml:space="preserve">Mayo House Acquisition </t>
  </si>
  <si>
    <t xml:space="preserve">Mayo Hydro Substation Enhancements Wrap-up </t>
  </si>
  <si>
    <t>Regulatory</t>
  </si>
  <si>
    <t>Corona Investigation on L173</t>
  </si>
  <si>
    <t>Arc Flash Study</t>
  </si>
  <si>
    <t>Mayo A Hydro Assessment</t>
  </si>
  <si>
    <t>EDMS Investigation</t>
  </si>
  <si>
    <t>Disaster Recovery Plan/Business Continuity Plan</t>
  </si>
  <si>
    <t>Aishihik Remediation Work</t>
  </si>
  <si>
    <t>Vegetation Management on Powerline Rights of Way</t>
  </si>
  <si>
    <t>Evaluation of CIS Options</t>
  </si>
  <si>
    <t>GIS Assessment</t>
  </si>
  <si>
    <t>LNG Third Engine Assessment</t>
  </si>
  <si>
    <t>Continuity Schedule of Deferred Costs (2017)</t>
  </si>
  <si>
    <t>Forecast 2017</t>
  </si>
  <si>
    <t>2017 Forecast</t>
  </si>
  <si>
    <t>Continuity Schedule of Deferred Costs (2018)</t>
  </si>
  <si>
    <t>Forecast 2018</t>
  </si>
  <si>
    <t>2018 Forecast</t>
  </si>
  <si>
    <t>Diesel Generator Protection</t>
  </si>
  <si>
    <t>Assessment of Transformer T9</t>
  </si>
  <si>
    <t>Asset Condition Assessment</t>
  </si>
  <si>
    <t>LNG Boil Off Gas Options</t>
  </si>
  <si>
    <t>Total Dam Safety Review</t>
  </si>
  <si>
    <t xml:space="preserve">WIP </t>
  </si>
  <si>
    <t>Deferred Overhauls (In Tab 5.2)</t>
  </si>
  <si>
    <t>Victoria Gold - Grid Connection Contribution</t>
  </si>
  <si>
    <t>Hydro Unit #WH4 Overhaul</t>
  </si>
  <si>
    <t>Aishihik Electrical &amp; Control Upgrades</t>
  </si>
  <si>
    <t>Communications Upgrade</t>
  </si>
  <si>
    <t>T&amp;D - Breaker Replacements</t>
  </si>
  <si>
    <t>T&amp;D - Line Replacement</t>
  </si>
  <si>
    <t>Transfers
/Retired</t>
  </si>
  <si>
    <t>L170 Line access</t>
  </si>
  <si>
    <t>Fall Arrest Systems</t>
  </si>
  <si>
    <t>Voice Repeater Site for Mendenhall/Champagne</t>
  </si>
  <si>
    <t>Stewart-Minto Local SCADA</t>
  </si>
  <si>
    <t>MH2 Air Emission Diffuser Support Crack</t>
  </si>
  <si>
    <t>Building Condition Report</t>
  </si>
  <si>
    <t>Forecast 2016</t>
  </si>
  <si>
    <t>Dawson Downtown Voltage Upgrade Assessment</t>
  </si>
  <si>
    <t>Resource Plan Update - 2011</t>
  </si>
  <si>
    <t>Resource Plan Update - 2016</t>
  </si>
  <si>
    <t>Diesel Seismic Study</t>
  </si>
  <si>
    <t>Gladstone</t>
  </si>
  <si>
    <t>Wind Feasibility - Ferry Hill</t>
  </si>
  <si>
    <t>Condition Assessment of Selected YEC Assets</t>
  </si>
  <si>
    <t>Building Condition Reports</t>
  </si>
  <si>
    <t>Condition Assessment of WH &amp; WD Assets</t>
  </si>
  <si>
    <t>Life Cycle Analysis of LNG/Diesel</t>
  </si>
  <si>
    <t>Cross Arm Replacements Evaluation</t>
  </si>
  <si>
    <t>Northern Diesel Plan Relocation Study</t>
  </si>
  <si>
    <t>Mount Sumanik Wind Feasibility Study</t>
  </si>
  <si>
    <t>Forecasting Model Integration</t>
  </si>
  <si>
    <t>International Financial Reporting Standards</t>
  </si>
  <si>
    <t>LNG Plant</t>
  </si>
  <si>
    <t xml:space="preserve">LNG Third Engine </t>
  </si>
  <si>
    <t>Other projects under $100K</t>
  </si>
  <si>
    <t>Atlin Storage</t>
  </si>
  <si>
    <t>Table 5.8</t>
  </si>
  <si>
    <t>Transfers/ Retired</t>
  </si>
  <si>
    <t xml:space="preserve">2015 YDC Contribution to offset all feasibility asset </t>
  </si>
  <si>
    <t>Whistle Bend Supply / Takhini Upgrade</t>
  </si>
  <si>
    <t>YDC Feasibility Asset Contribution</t>
  </si>
  <si>
    <t>Prophix Regulatory Modeling</t>
  </si>
  <si>
    <t>Small Hydro</t>
  </si>
  <si>
    <t>Battery</t>
  </si>
  <si>
    <t>Thermal Plant</t>
  </si>
  <si>
    <t>Substation Asset Assessment</t>
  </si>
  <si>
    <t>Infrastructure Plan (Phase 2)</t>
  </si>
  <si>
    <t>Transmission Extension</t>
  </si>
  <si>
    <t>Geothermal</t>
  </si>
  <si>
    <t>L170 Cross Arm Testing &amp; Change</t>
  </si>
  <si>
    <t>Net Metering Demonstration Project</t>
  </si>
  <si>
    <t>Mayo Lake Assessment &amp; Permitting</t>
  </si>
  <si>
    <t>Retirements, Disposals and Adjustments</t>
  </si>
  <si>
    <t>1. Based on IFRS requirements, the financial statement accumulated depreciation at January 1, 2014 was rebased to $0 and total costs adjusted accordingly.  Therefore, the total gross plant in Table 5.1 is not the same as gross plant in the financial statements.</t>
  </si>
  <si>
    <t>Dawson Diesel Plant - Oil/Fuel Handling</t>
  </si>
  <si>
    <t>Faro Diesel Building Ventilation</t>
  </si>
  <si>
    <t xml:space="preserve">Whitehorse Hydro (1,2,3) Parking Area Drainage Rehabillitation </t>
  </si>
  <si>
    <t>Whitehorse Diesel System Grounding for Generators</t>
  </si>
  <si>
    <t>Whitehorse Hydro Control PLC Replacement</t>
  </si>
  <si>
    <t>Whitehorse Hydro Local HMI/Historian Upgrade</t>
  </si>
  <si>
    <t>Aishihik Emergency Signage and Lighting Upgrade</t>
  </si>
  <si>
    <t xml:space="preserve">Faro Diesel Relocation to Dawson (FD5 -&gt; DD4) </t>
  </si>
  <si>
    <t>Aishihk Tailrace Road and Slope</t>
  </si>
  <si>
    <t>Canyon Lake Control Structure &amp; Dyke Refurbishment</t>
  </si>
  <si>
    <t>Dam Safety Recommendations</t>
  </si>
  <si>
    <t>Wareham Dam Blackstart Generator</t>
  </si>
  <si>
    <t>WRGS Hazardous Materials Containment</t>
  </si>
  <si>
    <t xml:space="preserve">WRGS Paving Requirements 2015 </t>
  </si>
  <si>
    <t>Whitehorse Wind 1 Decommission  (site restoration)</t>
  </si>
  <si>
    <t>Transmission System Protection Settings</t>
  </si>
  <si>
    <t>Dawson Derrick Digger</t>
  </si>
  <si>
    <t>Building Condition Report Response</t>
  </si>
  <si>
    <t>Mayo Transient Trailer Unit</t>
  </si>
  <si>
    <t xml:space="preserve">Whitehorse Spillway Diesel Refurbishment </t>
  </si>
  <si>
    <t>3. Overhauls included in WIP from 2013 to 2016 as per Order 2013-01.</t>
  </si>
  <si>
    <t>Mayo B</t>
  </si>
  <si>
    <t>CSTL Stage 2</t>
  </si>
  <si>
    <t xml:space="preserve">    WD5 Engine Overhaul </t>
  </si>
  <si>
    <t xml:space="preserve">    FD7 Engine Overhaul </t>
  </si>
  <si>
    <t>Detailed Line Inspection</t>
  </si>
  <si>
    <t>Development of Asset Management Program</t>
  </si>
  <si>
    <t>Asset Appraisal</t>
  </si>
  <si>
    <t>Boil-off Gas - Detailed Investigation</t>
  </si>
  <si>
    <t>Wareham Dam Reliability</t>
  </si>
  <si>
    <t>P125/126 Hydrocarbon Containment</t>
  </si>
  <si>
    <t>Communications Strategy Study</t>
  </si>
  <si>
    <t>Mayo Lake Control Structure - Fish passage</t>
  </si>
  <si>
    <t>Mayo Wareham Liquefaction Analysis</t>
  </si>
  <si>
    <t>Wareham Liquefaction Assessment</t>
  </si>
  <si>
    <t>Hydro Storage &amp; Gen Pre-Feasibility</t>
  </si>
  <si>
    <t>L170 Trx Line Assessment Carmacks</t>
  </si>
  <si>
    <t>Hydro Storage &amp; Generation Pre-Feasibility</t>
  </si>
  <si>
    <t>Wareham Rock Face Feasibility. Phase 2</t>
  </si>
  <si>
    <t>Annunciator RTU Upgrade</t>
  </si>
  <si>
    <t>Mayo Hydro Plant Extension</t>
  </si>
  <si>
    <t>Mayo Switchgear Phase 1</t>
  </si>
  <si>
    <t>Assessment of Fuel Tank Whitehorse</t>
  </si>
  <si>
    <t>Disaster Recovery Plan</t>
  </si>
  <si>
    <t>Enterprise Risk Management Report</t>
  </si>
  <si>
    <t>Wind Feasibility - Ferry Hill (2011)</t>
  </si>
  <si>
    <t>Golden Predator-Grid Connection</t>
  </si>
  <si>
    <t>Fish Ladder &amp; Building Improvement</t>
  </si>
  <si>
    <t>Wareham Spillway Hoist Upgrade Contribution</t>
  </si>
  <si>
    <t>Waste To Energy Contribution</t>
  </si>
  <si>
    <t>Geothermal 2013 Contribution</t>
  </si>
  <si>
    <t>Minto Mine PPA</t>
  </si>
  <si>
    <t>Aishihik Turbine Re-runnering</t>
  </si>
  <si>
    <t>Whitehorse Diesel Plant Conversion</t>
  </si>
  <si>
    <t>Reserve for Injuries &amp; Damages - Study</t>
  </si>
  <si>
    <t>Mayo Lake - Env. Assessment &amp; Permitting</t>
  </si>
  <si>
    <t xml:space="preserve">Lewes Control Structure </t>
  </si>
  <si>
    <t>Wareham Rock Face Feasibility Phase 2</t>
  </si>
  <si>
    <t>Mayo Lake Structure Integrity Assessment</t>
  </si>
  <si>
    <t xml:space="preserve">Disaster Recovery Plan </t>
  </si>
  <si>
    <t>Large Hydro - Upper Pelly (2011)</t>
  </si>
  <si>
    <t>WRGS Contamination Assessmt</t>
  </si>
  <si>
    <t>WRGS Contamination Assessment</t>
  </si>
  <si>
    <t>Biogas Study Contribution</t>
  </si>
  <si>
    <t>Work in Progress:</t>
  </si>
  <si>
    <t>Completed Projects:</t>
  </si>
  <si>
    <t>Mt Sumanik Wind Feasibility Study</t>
  </si>
  <si>
    <t>Whitehorse Dam Break &amp; Mapping</t>
  </si>
  <si>
    <t xml:space="preserve">L170 Cross Arm Testing &amp; Change </t>
  </si>
  <si>
    <t>Electric Vehicle Technical Study</t>
  </si>
  <si>
    <t>Completed Projects</t>
  </si>
  <si>
    <t xml:space="preserve">Annunciator RTU Upgrade </t>
  </si>
  <si>
    <t>Biogas Preliminary Design 2 Contribution</t>
  </si>
  <si>
    <t>Wareham Dam Break and Inundation Mapping</t>
  </si>
  <si>
    <t>Whitehorse Turbine Re-runnering</t>
  </si>
  <si>
    <t>Aishihik Turbine Re-Runnering</t>
  </si>
  <si>
    <t>Wind Feasibility- Ferry Hill</t>
  </si>
  <si>
    <t>Time of Use Rate Structure and Smart Grid</t>
  </si>
  <si>
    <t>LNG Transportation Options Contribution</t>
  </si>
  <si>
    <t>Electric Vehicle Infrastructure Siting Assessment</t>
  </si>
  <si>
    <t>Whitehorse Hydro Uprate</t>
  </si>
  <si>
    <t>June 2017</t>
  </si>
  <si>
    <t>Whitehorse Fuel Tank Replacement</t>
  </si>
  <si>
    <t>General Rate Application - 2017/18</t>
  </si>
  <si>
    <t>LNG Transportation Options - Contributions</t>
  </si>
  <si>
    <t>Biogas Preliminary Design 2 - Contributions</t>
  </si>
  <si>
    <t>Electric Vehicle Technical Study - Contributions</t>
  </si>
  <si>
    <t>Vegetation Management on Powerlines</t>
  </si>
  <si>
    <t>Expenses</t>
  </si>
  <si>
    <t>Act 2016</t>
  </si>
  <si>
    <t>Arc- Flash study</t>
  </si>
  <si>
    <t>Total Regulatory Closed</t>
  </si>
  <si>
    <t>Total Regulatory WIP</t>
  </si>
  <si>
    <t xml:space="preserve">Total Regulatory </t>
  </si>
  <si>
    <t>Total Regulatory</t>
  </si>
  <si>
    <t>Hydro Unit #MH2 Overhaul</t>
  </si>
  <si>
    <r>
      <t>Aishihik AH3</t>
    </r>
    <r>
      <rPr>
        <vertAlign val="superscript"/>
        <sz val="10"/>
        <color theme="1"/>
        <rFont val="Arial"/>
        <family val="2"/>
      </rPr>
      <t>4</t>
    </r>
  </si>
  <si>
    <t>4 Total spending for AH3 Contract Dispute in 2016 was $2.117 million, the majority being legal costs required to be expensed during the year for accounting purposes. YEC  consider these costs to be prudently incurred in order to defend the company against legal action resulting from the AH3 project. Upon final settlement of the lawsuit (under appeal as of 2017-2018 GRA filing), total project costs will be presented to the board for review.</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</si>
</sst>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44" formatCode="_-&quot;$&quot;* #,##0.00_-;\-&quot;$&quot;* #,##0.00_-;_-&quot;$&quot;* &quot;-&quot;??_-;_-@_-"/>
    <numFmt numFmtId="43" formatCode="_-* #,##0.00_-;\-* #,##0.00_-;_-* &quot;-&quot;??_-;_-@_-"/>
    <numFmt numFmtId="164" formatCode="_(* #,##0.00_);_(* \(#,##0.00\);_(* &quot;-&quot;??_);_(@_)"/>
    <numFmt numFmtId="165" formatCode="#,##0,"/>
    <numFmt numFmtId="166" formatCode="_(* #,##0_);_(* \(#,##0\);_(* &quot;-&quot;??_);_(@_)"/>
    <numFmt numFmtId="167" formatCode="?"/>
    <numFmt numFmtId="168" formatCode="_-* #,##0_-;\-* #,##0_-;_-* &quot;-&quot;??_-;_-@_-"/>
    <numFmt numFmtId="169" formatCode="_(&quot;$&quot;* #,##0.00_);_(&quot;$&quot;* \(#,##0.00\);_(&quot;$&quot;* &quot;-&quot;??_);_(@_)"/>
    <numFmt numFmtId="170" formatCode="&quot;$&quot;#,##0;[Red]&quot;$&quot;#,##0"/>
  </numFmts>
  <fonts count="28">
    <font>
      <sz val="11"/>
      <color theme="1"/>
      <name val="Calibri"/>
      <family val="2"/>
      <scheme val="minor"/>
    </font>
    <font>
      <sz val="10"/>
      <name val="Arial"/>
      <family val="2"/>
    </font>
    <font>
      <b/>
      <sz val="10"/>
      <name val="Arial"/>
      <family val="2"/>
    </font>
    <font>
      <sz val="8.5"/>
      <name val="LinePrinter"/>
    </font>
    <font>
      <i/>
      <sz val="10"/>
      <name val="Arial"/>
      <family val="2"/>
    </font>
    <font>
      <b/>
      <sz val="10"/>
      <color indexed="8"/>
      <name val="Arial"/>
      <family val="2"/>
    </font>
    <font>
      <sz val="10"/>
      <name val="Helvetica (PCL6)"/>
    </font>
    <font>
      <b/>
      <sz val="10"/>
      <name val="Helvetica (PCL6)"/>
    </font>
    <font>
      <sz val="10"/>
      <name val="Helv"/>
    </font>
    <font>
      <b/>
      <sz val="10"/>
      <name val="Helv"/>
    </font>
    <font>
      <sz val="11"/>
      <color theme="1"/>
      <name val="Calibri"/>
      <family val="2"/>
      <scheme val="minor"/>
    </font>
    <font>
      <sz val="10"/>
      <color theme="1"/>
      <name val="Arial"/>
      <family val="2"/>
    </font>
    <font>
      <b/>
      <sz val="10"/>
      <color theme="1"/>
      <name val="Arial"/>
      <family val="2"/>
    </font>
    <font>
      <i/>
      <sz val="10"/>
      <color theme="1"/>
      <name val="Arial"/>
      <family val="2"/>
    </font>
    <font>
      <sz val="10"/>
      <color rgb="FF000000"/>
      <name val="Arial"/>
      <family val="2"/>
    </font>
    <font>
      <sz val="10"/>
      <color rgb="FFFF0000"/>
      <name val="Arial"/>
      <family val="2"/>
    </font>
    <font>
      <sz val="10"/>
      <color theme="1"/>
      <name val="Calibri"/>
      <family val="2"/>
      <scheme val="minor"/>
    </font>
    <font>
      <sz val="8"/>
      <name val="Arial"/>
      <family val="2"/>
    </font>
    <font>
      <sz val="10"/>
      <color indexed="8"/>
      <name val="Tahoma"/>
      <family val="2"/>
    </font>
    <font>
      <sz val="10"/>
      <name val="Arial"/>
      <family val="2"/>
    </font>
    <font>
      <sz val="10"/>
      <color theme="0"/>
      <name val="Tahoma"/>
      <family val="2"/>
    </font>
    <font>
      <sz val="8.25"/>
      <color rgb="FF000000"/>
      <name val="Arial"/>
      <family val="2"/>
    </font>
    <font>
      <sz val="10"/>
      <name val="MS Sans Serif"/>
      <family val="2"/>
    </font>
    <font>
      <sz val="10"/>
      <color theme="1"/>
      <name val="Calibri"/>
      <family val="2"/>
    </font>
    <font>
      <sz val="8"/>
      <color theme="1"/>
      <name val="Calibri"/>
      <family val="2"/>
    </font>
    <font>
      <sz val="10"/>
      <color theme="1"/>
      <name val="Tahoma"/>
      <family val="2"/>
    </font>
    <font>
      <b/>
      <sz val="10"/>
      <name val="MS Sans Serif"/>
      <family val="2"/>
    </font>
    <font>
      <vertAlign val="superscript"/>
      <sz val="10"/>
      <color theme="1"/>
      <name val="Arial"/>
      <family val="2"/>
    </font>
  </fonts>
  <fills count="5">
    <fill>
      <patternFill patternType="none"/>
    </fill>
    <fill>
      <patternFill patternType="gray125"/>
    </fill>
    <fill>
      <patternFill patternType="solid">
        <fgColor theme="7" tint="0.39997558519241921"/>
        <bgColor indexed="65"/>
      </patternFill>
    </fill>
    <fill>
      <patternFill patternType="mediumGray">
        <fgColor indexed="22"/>
      </patternFill>
    </fill>
    <fill>
      <patternFill patternType="solid">
        <fgColor theme="0"/>
        <bgColor indexed="64"/>
      </patternFill>
    </fill>
  </fills>
  <borders count="8">
    <border>
      <left/>
      <right/>
      <top/>
      <bottom/>
      <diagonal/>
    </border>
    <border>
      <left/>
      <right/>
      <top/>
      <bottom style="thin">
        <color indexed="64"/>
      </bottom>
      <diagonal/>
    </border>
    <border>
      <left/>
      <right/>
      <top/>
      <bottom style="double">
        <color indexed="64"/>
      </bottom>
      <diagonal/>
    </border>
    <border>
      <left/>
      <right/>
      <top style="double">
        <color indexed="64"/>
      </top>
      <bottom/>
      <diagonal/>
    </border>
    <border>
      <left/>
      <right/>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s>
  <cellStyleXfs count="117">
    <xf numFmtId="0" fontId="0" fillId="0" borderId="0"/>
    <xf numFmtId="164" fontId="10" fillId="0" borderId="0" applyFont="0" applyFill="0" applyBorder="0" applyAlignment="0" applyProtection="0"/>
    <xf numFmtId="164" fontId="1" fillId="0" borderId="0" applyFont="0" applyFill="0" applyBorder="0" applyAlignment="0" applyProtection="0"/>
    <xf numFmtId="0" fontId="1" fillId="0" borderId="0"/>
    <xf numFmtId="0" fontId="3" fillId="0" borderId="0"/>
    <xf numFmtId="0" fontId="6" fillId="0" borderId="0"/>
    <xf numFmtId="0" fontId="19" fillId="0" borderId="0"/>
    <xf numFmtId="169" fontId="1" fillId="0" borderId="0" applyFont="0" applyFill="0" applyBorder="0" applyAlignment="0" applyProtection="0"/>
    <xf numFmtId="0" fontId="1" fillId="0" borderId="0"/>
    <xf numFmtId="0" fontId="20" fillId="2" borderId="0" applyNumberFormat="0" applyBorder="0" applyAlignment="0" applyProtection="0"/>
    <xf numFmtId="43" fontId="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0" fillId="0" borderId="0" applyFont="0" applyFill="0" applyBorder="0" applyAlignment="0" applyProtection="0"/>
    <xf numFmtId="164" fontId="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70" fontId="1" fillId="0" borderId="0" applyFont="0" applyFill="0" applyBorder="0" applyAlignment="0" applyProtection="0"/>
    <xf numFmtId="6" fontId="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1"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9" fontId="1"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 fillId="0" borderId="0" applyFont="0" applyFill="0" applyBorder="0" applyAlignment="0" applyProtection="0"/>
    <xf numFmtId="6" fontId="10" fillId="0" borderId="0" applyFont="0" applyFill="0" applyBorder="0" applyAlignment="0" applyProtection="0"/>
    <xf numFmtId="44" fontId="1" fillId="0" borderId="0" applyFont="0" applyFill="0" applyBorder="0" applyAlignment="0" applyProtection="0"/>
    <xf numFmtId="169" fontId="2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21" fillId="0" borderId="0" applyFont="0" applyFill="0" applyBorder="0" applyAlignment="0" applyProtection="0"/>
    <xf numFmtId="44" fontId="1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4" fontId="10" fillId="0" borderId="0" applyFont="0" applyFill="0" applyBorder="0" applyAlignment="0" applyProtection="0"/>
    <xf numFmtId="37" fontId="22" fillId="0" borderId="0" applyFill="0" applyBorder="0" applyProtection="0"/>
    <xf numFmtId="0" fontId="1" fillId="0" borderId="0"/>
    <xf numFmtId="0" fontId="21" fillId="0" borderId="0" applyAlignment="0"/>
    <xf numFmtId="0" fontId="21" fillId="0" borderId="0" applyAlignment="0"/>
    <xf numFmtId="0" fontId="10" fillId="0" borderId="0"/>
    <xf numFmtId="0" fontId="10" fillId="0" borderId="0"/>
    <xf numFmtId="0" fontId="10" fillId="0" borderId="0"/>
    <xf numFmtId="0" fontId="10" fillId="0" borderId="0"/>
    <xf numFmtId="0" fontId="23" fillId="0" borderId="0"/>
    <xf numFmtId="0" fontId="10" fillId="0" borderId="0"/>
    <xf numFmtId="0" fontId="10" fillId="0" borderId="0"/>
    <xf numFmtId="0" fontId="10" fillId="0" borderId="0"/>
    <xf numFmtId="0" fontId="21" fillId="0" borderId="0" applyAlignment="0"/>
    <xf numFmtId="0" fontId="10" fillId="0" borderId="0"/>
    <xf numFmtId="0" fontId="10" fillId="0" borderId="0"/>
    <xf numFmtId="0" fontId="1" fillId="0" borderId="0"/>
    <xf numFmtId="0" fontId="21" fillId="0" borderId="0" applyAlignment="0"/>
    <xf numFmtId="0" fontId="10" fillId="0" borderId="0"/>
    <xf numFmtId="0" fontId="10" fillId="0" borderId="0"/>
    <xf numFmtId="0" fontId="10" fillId="0" borderId="0"/>
    <xf numFmtId="0" fontId="10" fillId="0" borderId="0"/>
    <xf numFmtId="0" fontId="24" fillId="0" borderId="0"/>
    <xf numFmtId="0" fontId="10" fillId="0" borderId="0"/>
    <xf numFmtId="0" fontId="10" fillId="0" borderId="0"/>
    <xf numFmtId="0" fontId="25" fillId="0" borderId="0"/>
    <xf numFmtId="0" fontId="1" fillId="0" borderId="0"/>
    <xf numFmtId="0" fontId="10" fillId="0" borderId="0"/>
    <xf numFmtId="0" fontId="10" fillId="0" borderId="0"/>
    <xf numFmtId="0" fontId="10" fillId="0" borderId="0"/>
    <xf numFmtId="0" fontId="10" fillId="0" borderId="0"/>
    <xf numFmtId="0" fontId="21" fillId="0" borderId="0" applyAlignment="0"/>
    <xf numFmtId="0" fontId="10" fillId="0" borderId="0"/>
    <xf numFmtId="0" fontId="21" fillId="0" borderId="0" applyAlignment="0"/>
    <xf numFmtId="0" fontId="25" fillId="0" borderId="0"/>
    <xf numFmtId="0" fontId="22" fillId="0" borderId="0"/>
    <xf numFmtId="0" fontId="10" fillId="0" borderId="0"/>
    <xf numFmtId="0" fontId="10"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0" fontId="22" fillId="0" borderId="0" applyNumberFormat="0" applyFont="0" applyFill="0" applyBorder="0" applyAlignment="0" applyProtection="0">
      <alignment horizontal="left"/>
    </xf>
    <xf numFmtId="15" fontId="22" fillId="0" borderId="0" applyFont="0" applyFill="0" applyBorder="0" applyAlignment="0" applyProtection="0"/>
    <xf numFmtId="4" fontId="22" fillId="0" borderId="0" applyFont="0" applyFill="0" applyBorder="0" applyAlignment="0" applyProtection="0"/>
    <xf numFmtId="0" fontId="26" fillId="0" borderId="4">
      <alignment horizontal="center"/>
    </xf>
    <xf numFmtId="3" fontId="22" fillId="0" borderId="0" applyFont="0" applyFill="0" applyBorder="0" applyAlignment="0" applyProtection="0"/>
    <xf numFmtId="0" fontId="22" fillId="3" borderId="0" applyNumberFormat="0" applyFont="0" applyBorder="0" applyAlignment="0" applyProtection="0"/>
  </cellStyleXfs>
  <cellXfs count="134">
    <xf numFmtId="0" fontId="0" fillId="0" borderId="0" xfId="0"/>
    <xf numFmtId="0" fontId="12" fillId="4" borderId="0" xfId="0" applyFont="1" applyFill="1" applyAlignment="1">
      <alignment horizontal="left"/>
    </xf>
    <xf numFmtId="0" fontId="11" fillId="4" borderId="0" xfId="0" applyFont="1" applyFill="1" applyAlignment="1">
      <alignment horizontal="left"/>
    </xf>
    <xf numFmtId="0" fontId="12" fillId="4" borderId="0" xfId="0" applyFont="1" applyFill="1" applyBorder="1" applyAlignment="1">
      <alignment horizontal="left"/>
    </xf>
    <xf numFmtId="0" fontId="12" fillId="4" borderId="0" xfId="0" applyFont="1" applyFill="1" applyBorder="1" applyAlignment="1">
      <alignment horizontal="right"/>
    </xf>
    <xf numFmtId="0" fontId="11" fillId="4" borderId="0" xfId="0" applyFont="1" applyFill="1"/>
    <xf numFmtId="0" fontId="12" fillId="4" borderId="0" xfId="0" applyFont="1" applyFill="1" applyAlignment="1"/>
    <xf numFmtId="0" fontId="11" fillId="4" borderId="0" xfId="0" applyFont="1" applyFill="1" applyAlignment="1"/>
    <xf numFmtId="0" fontId="12" fillId="4" borderId="0" xfId="0" applyFont="1" applyFill="1" applyBorder="1" applyAlignment="1"/>
    <xf numFmtId="0" fontId="12" fillId="4" borderId="0" xfId="0" quotePrefix="1" applyFont="1" applyFill="1" applyBorder="1" applyAlignment="1">
      <alignment horizontal="right"/>
    </xf>
    <xf numFmtId="0" fontId="12" fillId="4" borderId="0" xfId="0" applyFont="1" applyFill="1" applyAlignment="1">
      <alignment horizontal="center"/>
    </xf>
    <xf numFmtId="0" fontId="11" fillId="4" borderId="0" xfId="0" applyFont="1" applyFill="1" applyAlignment="1">
      <alignment horizontal="center"/>
    </xf>
    <xf numFmtId="3" fontId="2" fillId="4" borderId="0" xfId="0" applyNumberFormat="1" applyFont="1" applyFill="1" applyAlignment="1">
      <alignment horizontal="center"/>
    </xf>
    <xf numFmtId="3" fontId="2" fillId="4" borderId="0" xfId="0" applyNumberFormat="1" applyFont="1" applyFill="1" applyBorder="1" applyAlignment="1">
      <alignment horizontal="center"/>
    </xf>
    <xf numFmtId="0" fontId="12" fillId="4" borderId="0" xfId="0" applyFont="1" applyFill="1"/>
    <xf numFmtId="0" fontId="12" fillId="4" borderId="0" xfId="0" applyFont="1" applyFill="1" applyBorder="1" applyAlignment="1">
      <alignment horizontal="center"/>
    </xf>
    <xf numFmtId="0" fontId="2" fillId="4" borderId="1" xfId="0" applyFont="1" applyFill="1" applyBorder="1" applyAlignment="1">
      <alignment horizontal="left"/>
    </xf>
    <xf numFmtId="3" fontId="11" fillId="4" borderId="1" xfId="0" applyNumberFormat="1" applyFont="1" applyFill="1" applyBorder="1"/>
    <xf numFmtId="3" fontId="12" fillId="4" borderId="1" xfId="0" applyNumberFormat="1" applyFont="1" applyFill="1" applyBorder="1"/>
    <xf numFmtId="0" fontId="2" fillId="4" borderId="1" xfId="0" applyFont="1" applyFill="1" applyBorder="1" applyAlignment="1">
      <alignment horizontal="center" wrapText="1"/>
    </xf>
    <xf numFmtId="3" fontId="11" fillId="4" borderId="0" xfId="0" applyNumberFormat="1" applyFont="1" applyFill="1"/>
    <xf numFmtId="3" fontId="1" fillId="4" borderId="0" xfId="0" applyNumberFormat="1" applyFont="1" applyFill="1"/>
    <xf numFmtId="3" fontId="1" fillId="4" borderId="0" xfId="0" applyNumberFormat="1" applyFont="1" applyFill="1" applyBorder="1"/>
    <xf numFmtId="165" fontId="1" fillId="4" borderId="0" xfId="0" applyNumberFormat="1" applyFont="1" applyFill="1"/>
    <xf numFmtId="165" fontId="1" fillId="4" borderId="0" xfId="0" applyNumberFormat="1" applyFont="1" applyFill="1" applyBorder="1"/>
    <xf numFmtId="0" fontId="18" fillId="4" borderId="0" xfId="0" applyFont="1" applyFill="1" applyBorder="1" applyAlignment="1">
      <alignment horizontal="left" vertical="center"/>
    </xf>
    <xf numFmtId="165" fontId="1" fillId="4" borderId="0" xfId="1" applyNumberFormat="1" applyFont="1" applyFill="1" applyBorder="1"/>
    <xf numFmtId="165" fontId="2" fillId="4" borderId="0" xfId="0" applyNumberFormat="1" applyFont="1" applyFill="1"/>
    <xf numFmtId="3" fontId="5" fillId="4" borderId="0" xfId="1" applyNumberFormat="1" applyFont="1" applyFill="1" applyBorder="1"/>
    <xf numFmtId="165" fontId="2" fillId="4" borderId="0" xfId="1" applyNumberFormat="1" applyFont="1" applyFill="1" applyBorder="1"/>
    <xf numFmtId="3" fontId="2" fillId="4" borderId="0" xfId="0" applyNumberFormat="1" applyFont="1" applyFill="1"/>
    <xf numFmtId="3" fontId="11" fillId="4" borderId="3" xfId="0" applyNumberFormat="1" applyFont="1" applyFill="1" applyBorder="1"/>
    <xf numFmtId="3" fontId="12" fillId="4" borderId="3" xfId="0" applyNumberFormat="1" applyFont="1" applyFill="1" applyBorder="1"/>
    <xf numFmtId="165" fontId="2" fillId="4" borderId="3" xfId="0" applyNumberFormat="1" applyFont="1" applyFill="1" applyBorder="1"/>
    <xf numFmtId="3" fontId="12" fillId="4" borderId="0" xfId="0" applyNumberFormat="1" applyFont="1" applyFill="1" applyBorder="1"/>
    <xf numFmtId="3" fontId="1" fillId="4" borderId="3" xfId="3" applyNumberFormat="1" applyFont="1" applyFill="1" applyBorder="1" applyAlignment="1">
      <alignment horizontal="left"/>
    </xf>
    <xf numFmtId="165" fontId="2" fillId="4" borderId="3" xfId="3" applyNumberFormat="1" applyFont="1" applyFill="1" applyBorder="1" applyAlignment="1"/>
    <xf numFmtId="3" fontId="1" fillId="4" borderId="0" xfId="3" applyNumberFormat="1" applyFont="1" applyFill="1" applyBorder="1" applyAlignment="1">
      <alignment horizontal="left"/>
    </xf>
    <xf numFmtId="3" fontId="12" fillId="4" borderId="0" xfId="0" applyNumberFormat="1" applyFont="1" applyFill="1"/>
    <xf numFmtId="165" fontId="2" fillId="4" borderId="0" xfId="3" applyNumberFormat="1" applyFont="1" applyFill="1" applyBorder="1" applyAlignment="1"/>
    <xf numFmtId="165" fontId="1" fillId="4" borderId="0" xfId="1" applyNumberFormat="1" applyFont="1" applyFill="1"/>
    <xf numFmtId="165" fontId="2" fillId="4" borderId="0" xfId="1" applyNumberFormat="1" applyFont="1" applyFill="1"/>
    <xf numFmtId="0" fontId="1" fillId="4" borderId="0" xfId="0" applyFont="1" applyFill="1"/>
    <xf numFmtId="3" fontId="11" fillId="4" borderId="2" xfId="0" applyNumberFormat="1" applyFont="1" applyFill="1" applyBorder="1"/>
    <xf numFmtId="3" fontId="5" fillId="4" borderId="2" xfId="1" applyNumberFormat="1" applyFont="1" applyFill="1" applyBorder="1"/>
    <xf numFmtId="165" fontId="1" fillId="4" borderId="2" xfId="1" applyNumberFormat="1" applyFont="1" applyFill="1" applyBorder="1"/>
    <xf numFmtId="165" fontId="2" fillId="4" borderId="2" xfId="1" applyNumberFormat="1" applyFont="1" applyFill="1" applyBorder="1"/>
    <xf numFmtId="165" fontId="2" fillId="4" borderId="0" xfId="0" applyNumberFormat="1" applyFont="1" applyFill="1" applyBorder="1"/>
    <xf numFmtId="3" fontId="2" fillId="4" borderId="0" xfId="3" applyNumberFormat="1" applyFont="1" applyFill="1" applyBorder="1" applyAlignment="1">
      <alignment horizontal="left"/>
    </xf>
    <xf numFmtId="166" fontId="16" fillId="4" borderId="0" xfId="1" applyNumberFormat="1" applyFont="1" applyFill="1"/>
    <xf numFmtId="166" fontId="16" fillId="4" borderId="0" xfId="1" applyNumberFormat="1" applyFont="1" applyFill="1" applyAlignment="1">
      <alignment horizontal="center" vertical="center"/>
    </xf>
    <xf numFmtId="17" fontId="12" fillId="4" borderId="0" xfId="0" applyNumberFormat="1" applyFont="1" applyFill="1" applyAlignment="1"/>
    <xf numFmtId="0" fontId="12" fillId="4" borderId="0" xfId="0" quotePrefix="1" applyFont="1" applyFill="1" applyAlignment="1">
      <alignment horizontal="right"/>
    </xf>
    <xf numFmtId="0" fontId="11" fillId="4" borderId="0" xfId="0" applyFont="1" applyFill="1" applyBorder="1"/>
    <xf numFmtId="0" fontId="2" fillId="4" borderId="0" xfId="0" applyFont="1" applyFill="1" applyBorder="1" applyAlignment="1">
      <alignment horizontal="center"/>
    </xf>
    <xf numFmtId="0" fontId="2" fillId="4" borderId="0" xfId="0" applyFont="1" applyFill="1" applyBorder="1" applyAlignment="1">
      <alignment vertical="center"/>
    </xf>
    <xf numFmtId="165" fontId="11" fillId="4" borderId="0" xfId="0" applyNumberFormat="1" applyFont="1" applyFill="1"/>
    <xf numFmtId="165" fontId="11" fillId="4" borderId="0" xfId="0" applyNumberFormat="1" applyFont="1" applyFill="1" applyBorder="1"/>
    <xf numFmtId="167" fontId="11" fillId="4" borderId="0" xfId="0" applyNumberFormat="1" applyFont="1" applyFill="1"/>
    <xf numFmtId="0" fontId="1" fillId="4" borderId="0" xfId="0" applyFont="1" applyFill="1" applyBorder="1" applyAlignment="1">
      <alignment vertical="center"/>
    </xf>
    <xf numFmtId="165" fontId="11" fillId="4" borderId="1" xfId="0" applyNumberFormat="1" applyFont="1" applyFill="1" applyBorder="1"/>
    <xf numFmtId="0" fontId="2" fillId="4" borderId="1" xfId="0" applyFont="1" applyFill="1" applyBorder="1" applyAlignment="1">
      <alignment vertical="center"/>
    </xf>
    <xf numFmtId="0" fontId="11" fillId="4" borderId="1" xfId="0" applyFont="1" applyFill="1" applyBorder="1"/>
    <xf numFmtId="0" fontId="13" fillId="4" borderId="0" xfId="0" applyFont="1" applyFill="1"/>
    <xf numFmtId="165" fontId="13" fillId="4" borderId="0" xfId="0" applyNumberFormat="1" applyFont="1" applyFill="1"/>
    <xf numFmtId="0" fontId="4" fillId="4" borderId="0" xfId="0" applyFont="1" applyFill="1" applyAlignment="1">
      <alignment horizontal="left" indent="10"/>
    </xf>
    <xf numFmtId="0" fontId="1" fillId="4" borderId="0" xfId="0" applyFont="1" applyFill="1" applyBorder="1"/>
    <xf numFmtId="0" fontId="1" fillId="4" borderId="1" xfId="0" applyFont="1" applyFill="1" applyBorder="1"/>
    <xf numFmtId="0" fontId="2" fillId="4" borderId="0" xfId="0" applyFont="1" applyFill="1"/>
    <xf numFmtId="165" fontId="12" fillId="4" borderId="0" xfId="0" applyNumberFormat="1" applyFont="1" applyFill="1"/>
    <xf numFmtId="37" fontId="2" fillId="4" borderId="0" xfId="4" applyNumberFormat="1" applyFont="1" applyFill="1" applyBorder="1" applyAlignment="1"/>
    <xf numFmtId="0" fontId="2" fillId="4" borderId="0" xfId="0" applyFont="1" applyFill="1" applyAlignment="1">
      <alignment horizontal="right"/>
    </xf>
    <xf numFmtId="37" fontId="1" fillId="4" borderId="4" xfId="4" applyNumberFormat="1" applyFont="1" applyFill="1" applyBorder="1" applyAlignment="1"/>
    <xf numFmtId="0" fontId="2" fillId="4" borderId="4" xfId="0" applyFont="1" applyFill="1" applyBorder="1"/>
    <xf numFmtId="37" fontId="1" fillId="4" borderId="0" xfId="4" applyNumberFormat="1" applyFont="1" applyFill="1" applyBorder="1" applyAlignment="1"/>
    <xf numFmtId="0" fontId="2" fillId="4" borderId="0" xfId="0" applyFont="1" applyFill="1" applyBorder="1"/>
    <xf numFmtId="0" fontId="1" fillId="4" borderId="0" xfId="0" applyFont="1" applyFill="1" applyBorder="1" applyAlignment="1">
      <alignment horizontal="center"/>
    </xf>
    <xf numFmtId="49" fontId="1" fillId="4" borderId="0" xfId="4" quotePrefix="1" applyNumberFormat="1" applyFont="1" applyFill="1" applyBorder="1" applyAlignment="1">
      <alignment horizontal="center" vertical="center"/>
    </xf>
    <xf numFmtId="49" fontId="1" fillId="4" borderId="0" xfId="0" applyNumberFormat="1" applyFont="1" applyFill="1" applyAlignment="1">
      <alignment horizontal="center" vertical="center"/>
    </xf>
    <xf numFmtId="1" fontId="1" fillId="4" borderId="4" xfId="4" applyNumberFormat="1" applyFont="1" applyFill="1" applyBorder="1" applyAlignment="1">
      <alignment horizontal="center" vertical="center"/>
    </xf>
    <xf numFmtId="1" fontId="1" fillId="4" borderId="4" xfId="0" quotePrefix="1" applyNumberFormat="1" applyFont="1" applyFill="1" applyBorder="1" applyAlignment="1">
      <alignment horizontal="center" vertical="center" wrapText="1"/>
    </xf>
    <xf numFmtId="1" fontId="1" fillId="4" borderId="4" xfId="0" applyNumberFormat="1" applyFont="1" applyFill="1" applyBorder="1" applyAlignment="1">
      <alignment horizontal="center" vertical="center" wrapText="1"/>
    </xf>
    <xf numFmtId="1" fontId="1" fillId="4" borderId="4" xfId="0" applyNumberFormat="1" applyFont="1" applyFill="1" applyBorder="1" applyAlignment="1">
      <alignment horizontal="center" vertical="center"/>
    </xf>
    <xf numFmtId="1" fontId="1" fillId="4" borderId="0" xfId="4" applyNumberFormat="1" applyFont="1" applyFill="1" applyBorder="1" applyAlignment="1">
      <alignment horizontal="center" vertical="center"/>
    </xf>
    <xf numFmtId="1" fontId="1" fillId="4" borderId="0" xfId="0" quotePrefix="1" applyNumberFormat="1" applyFont="1" applyFill="1" applyBorder="1" applyAlignment="1">
      <alignment horizontal="center" vertical="center" wrapText="1"/>
    </xf>
    <xf numFmtId="1" fontId="1" fillId="4" borderId="0" xfId="0" applyNumberFormat="1" applyFont="1" applyFill="1" applyBorder="1" applyAlignment="1">
      <alignment horizontal="center" vertical="center" wrapText="1"/>
    </xf>
    <xf numFmtId="1" fontId="1" fillId="4" borderId="0" xfId="0" applyNumberFormat="1" applyFont="1" applyFill="1" applyBorder="1" applyAlignment="1">
      <alignment horizontal="center" vertical="center"/>
    </xf>
    <xf numFmtId="0" fontId="11" fillId="4" borderId="0" xfId="0" applyFont="1" applyFill="1" applyBorder="1" applyAlignment="1">
      <alignment horizontal="center" vertical="center" wrapText="1"/>
    </xf>
    <xf numFmtId="4" fontId="1" fillId="4" borderId="0" xfId="3" applyNumberFormat="1" applyFont="1" applyFill="1"/>
    <xf numFmtId="166" fontId="11" fillId="4" borderId="0" xfId="1" applyNumberFormat="1" applyFont="1" applyFill="1"/>
    <xf numFmtId="0" fontId="14" fillId="4" borderId="0" xfId="0" applyFont="1" applyFill="1"/>
    <xf numFmtId="166" fontId="11" fillId="4" borderId="0" xfId="0" applyNumberFormat="1" applyFont="1" applyFill="1"/>
    <xf numFmtId="164" fontId="17" fillId="4" borderId="0" xfId="1" applyFont="1" applyFill="1" applyBorder="1"/>
    <xf numFmtId="166" fontId="11" fillId="4" borderId="1" xfId="0" applyNumberFormat="1" applyFont="1" applyFill="1" applyBorder="1"/>
    <xf numFmtId="37" fontId="1" fillId="4" borderId="0" xfId="4" quotePrefix="1" applyNumberFormat="1" applyFont="1" applyFill="1" applyBorder="1" applyAlignment="1"/>
    <xf numFmtId="0" fontId="6" fillId="4" borderId="0" xfId="5" applyFont="1" applyFill="1" applyAlignment="1">
      <alignment horizontal="left"/>
    </xf>
    <xf numFmtId="37" fontId="1" fillId="4" borderId="1" xfId="4" quotePrefix="1" applyNumberFormat="1" applyFont="1" applyFill="1" applyBorder="1" applyAlignment="1"/>
    <xf numFmtId="37" fontId="2" fillId="4" borderId="0" xfId="4" applyNumberFormat="1" applyFont="1" applyFill="1"/>
    <xf numFmtId="3" fontId="2" fillId="4" borderId="5" xfId="3" applyNumberFormat="1" applyFont="1" applyFill="1" applyBorder="1"/>
    <xf numFmtId="3" fontId="2" fillId="4" borderId="0" xfId="3" applyNumberFormat="1" applyFont="1" applyFill="1" applyBorder="1"/>
    <xf numFmtId="37" fontId="1" fillId="4" borderId="0" xfId="4" applyNumberFormat="1" applyFont="1" applyFill="1"/>
    <xf numFmtId="3" fontId="1" fillId="4" borderId="0" xfId="4" applyNumberFormat="1" applyFont="1" applyFill="1"/>
    <xf numFmtId="3" fontId="1" fillId="4" borderId="0" xfId="5" applyNumberFormat="1" applyFont="1" applyFill="1"/>
    <xf numFmtId="3" fontId="2" fillId="4" borderId="0" xfId="4" applyNumberFormat="1" applyFont="1" applyFill="1"/>
    <xf numFmtId="3" fontId="2" fillId="4" borderId="0" xfId="5" applyNumberFormat="1" applyFont="1" applyFill="1"/>
    <xf numFmtId="1" fontId="1" fillId="4" borderId="4" xfId="4" quotePrefix="1" applyNumberFormat="1" applyFont="1" applyFill="1" applyBorder="1" applyAlignment="1">
      <alignment horizontal="center" vertical="center"/>
    </xf>
    <xf numFmtId="0" fontId="6" fillId="4" borderId="0" xfId="5" applyFont="1" applyFill="1" applyBorder="1" applyAlignment="1">
      <alignment horizontal="left"/>
    </xf>
    <xf numFmtId="166" fontId="11" fillId="4" borderId="0" xfId="0" applyNumberFormat="1" applyFont="1" applyFill="1" applyBorder="1"/>
    <xf numFmtId="0" fontId="7" fillId="4" borderId="0" xfId="5" applyFont="1" applyFill="1"/>
    <xf numFmtId="39" fontId="9" fillId="4" borderId="0" xfId="4" applyNumberFormat="1" applyFont="1" applyFill="1" applyBorder="1"/>
    <xf numFmtId="0" fontId="7" fillId="4" borderId="0" xfId="5" applyFont="1" applyFill="1" applyBorder="1"/>
    <xf numFmtId="39" fontId="7" fillId="4" borderId="0" xfId="5" applyNumberFormat="1" applyFont="1" applyFill="1" applyBorder="1"/>
    <xf numFmtId="39" fontId="8" fillId="4" borderId="0" xfId="4" applyNumberFormat="1" applyFont="1" applyFill="1"/>
    <xf numFmtId="164" fontId="7" fillId="4" borderId="0" xfId="2" applyFont="1" applyFill="1" applyBorder="1"/>
    <xf numFmtId="166" fontId="12" fillId="4" borderId="0" xfId="1" applyNumberFormat="1" applyFont="1" applyFill="1"/>
    <xf numFmtId="166" fontId="12" fillId="4" borderId="0" xfId="0" applyNumberFormat="1" applyFont="1" applyFill="1"/>
    <xf numFmtId="37" fontId="1" fillId="4" borderId="1" xfId="4" applyNumberFormat="1" applyFont="1" applyFill="1" applyBorder="1" applyAlignment="1"/>
    <xf numFmtId="6" fontId="11" fillId="4" borderId="0" xfId="0" quotePrefix="1" applyNumberFormat="1" applyFont="1" applyFill="1" applyAlignment="1">
      <alignment horizontal="center"/>
    </xf>
    <xf numFmtId="0" fontId="1" fillId="4" borderId="7" xfId="0" applyFont="1" applyFill="1" applyBorder="1" applyAlignment="1">
      <alignment horizontal="center" vertical="center"/>
    </xf>
    <xf numFmtId="168" fontId="11" fillId="4" borderId="0" xfId="1" applyNumberFormat="1" applyFont="1" applyFill="1"/>
    <xf numFmtId="168" fontId="11" fillId="4" borderId="0" xfId="0" applyNumberFormat="1" applyFont="1" applyFill="1"/>
    <xf numFmtId="0" fontId="1" fillId="4" borderId="0" xfId="0" applyFont="1" applyFill="1" applyAlignment="1">
      <alignment horizontal="center" vertical="center"/>
    </xf>
    <xf numFmtId="43" fontId="11" fillId="4" borderId="0" xfId="1" applyNumberFormat="1" applyFont="1" applyFill="1"/>
    <xf numFmtId="0" fontId="12" fillId="4" borderId="0" xfId="0" applyFont="1" applyFill="1" applyAlignment="1">
      <alignment horizontal="right"/>
    </xf>
    <xf numFmtId="0" fontId="11" fillId="4" borderId="0" xfId="0" applyFont="1" applyFill="1" applyAlignment="1">
      <alignment horizontal="right"/>
    </xf>
    <xf numFmtId="0" fontId="12" fillId="4" borderId="0" xfId="0" applyFont="1" applyFill="1" applyAlignment="1">
      <alignment horizontal="left"/>
    </xf>
    <xf numFmtId="0" fontId="11" fillId="4" borderId="0" xfId="0" applyFont="1" applyFill="1" applyAlignment="1">
      <alignment horizontal="left" vertical="top" wrapText="1"/>
    </xf>
    <xf numFmtId="37" fontId="1" fillId="4" borderId="4" xfId="4" quotePrefix="1" applyNumberFormat="1" applyFont="1" applyFill="1" applyBorder="1" applyAlignment="1">
      <alignment horizontal="center"/>
    </xf>
    <xf numFmtId="0" fontId="1" fillId="4" borderId="4" xfId="0" applyFont="1" applyFill="1" applyBorder="1" applyAlignment="1">
      <alignment horizontal="center"/>
    </xf>
    <xf numFmtId="0" fontId="1" fillId="4" borderId="6" xfId="0" applyFont="1" applyFill="1" applyBorder="1" applyAlignment="1">
      <alignment horizontal="center"/>
    </xf>
    <xf numFmtId="0" fontId="1" fillId="4" borderId="7" xfId="0" applyFont="1" applyFill="1" applyBorder="1" applyAlignment="1">
      <alignment horizontal="center" vertical="center"/>
    </xf>
    <xf numFmtId="0" fontId="1" fillId="4" borderId="0" xfId="0" applyFont="1" applyFill="1" applyAlignment="1">
      <alignment horizontal="center" vertical="center" wrapText="1"/>
    </xf>
    <xf numFmtId="0" fontId="11" fillId="4" borderId="4" xfId="0" applyFont="1" applyFill="1" applyBorder="1" applyAlignment="1">
      <alignment horizontal="center" vertical="center" wrapText="1"/>
    </xf>
    <xf numFmtId="37" fontId="1" fillId="4" borderId="0" xfId="4" applyNumberFormat="1" applyFont="1" applyFill="1" applyAlignment="1">
      <alignment horizontal="left" wrapText="1"/>
    </xf>
  </cellXfs>
  <cellStyles count="117">
    <cellStyle name="60% - Accent4 2" xfId="9"/>
    <cellStyle name="Comma" xfId="1" builtinId="3"/>
    <cellStyle name="Comma 10" xfId="10"/>
    <cellStyle name="Comma 11" xfId="11"/>
    <cellStyle name="Comma 11 2" xfId="12"/>
    <cellStyle name="Comma 12" xfId="13"/>
    <cellStyle name="Comma 2" xfId="2"/>
    <cellStyle name="Comma 2 2" xfId="14"/>
    <cellStyle name="Comma 2 3" xfId="15"/>
    <cellStyle name="Comma 2 4" xfId="16"/>
    <cellStyle name="Comma 3" xfId="17"/>
    <cellStyle name="Comma 3 2" xfId="18"/>
    <cellStyle name="Comma 3 2 2" xfId="19"/>
    <cellStyle name="Comma 3 3" xfId="20"/>
    <cellStyle name="Comma 3 3 2" xfId="21"/>
    <cellStyle name="Comma 3 4" xfId="22"/>
    <cellStyle name="Comma 3 5" xfId="23"/>
    <cellStyle name="Comma 4" xfId="24"/>
    <cellStyle name="Comma 4 2" xfId="25"/>
    <cellStyle name="Comma 4 2 2" xfId="26"/>
    <cellStyle name="Comma 4 3" xfId="27"/>
    <cellStyle name="Comma 5" xfId="28"/>
    <cellStyle name="Comma 5 2" xfId="29"/>
    <cellStyle name="Comma 6" xfId="30"/>
    <cellStyle name="Comma 6 2" xfId="31"/>
    <cellStyle name="Comma 6 2 2" xfId="32"/>
    <cellStyle name="Comma 6 3" xfId="33"/>
    <cellStyle name="Comma 7" xfId="34"/>
    <cellStyle name="Comma 7 2" xfId="35"/>
    <cellStyle name="Comma 7 2 2" xfId="36"/>
    <cellStyle name="Comma 7 3" xfId="37"/>
    <cellStyle name="Comma 8" xfId="38"/>
    <cellStyle name="Comma 8 2" xfId="39"/>
    <cellStyle name="Comma 9" xfId="40"/>
    <cellStyle name="Comma 9 2" xfId="41"/>
    <cellStyle name="Currency 2" xfId="7"/>
    <cellStyle name="Currency 2 2" xfId="42"/>
    <cellStyle name="Currency 2 2 2" xfId="43"/>
    <cellStyle name="Currency 2 3" xfId="44"/>
    <cellStyle name="Currency 2 3 2" xfId="45"/>
    <cellStyle name="Currency 2 4" xfId="46"/>
    <cellStyle name="Currency 3" xfId="47"/>
    <cellStyle name="Currency 3 2" xfId="48"/>
    <cellStyle name="Currency 3 3" xfId="49"/>
    <cellStyle name="Currency 4" xfId="50"/>
    <cellStyle name="Currency 4 2" xfId="51"/>
    <cellStyle name="Currency 4 2 2" xfId="52"/>
    <cellStyle name="Currency 4 3" xfId="53"/>
    <cellStyle name="Currency 5" xfId="54"/>
    <cellStyle name="Currency 6" xfId="55"/>
    <cellStyle name="Normal" xfId="0" builtinId="0"/>
    <cellStyle name="Normal 10" xfId="56"/>
    <cellStyle name="Normal 11" xfId="57"/>
    <cellStyle name="Normal 12" xfId="58"/>
    <cellStyle name="Normal 13" xfId="59"/>
    <cellStyle name="Normal 14" xfId="60"/>
    <cellStyle name="Normal 14 2" xfId="61"/>
    <cellStyle name="Normal 15" xfId="62"/>
    <cellStyle name="Normal 15 2" xfId="63"/>
    <cellStyle name="Normal 16" xfId="64"/>
    <cellStyle name="Normal 17" xfId="65"/>
    <cellStyle name="Normal 17 2" xfId="66"/>
    <cellStyle name="Normal 18" xfId="67"/>
    <cellStyle name="Normal 2" xfId="3"/>
    <cellStyle name="Normal 2 2" xfId="8"/>
    <cellStyle name="Normal 2 3" xfId="68"/>
    <cellStyle name="Normal 2 4" xfId="69"/>
    <cellStyle name="Normal 2 5" xfId="70"/>
    <cellStyle name="Normal 3" xfId="6"/>
    <cellStyle name="Normal 3 2" xfId="71"/>
    <cellStyle name="Normal 3 3" xfId="72"/>
    <cellStyle name="Normal 3 3 2" xfId="73"/>
    <cellStyle name="Normal 3 4" xfId="74"/>
    <cellStyle name="Normal 4" xfId="75"/>
    <cellStyle name="Normal 4 2" xfId="76"/>
    <cellStyle name="Normal 4 2 2" xfId="77"/>
    <cellStyle name="Normal 4 3" xfId="78"/>
    <cellStyle name="Normal 5" xfId="79"/>
    <cellStyle name="Normal 5 2" xfId="80"/>
    <cellStyle name="Normal 5 3" xfId="81"/>
    <cellStyle name="Normal 5 4" xfId="82"/>
    <cellStyle name="Normal 6" xfId="83"/>
    <cellStyle name="Normal 6 2" xfId="84"/>
    <cellStyle name="Normal 6 2 2" xfId="85"/>
    <cellStyle name="Normal 6 3" xfId="86"/>
    <cellStyle name="Normal 7" xfId="87"/>
    <cellStyle name="Normal 7 2" xfId="88"/>
    <cellStyle name="Normal 7 3" xfId="89"/>
    <cellStyle name="Normal 8" xfId="90"/>
    <cellStyle name="Normal 8 2" xfId="91"/>
    <cellStyle name="Normal 9" xfId="92"/>
    <cellStyle name="Normal 9 2" xfId="93"/>
    <cellStyle name="Normal_CASH" xfId="4"/>
    <cellStyle name="Normal_Continuity Schedule for All Deferred Costs (Actual)" xfId="5"/>
    <cellStyle name="Percent 2" xfId="94"/>
    <cellStyle name="Percent 2 2" xfId="95"/>
    <cellStyle name="Percent 3" xfId="96"/>
    <cellStyle name="Percent 3 2" xfId="97"/>
    <cellStyle name="Percent 3 2 2" xfId="98"/>
    <cellStyle name="Percent 3 3" xfId="99"/>
    <cellStyle name="Percent 4" xfId="100"/>
    <cellStyle name="Percent 4 2" xfId="101"/>
    <cellStyle name="Percent 4 2 2" xfId="102"/>
    <cellStyle name="Percent 4 3" xfId="103"/>
    <cellStyle name="Percent 5" xfId="104"/>
    <cellStyle name="Percent 5 2" xfId="105"/>
    <cellStyle name="Percent 6" xfId="106"/>
    <cellStyle name="Percent 6 2" xfId="107"/>
    <cellStyle name="Percent 7" xfId="108"/>
    <cellStyle name="Percent 7 2" xfId="109"/>
    <cellStyle name="Percent 8" xfId="110"/>
    <cellStyle name="PSChar" xfId="111"/>
    <cellStyle name="PSDate" xfId="112"/>
    <cellStyle name="PSDec" xfId="113"/>
    <cellStyle name="PSHeading" xfId="114"/>
    <cellStyle name="PSInt" xfId="115"/>
    <cellStyle name="PSSpacer" xfId="116"/>
  </cellStyles>
  <dxfs count="140">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ont>
        <b val="0"/>
        <i val="0"/>
        <condense val="0"/>
        <extend val="0"/>
      </font>
      <fill>
        <patternFill>
          <bgColor indexed="46"/>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ont>
        <b val="0"/>
        <i val="0"/>
        <condense val="0"/>
        <extend val="0"/>
      </font>
      <fill>
        <patternFill>
          <bgColor indexed="46"/>
        </patternFill>
      </fill>
    </dxf>
    <dxf>
      <font>
        <b val="0"/>
        <i val="0"/>
        <condense val="0"/>
        <extend val="0"/>
      </font>
      <fill>
        <patternFill>
          <bgColor indexed="46"/>
        </patternFill>
      </fill>
    </dxf>
    <dxf>
      <font>
        <b val="0"/>
        <i val="0"/>
        <condense val="0"/>
        <extend val="0"/>
      </font>
      <fill>
        <patternFill>
          <bgColor indexed="46"/>
        </patternFill>
      </fill>
    </dxf>
    <dxf>
      <font>
        <b val="0"/>
        <i val="0"/>
        <condense val="0"/>
        <extend val="0"/>
      </font>
      <fill>
        <patternFill>
          <bgColor indexed="46"/>
        </patternFill>
      </fill>
    </dxf>
    <dxf>
      <font>
        <b val="0"/>
        <i val="0"/>
        <condense val="0"/>
        <extend val="0"/>
      </font>
      <fill>
        <patternFill>
          <bgColor indexed="46"/>
        </patternFill>
      </fill>
    </dxf>
    <dxf>
      <font>
        <b val="0"/>
        <i val="0"/>
        <condense val="0"/>
        <extend val="0"/>
      </font>
      <fill>
        <patternFill>
          <bgColor indexed="46"/>
        </patternFill>
      </fill>
    </dxf>
    <dxf>
      <font>
        <b val="0"/>
        <i val="0"/>
        <condense val="0"/>
        <extend val="0"/>
      </font>
      <fill>
        <patternFill>
          <bgColor indexed="46"/>
        </patternFill>
      </fill>
    </dxf>
    <dxf>
      <font>
        <b val="0"/>
        <i val="0"/>
        <condense val="0"/>
        <extend val="0"/>
      </font>
      <fill>
        <patternFill>
          <bgColor indexed="46"/>
        </patternFill>
      </fill>
    </dxf>
    <dxf>
      <font>
        <b val="0"/>
        <i val="0"/>
        <condense val="0"/>
        <extend val="0"/>
      </font>
      <fill>
        <patternFill>
          <bgColor indexed="46"/>
        </patternFill>
      </fill>
    </dxf>
    <dxf>
      <font>
        <b val="0"/>
        <i val="0"/>
        <condense val="0"/>
        <extend val="0"/>
      </font>
      <fill>
        <patternFill>
          <bgColor indexed="46"/>
        </patternFill>
      </fill>
    </dxf>
    <dxf>
      <font>
        <b val="0"/>
        <i val="0"/>
        <condense val="0"/>
        <extend val="0"/>
      </font>
      <fill>
        <patternFill>
          <bgColor indexed="46"/>
        </patternFill>
      </fill>
    </dxf>
    <dxf>
      <font>
        <b val="0"/>
        <i val="0"/>
        <condense val="0"/>
        <extend val="0"/>
      </font>
      <fill>
        <patternFill>
          <bgColor indexed="46"/>
        </patternFill>
      </fill>
    </dxf>
    <dxf>
      <font>
        <b val="0"/>
        <i val="0"/>
        <condense val="0"/>
        <extend val="0"/>
      </font>
      <fill>
        <patternFill>
          <bgColor indexed="46"/>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3"/>
        </patternFill>
      </fill>
    </dxf>
    <dxf>
      <fill>
        <patternFill>
          <bgColor indexed="50"/>
        </patternFill>
      </fill>
    </dxf>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epartments\Finance\Gnwkp\Corporate%20Reporting\Management%20Reports\2015\Special%20Requests\40M%20Mgmt%20Board%20Submission\K%20-%20Forecast%20based%20on%20Q2\Capital%20Plan%20-%20Capital%20Contribu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jirousek\2002\Capital\CSR%203rd%20Quarter\CEAR%20report(3RD%20Quarter)Working%20Cop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summary KPI"/>
      <sheetName val="Financial KPI"/>
      <sheetName val="KPI Explainations"/>
      <sheetName val="Assumptions"/>
      <sheetName val="Slide-LNG"/>
      <sheetName val="Slide-RB"/>
      <sheetName val="Summary"/>
      <sheetName val="BS"/>
      <sheetName val="IS"/>
      <sheetName val="Labour"/>
      <sheetName val="Non Labour"/>
      <sheetName val="Sales"/>
      <sheetName val="Generation"/>
      <sheetName val="Debt"/>
      <sheetName val="Debt Details"/>
      <sheetName val="Debt KDFN"/>
      <sheetName val="Flex Note"/>
      <sheetName val="2014 WIP PT"/>
      <sheetName val="Capital PT"/>
      <sheetName val="Capital"/>
      <sheetName val="Capital Details PT"/>
      <sheetName val="Capital Details"/>
      <sheetName val="Capital KDFN"/>
      <sheetName val="Deferred PT"/>
      <sheetName val="Deferred WIP"/>
      <sheetName val="ConstFin"/>
      <sheetName val="ConstFin (2)"/>
      <sheetName val="Financing Details"/>
      <sheetName val="2014 WIP"/>
      <sheetName val="Cash Flow"/>
      <sheetName val="Operating"/>
      <sheetName val="Investing"/>
      <sheetName val="Financing"/>
      <sheetName val="Other Rev. BP Data"/>
      <sheetName val="Revenue Analysis"/>
      <sheetName val="tb by object"/>
      <sheetName val="Cash"/>
    </sheetNames>
    <sheetDataSet>
      <sheetData sheetId="0"/>
      <sheetData sheetId="1"/>
      <sheetData sheetId="2"/>
      <sheetData sheetId="3"/>
      <sheetData sheetId="4"/>
      <sheetData sheetId="5"/>
      <sheetData sheetId="6"/>
      <sheetData sheetId="7">
        <row r="1">
          <cell r="A1">
            <v>0</v>
          </cell>
          <cell r="F1">
            <v>0</v>
          </cell>
        </row>
        <row r="2">
          <cell r="A2">
            <v>0</v>
          </cell>
          <cell r="B2" t="str">
            <v>Yukon Energy Corporation</v>
          </cell>
          <cell r="C2">
            <v>0</v>
          </cell>
          <cell r="D2">
            <v>0</v>
          </cell>
          <cell r="E2">
            <v>0</v>
          </cell>
          <cell r="F2">
            <v>0</v>
          </cell>
        </row>
        <row r="3">
          <cell r="A3">
            <v>0</v>
          </cell>
          <cell r="B3" t="str">
            <v>Balance Sheet</v>
          </cell>
          <cell r="C3">
            <v>0</v>
          </cell>
          <cell r="D3">
            <v>0</v>
          </cell>
          <cell r="E3">
            <v>0</v>
          </cell>
          <cell r="F3">
            <v>0</v>
          </cell>
        </row>
        <row r="4">
          <cell r="A4">
            <v>0</v>
          </cell>
          <cell r="B4" t="str">
            <v>($000s)</v>
          </cell>
          <cell r="C4">
            <v>0</v>
          </cell>
          <cell r="D4">
            <v>0</v>
          </cell>
          <cell r="E4">
            <v>0</v>
          </cell>
          <cell r="F4">
            <v>0</v>
          </cell>
        </row>
        <row r="5">
          <cell r="A5">
            <v>0</v>
          </cell>
          <cell r="B5">
            <v>0</v>
          </cell>
          <cell r="C5">
            <v>0</v>
          </cell>
          <cell r="D5">
            <v>0</v>
          </cell>
          <cell r="E5">
            <v>0</v>
          </cell>
          <cell r="F5">
            <v>0</v>
          </cell>
        </row>
        <row r="6">
          <cell r="A6">
            <v>0</v>
          </cell>
          <cell r="B6">
            <v>0</v>
          </cell>
          <cell r="C6">
            <v>0</v>
          </cell>
          <cell r="D6">
            <v>0</v>
          </cell>
          <cell r="E6">
            <v>0</v>
          </cell>
          <cell r="F6">
            <v>0</v>
          </cell>
        </row>
        <row r="7">
          <cell r="A7">
            <v>0</v>
          </cell>
          <cell r="B7">
            <v>0</v>
          </cell>
          <cell r="C7">
            <v>0</v>
          </cell>
          <cell r="D7">
            <v>0</v>
          </cell>
          <cell r="E7">
            <v>0</v>
          </cell>
          <cell r="F7">
            <v>0</v>
          </cell>
        </row>
        <row r="8">
          <cell r="A8">
            <v>0</v>
          </cell>
          <cell r="B8">
            <v>0</v>
          </cell>
          <cell r="C8">
            <v>0</v>
          </cell>
          <cell r="D8">
            <v>0</v>
          </cell>
          <cell r="E8">
            <v>0</v>
          </cell>
          <cell r="F8">
            <v>0</v>
          </cell>
        </row>
        <row r="9">
          <cell r="A9">
            <v>0</v>
          </cell>
          <cell r="D9">
            <v>0</v>
          </cell>
          <cell r="E9">
            <v>2014</v>
          </cell>
          <cell r="F9" t="str">
            <v>2015</v>
          </cell>
        </row>
        <row r="10">
          <cell r="A10">
            <v>0</v>
          </cell>
          <cell r="E10" t="str">
            <v>Actuals</v>
          </cell>
          <cell r="F10" t="str">
            <v>BP</v>
          </cell>
        </row>
        <row r="11">
          <cell r="A11">
            <v>0</v>
          </cell>
          <cell r="C11" t="str">
            <v>ASSETS</v>
          </cell>
          <cell r="E11">
            <v>0</v>
          </cell>
          <cell r="F11">
            <v>0</v>
          </cell>
        </row>
        <row r="12">
          <cell r="A12">
            <v>0</v>
          </cell>
          <cell r="C12" t="str">
            <v>Current assets</v>
          </cell>
          <cell r="D12">
            <v>0</v>
          </cell>
          <cell r="E12">
            <v>0</v>
          </cell>
          <cell r="F12">
            <v>0</v>
          </cell>
        </row>
        <row r="13">
          <cell r="A13">
            <v>1</v>
          </cell>
          <cell r="B13">
            <v>0</v>
          </cell>
          <cell r="C13">
            <v>0</v>
          </cell>
          <cell r="D13" t="str">
            <v>Cash and short-term investments</v>
          </cell>
          <cell r="E13">
            <v>-10798</v>
          </cell>
          <cell r="F13">
            <v>5285.1623928874851</v>
          </cell>
        </row>
        <row r="14">
          <cell r="A14">
            <v>2</v>
          </cell>
          <cell r="B14">
            <v>0</v>
          </cell>
          <cell r="C14">
            <v>0</v>
          </cell>
          <cell r="D14" t="str">
            <v>Accounts receivable</v>
          </cell>
          <cell r="E14">
            <v>7188</v>
          </cell>
          <cell r="F14">
            <v>6473</v>
          </cell>
        </row>
        <row r="15">
          <cell r="A15">
            <v>3</v>
          </cell>
          <cell r="B15">
            <v>0</v>
          </cell>
          <cell r="C15">
            <v>0</v>
          </cell>
          <cell r="D15" t="str">
            <v>Inventories</v>
          </cell>
          <cell r="E15">
            <v>3065</v>
          </cell>
          <cell r="F15">
            <v>3110</v>
          </cell>
        </row>
        <row r="16">
          <cell r="A16">
            <v>4</v>
          </cell>
          <cell r="B16">
            <v>0</v>
          </cell>
          <cell r="C16">
            <v>0</v>
          </cell>
          <cell r="D16" t="str">
            <v>Prepaid expenses</v>
          </cell>
          <cell r="E16">
            <v>719</v>
          </cell>
          <cell r="F16">
            <v>570</v>
          </cell>
        </row>
        <row r="17">
          <cell r="A17">
            <v>0</v>
          </cell>
          <cell r="B17">
            <v>0</v>
          </cell>
          <cell r="C17">
            <v>0</v>
          </cell>
          <cell r="D17">
            <v>0</v>
          </cell>
          <cell r="E17">
            <v>174</v>
          </cell>
          <cell r="F17">
            <v>15438.162392887485</v>
          </cell>
        </row>
        <row r="18">
          <cell r="A18">
            <v>0</v>
          </cell>
          <cell r="E18">
            <v>0</v>
          </cell>
          <cell r="F18">
            <v>0</v>
          </cell>
        </row>
        <row r="19">
          <cell r="A19">
            <v>8</v>
          </cell>
          <cell r="D19" t="str">
            <v>Customer contribution financing</v>
          </cell>
          <cell r="E19">
            <v>0</v>
          </cell>
          <cell r="F19">
            <v>0</v>
          </cell>
        </row>
        <row r="20">
          <cell r="A20">
            <v>0</v>
          </cell>
          <cell r="E20">
            <v>0</v>
          </cell>
          <cell r="F20">
            <v>0</v>
          </cell>
        </row>
        <row r="21">
          <cell r="A21">
            <v>10</v>
          </cell>
          <cell r="B21">
            <v>0</v>
          </cell>
          <cell r="C21" t="str">
            <v>Diesel Contingency Fund</v>
          </cell>
          <cell r="D21">
            <v>0</v>
          </cell>
          <cell r="E21">
            <v>9627</v>
          </cell>
          <cell r="F21">
            <v>12207.837607112515</v>
          </cell>
        </row>
        <row r="22">
          <cell r="A22">
            <v>0</v>
          </cell>
          <cell r="C22" t="str">
            <v>Deferred costs</v>
          </cell>
          <cell r="D22">
            <v>0</v>
          </cell>
          <cell r="E22">
            <v>0</v>
          </cell>
          <cell r="F22">
            <v>0</v>
          </cell>
        </row>
        <row r="23">
          <cell r="A23">
            <v>5</v>
          </cell>
          <cell r="B23">
            <v>0</v>
          </cell>
          <cell r="C23">
            <v>0</v>
          </cell>
          <cell r="D23" t="str">
            <v>Feasibility and relicencing costs</v>
          </cell>
          <cell r="E23">
            <v>22116</v>
          </cell>
          <cell r="F23">
            <v>24050</v>
          </cell>
        </row>
        <row r="24">
          <cell r="A24">
            <v>6</v>
          </cell>
          <cell r="B24">
            <v>0</v>
          </cell>
          <cell r="C24">
            <v>0</v>
          </cell>
          <cell r="D24" t="str">
            <v>Regulatory costs</v>
          </cell>
          <cell r="E24">
            <v>3650</v>
          </cell>
          <cell r="F24">
            <v>4085</v>
          </cell>
        </row>
        <row r="25">
          <cell r="A25">
            <v>0</v>
          </cell>
          <cell r="B25">
            <v>0</v>
          </cell>
          <cell r="C25">
            <v>0</v>
          </cell>
          <cell r="D25" t="str">
            <v>Vegetation management deferred cost</v>
          </cell>
          <cell r="E25">
            <v>917</v>
          </cell>
          <cell r="F25">
            <v>2124</v>
          </cell>
        </row>
        <row r="26">
          <cell r="A26">
            <v>7</v>
          </cell>
          <cell r="B26">
            <v>0</v>
          </cell>
          <cell r="C26">
            <v>0</v>
          </cell>
          <cell r="D26" t="str">
            <v>Dam safety review</v>
          </cell>
          <cell r="E26">
            <v>24</v>
          </cell>
          <cell r="F26">
            <v>150</v>
          </cell>
        </row>
        <row r="27">
          <cell r="A27">
            <v>0</v>
          </cell>
          <cell r="B27">
            <v>0</v>
          </cell>
          <cell r="C27">
            <v>0</v>
          </cell>
          <cell r="D27">
            <v>0</v>
          </cell>
          <cell r="E27">
            <v>26707</v>
          </cell>
          <cell r="F27">
            <v>30409</v>
          </cell>
        </row>
        <row r="28">
          <cell r="A28">
            <v>0</v>
          </cell>
          <cell r="C28" t="str">
            <v>Capital assets</v>
          </cell>
          <cell r="D28">
            <v>0</v>
          </cell>
          <cell r="E28">
            <v>0</v>
          </cell>
          <cell r="F28">
            <v>0</v>
          </cell>
        </row>
        <row r="29">
          <cell r="A29">
            <v>11</v>
          </cell>
          <cell r="B29">
            <v>0</v>
          </cell>
          <cell r="C29">
            <v>0</v>
          </cell>
          <cell r="D29" t="str">
            <v>Property, plant and equipment</v>
          </cell>
          <cell r="E29">
            <v>555553</v>
          </cell>
          <cell r="F29">
            <v>579356</v>
          </cell>
        </row>
        <row r="30">
          <cell r="A30">
            <v>12</v>
          </cell>
          <cell r="B30">
            <v>0</v>
          </cell>
          <cell r="C30">
            <v>0</v>
          </cell>
          <cell r="D30" t="str">
            <v>Accumulated amortization</v>
          </cell>
          <cell r="E30">
            <v>-121086</v>
          </cell>
          <cell r="F30">
            <v>-133579</v>
          </cell>
        </row>
        <row r="31">
          <cell r="A31">
            <v>13</v>
          </cell>
          <cell r="D31" t="str">
            <v>Contributions for plant extensions</v>
          </cell>
          <cell r="E31">
            <v>-166913</v>
          </cell>
          <cell r="F31">
            <v>-163253</v>
          </cell>
        </row>
        <row r="32">
          <cell r="A32">
            <v>0</v>
          </cell>
          <cell r="B32">
            <v>0</v>
          </cell>
          <cell r="C32">
            <v>0</v>
          </cell>
          <cell r="D32">
            <v>0</v>
          </cell>
          <cell r="E32">
            <v>267554</v>
          </cell>
          <cell r="F32">
            <v>282524</v>
          </cell>
        </row>
        <row r="33">
          <cell r="A33">
            <v>0</v>
          </cell>
          <cell r="D33">
            <v>0</v>
          </cell>
          <cell r="E33">
            <v>304062</v>
          </cell>
          <cell r="F33">
            <v>340579</v>
          </cell>
        </row>
        <row r="34">
          <cell r="A34">
            <v>0</v>
          </cell>
          <cell r="C34" t="str">
            <v>LIABILITIES</v>
          </cell>
          <cell r="D34">
            <v>0</v>
          </cell>
          <cell r="E34">
            <v>0</v>
          </cell>
          <cell r="F34">
            <v>0</v>
          </cell>
        </row>
        <row r="35">
          <cell r="A35">
            <v>0</v>
          </cell>
          <cell r="C35" t="str">
            <v>Current liabilities</v>
          </cell>
          <cell r="D35">
            <v>0</v>
          </cell>
          <cell r="E35">
            <v>0</v>
          </cell>
          <cell r="F35">
            <v>0</v>
          </cell>
        </row>
        <row r="36">
          <cell r="A36">
            <v>14</v>
          </cell>
          <cell r="B36">
            <v>0</v>
          </cell>
          <cell r="C36">
            <v>0</v>
          </cell>
          <cell r="D36" t="str">
            <v>Accounts payable</v>
          </cell>
          <cell r="E36">
            <v>15022</v>
          </cell>
          <cell r="F36">
            <v>6846</v>
          </cell>
        </row>
        <row r="37">
          <cell r="A37">
            <v>22</v>
          </cell>
          <cell r="B37">
            <v>0</v>
          </cell>
          <cell r="C37">
            <v>0</v>
          </cell>
          <cell r="D37" t="str">
            <v>Construction Financing</v>
          </cell>
          <cell r="E37">
            <v>42880</v>
          </cell>
          <cell r="F37">
            <v>30109.1433</v>
          </cell>
        </row>
        <row r="38">
          <cell r="A38">
            <v>0</v>
          </cell>
          <cell r="B38">
            <v>0</v>
          </cell>
          <cell r="C38">
            <v>0</v>
          </cell>
          <cell r="D38" t="str">
            <v>Derivative related liability</v>
          </cell>
          <cell r="E38">
            <v>213</v>
          </cell>
          <cell r="F38">
            <v>0</v>
          </cell>
        </row>
        <row r="39">
          <cell r="A39">
            <v>15</v>
          </cell>
          <cell r="B39">
            <v>0</v>
          </cell>
          <cell r="C39">
            <v>0</v>
          </cell>
          <cell r="D39" t="str">
            <v>Current portion of long-term debt</v>
          </cell>
          <cell r="E39">
            <v>72347</v>
          </cell>
          <cell r="F39">
            <v>5226.3197505218941</v>
          </cell>
        </row>
        <row r="40">
          <cell r="A40">
            <v>0</v>
          </cell>
          <cell r="B40">
            <v>0</v>
          </cell>
          <cell r="C40">
            <v>0</v>
          </cell>
          <cell r="D40">
            <v>0</v>
          </cell>
          <cell r="E40">
            <v>0</v>
          </cell>
          <cell r="F40">
            <v>0</v>
          </cell>
        </row>
        <row r="41">
          <cell r="A41">
            <v>0</v>
          </cell>
          <cell r="B41">
            <v>0</v>
          </cell>
          <cell r="D41">
            <v>0</v>
          </cell>
          <cell r="E41">
            <v>0</v>
          </cell>
          <cell r="F41">
            <v>0</v>
          </cell>
        </row>
        <row r="42">
          <cell r="A42">
            <v>0</v>
          </cell>
          <cell r="B42">
            <v>0</v>
          </cell>
          <cell r="C42">
            <v>0</v>
          </cell>
          <cell r="D42">
            <v>0</v>
          </cell>
          <cell r="E42">
            <v>0</v>
          </cell>
          <cell r="F42">
            <v>0</v>
          </cell>
        </row>
        <row r="43">
          <cell r="A43">
            <v>0</v>
          </cell>
          <cell r="E43">
            <v>130462</v>
          </cell>
          <cell r="F43">
            <v>42181.463050521888</v>
          </cell>
        </row>
        <row r="44">
          <cell r="A44">
            <v>0</v>
          </cell>
          <cell r="E44">
            <v>0</v>
          </cell>
          <cell r="F44">
            <v>0</v>
          </cell>
        </row>
        <row r="45">
          <cell r="A45">
            <v>9</v>
          </cell>
          <cell r="C45" t="str">
            <v>Long-term pension liability</v>
          </cell>
          <cell r="E45">
            <v>985</v>
          </cell>
          <cell r="F45">
            <v>5445</v>
          </cell>
        </row>
        <row r="46">
          <cell r="A46">
            <v>0</v>
          </cell>
          <cell r="C46" t="str">
            <v>Deferred revenue</v>
          </cell>
          <cell r="E46">
            <v>0</v>
          </cell>
          <cell r="F46">
            <v>0</v>
          </cell>
        </row>
        <row r="47">
          <cell r="A47">
            <v>0</v>
          </cell>
          <cell r="C47" t="str">
            <v>Contingency reserves</v>
          </cell>
          <cell r="E47">
            <v>0</v>
          </cell>
          <cell r="F47">
            <v>0</v>
          </cell>
        </row>
        <row r="48">
          <cell r="A48">
            <v>19</v>
          </cell>
          <cell r="B48">
            <v>0</v>
          </cell>
          <cell r="C48">
            <v>0</v>
          </cell>
          <cell r="D48" t="str">
            <v>Diesel Contingency Fund</v>
          </cell>
          <cell r="E48">
            <v>8000</v>
          </cell>
          <cell r="F48">
            <v>8000</v>
          </cell>
        </row>
        <row r="49">
          <cell r="A49">
            <v>21</v>
          </cell>
          <cell r="B49">
            <v>0</v>
          </cell>
          <cell r="C49">
            <v>0</v>
          </cell>
          <cell r="D49" t="str">
            <v>Excess DCF collected</v>
          </cell>
          <cell r="E49">
            <v>1627</v>
          </cell>
          <cell r="F49">
            <v>4207.8376071125149</v>
          </cell>
        </row>
        <row r="50">
          <cell r="A50">
            <v>26</v>
          </cell>
          <cell r="B50">
            <v>0</v>
          </cell>
          <cell r="C50">
            <v>0</v>
          </cell>
          <cell r="D50" t="str">
            <v>Reserve for site restoration</v>
          </cell>
          <cell r="E50">
            <v>7257</v>
          </cell>
          <cell r="F50">
            <v>7290</v>
          </cell>
        </row>
        <row r="51">
          <cell r="A51">
            <v>0</v>
          </cell>
          <cell r="B51">
            <v>0</v>
          </cell>
          <cell r="C51">
            <v>0</v>
          </cell>
          <cell r="D51" t="str">
            <v>GRA hearing reserve</v>
          </cell>
          <cell r="E51">
            <v>224</v>
          </cell>
          <cell r="F51">
            <v>712</v>
          </cell>
        </row>
        <row r="52">
          <cell r="A52">
            <v>20</v>
          </cell>
          <cell r="B52">
            <v>0</v>
          </cell>
          <cell r="C52">
            <v>0</v>
          </cell>
          <cell r="D52" t="str">
            <v>Deferred uninsured losses</v>
          </cell>
          <cell r="E52">
            <v>-300</v>
          </cell>
          <cell r="F52">
            <v>-283</v>
          </cell>
        </row>
        <row r="53">
          <cell r="A53">
            <v>0</v>
          </cell>
          <cell r="B53">
            <v>0</v>
          </cell>
          <cell r="C53">
            <v>0</v>
          </cell>
          <cell r="D53">
            <v>0</v>
          </cell>
          <cell r="E53">
            <v>16808</v>
          </cell>
          <cell r="F53">
            <v>19926.837607112517</v>
          </cell>
        </row>
        <row r="54">
          <cell r="A54">
            <v>0</v>
          </cell>
          <cell r="B54">
            <v>0</v>
          </cell>
          <cell r="C54">
            <v>0</v>
          </cell>
          <cell r="D54">
            <v>0</v>
          </cell>
          <cell r="E54">
            <v>0</v>
          </cell>
          <cell r="F54">
            <v>0</v>
          </cell>
        </row>
        <row r="55">
          <cell r="A55">
            <v>0</v>
          </cell>
          <cell r="C55" t="str">
            <v>CAPITAL</v>
          </cell>
          <cell r="D55">
            <v>0</v>
          </cell>
          <cell r="E55">
            <v>0</v>
          </cell>
          <cell r="F55">
            <v>0</v>
          </cell>
        </row>
        <row r="56">
          <cell r="A56">
            <v>0</v>
          </cell>
          <cell r="C56" t="str">
            <v>Long-term debt</v>
          </cell>
          <cell r="D56">
            <v>0</v>
          </cell>
          <cell r="E56">
            <v>0</v>
          </cell>
          <cell r="F56">
            <v>0</v>
          </cell>
        </row>
        <row r="57">
          <cell r="A57">
            <v>0</v>
          </cell>
          <cell r="C57">
            <v>0</v>
          </cell>
          <cell r="D57" t="str">
            <v>YDC $92.5M Refinancing</v>
          </cell>
          <cell r="E57">
            <v>0</v>
          </cell>
          <cell r="F57">
            <v>85091</v>
          </cell>
        </row>
        <row r="58">
          <cell r="A58">
            <v>30</v>
          </cell>
          <cell r="D58" t="str">
            <v>YDC $81.9M Refinancing</v>
          </cell>
          <cell r="E58">
            <v>0</v>
          </cell>
          <cell r="F58">
            <v>0</v>
          </cell>
        </row>
        <row r="59">
          <cell r="A59">
            <v>0</v>
          </cell>
          <cell r="D59" t="str">
            <v>YDC $17.1M Term Note</v>
          </cell>
          <cell r="E59">
            <v>14360</v>
          </cell>
          <cell r="F59">
            <v>0</v>
          </cell>
        </row>
        <row r="60">
          <cell r="A60">
            <v>18</v>
          </cell>
          <cell r="D60" t="str">
            <v>YDC $21.9M Flexible Term Note</v>
          </cell>
          <cell r="E60">
            <v>20552</v>
          </cell>
          <cell r="F60">
            <v>20215</v>
          </cell>
        </row>
        <row r="61">
          <cell r="A61">
            <v>0</v>
          </cell>
          <cell r="D61" t="str">
            <v>TD $12.4M Term Note</v>
          </cell>
          <cell r="E61">
            <v>837</v>
          </cell>
          <cell r="F61">
            <v>0</v>
          </cell>
        </row>
        <row r="62">
          <cell r="A62">
            <v>0</v>
          </cell>
          <cell r="D62" t="str">
            <v>TD $11M Swap - 2012</v>
          </cell>
          <cell r="E62">
            <v>10036</v>
          </cell>
          <cell r="F62">
            <v>9697</v>
          </cell>
        </row>
        <row r="63">
          <cell r="A63">
            <v>16</v>
          </cell>
          <cell r="D63" t="str">
            <v>YDC Advance - 2011</v>
          </cell>
          <cell r="E63">
            <v>2053</v>
          </cell>
          <cell r="F63">
            <v>0</v>
          </cell>
        </row>
        <row r="64">
          <cell r="A64">
            <v>0</v>
          </cell>
          <cell r="D64" t="str">
            <v>YDC Advance - 2013</v>
          </cell>
          <cell r="E64">
            <v>5471</v>
          </cell>
          <cell r="F64">
            <v>0</v>
          </cell>
        </row>
        <row r="65">
          <cell r="A65">
            <v>0</v>
          </cell>
          <cell r="D65" t="str">
            <v>YDC Advance - 2014</v>
          </cell>
          <cell r="E65">
            <v>0</v>
          </cell>
          <cell r="F65">
            <v>1783</v>
          </cell>
        </row>
        <row r="66">
          <cell r="A66">
            <v>0</v>
          </cell>
          <cell r="D66" t="str">
            <v>Other New 2014 Debt</v>
          </cell>
          <cell r="E66">
            <v>5505</v>
          </cell>
          <cell r="F66">
            <v>12942</v>
          </cell>
        </row>
        <row r="67">
          <cell r="A67">
            <v>0</v>
          </cell>
          <cell r="D67" t="str">
            <v>Other New 2015 Debt</v>
          </cell>
          <cell r="E67">
            <v>0</v>
          </cell>
          <cell r="F67">
            <v>30839</v>
          </cell>
        </row>
        <row r="68">
          <cell r="A68">
            <v>0</v>
          </cell>
          <cell r="D68" t="str">
            <v>Other New 2016 Debt</v>
          </cell>
          <cell r="E68">
            <v>0</v>
          </cell>
          <cell r="F68">
            <v>0</v>
          </cell>
        </row>
        <row r="69">
          <cell r="A69">
            <v>0</v>
          </cell>
          <cell r="D69" t="str">
            <v>Other New 2017 Debt</v>
          </cell>
          <cell r="E69">
            <v>0</v>
          </cell>
          <cell r="F69">
            <v>0</v>
          </cell>
        </row>
        <row r="70">
          <cell r="A70">
            <v>0</v>
          </cell>
          <cell r="D70" t="str">
            <v>Long term FN Liabilities</v>
          </cell>
          <cell r="E70">
            <v>251</v>
          </cell>
          <cell r="F70">
            <v>221</v>
          </cell>
        </row>
        <row r="71">
          <cell r="A71">
            <v>0</v>
          </cell>
          <cell r="B71">
            <v>0</v>
          </cell>
          <cell r="C71">
            <v>0</v>
          </cell>
          <cell r="D71">
            <v>0</v>
          </cell>
          <cell r="E71">
            <v>59065</v>
          </cell>
          <cell r="F71">
            <v>160788</v>
          </cell>
        </row>
        <row r="72">
          <cell r="A72">
            <v>0</v>
          </cell>
          <cell r="C72" t="str">
            <v>Equity</v>
          </cell>
          <cell r="D72">
            <v>0</v>
          </cell>
          <cell r="E72">
            <v>0</v>
          </cell>
          <cell r="F72">
            <v>0</v>
          </cell>
        </row>
        <row r="73">
          <cell r="A73">
            <v>24</v>
          </cell>
          <cell r="C73">
            <v>0</v>
          </cell>
          <cell r="D73" t="str">
            <v>Share capital</v>
          </cell>
          <cell r="E73">
            <v>39000</v>
          </cell>
          <cell r="F73">
            <v>39000</v>
          </cell>
        </row>
        <row r="74">
          <cell r="A74">
            <v>0</v>
          </cell>
          <cell r="C74">
            <v>0</v>
          </cell>
          <cell r="D74" t="str">
            <v>Contributed Surplus</v>
          </cell>
          <cell r="E74">
            <v>14600</v>
          </cell>
          <cell r="F74">
            <v>25592</v>
          </cell>
        </row>
        <row r="75">
          <cell r="A75">
            <v>25</v>
          </cell>
          <cell r="C75">
            <v>0</v>
          </cell>
          <cell r="D75" t="str">
            <v>Retained earnings</v>
          </cell>
          <cell r="E75">
            <v>43142</v>
          </cell>
          <cell r="F75">
            <v>47646</v>
          </cell>
        </row>
        <row r="76">
          <cell r="A76">
            <v>0</v>
          </cell>
          <cell r="C76">
            <v>0</v>
          </cell>
          <cell r="D76" t="str">
            <v>Total equity</v>
          </cell>
          <cell r="E76">
            <v>96742</v>
          </cell>
          <cell r="F76">
            <v>112238</v>
          </cell>
        </row>
        <row r="77">
          <cell r="A77">
            <v>0</v>
          </cell>
          <cell r="C77" t="str">
            <v>Total capital</v>
          </cell>
          <cell r="D77">
            <v>0</v>
          </cell>
          <cell r="E77">
            <v>155807</v>
          </cell>
          <cell r="F77">
            <v>273026</v>
          </cell>
        </row>
        <row r="78">
          <cell r="A78">
            <v>0</v>
          </cell>
          <cell r="B78">
            <v>0</v>
          </cell>
          <cell r="C78">
            <v>0</v>
          </cell>
          <cell r="D78">
            <v>0</v>
          </cell>
          <cell r="E78">
            <v>304062</v>
          </cell>
          <cell r="F78">
            <v>340579.30065763439</v>
          </cell>
        </row>
      </sheetData>
      <sheetData sheetId="8"/>
      <sheetData sheetId="9"/>
      <sheetData sheetId="10"/>
      <sheetData sheetId="11"/>
      <sheetData sheetId="12"/>
      <sheetData sheetId="13"/>
      <sheetData sheetId="14">
        <row r="17">
          <cell r="X17">
            <v>621564.48659001035</v>
          </cell>
        </row>
      </sheetData>
      <sheetData sheetId="15"/>
      <sheetData sheetId="16"/>
      <sheetData sheetId="17"/>
      <sheetData sheetId="18"/>
      <sheetData sheetId="19"/>
      <sheetData sheetId="20"/>
      <sheetData sheetId="21">
        <row r="750">
          <cell r="R750">
            <v>-18165385.379999999</v>
          </cell>
        </row>
      </sheetData>
      <sheetData sheetId="22"/>
      <sheetData sheetId="23"/>
      <sheetData sheetId="24"/>
      <sheetData sheetId="25"/>
      <sheetData sheetId="26"/>
      <sheetData sheetId="27">
        <row r="14">
          <cell r="G14">
            <v>-1924959.2557426221</v>
          </cell>
        </row>
      </sheetData>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nce Explanations"/>
      <sheetName val="Master Report"/>
      <sheetName val="Pivot Tables"/>
      <sheetName val="Core(see pg 18)"/>
      <sheetName val="FIS"/>
      <sheetName val="FS Studies"/>
      <sheetName val="Rec to BP"/>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file://deos/General%20Accounting/Deferred%20Costs/Feasibility%20Studies/2007%20CSTL%20Subschedule.xl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tabSelected="1" view="pageBreakPreview" zoomScaleSheetLayoutView="100" workbookViewId="0">
      <pane ySplit="6" topLeftCell="A7" activePane="bottomLeft" state="frozen"/>
      <selection activeCell="E12" sqref="E12"/>
      <selection pane="bottomLeft" activeCell="A7" sqref="A7"/>
    </sheetView>
  </sheetViews>
  <sheetFormatPr defaultRowHeight="12.75"/>
  <cols>
    <col min="1" max="1" width="50" style="5" customWidth="1"/>
    <col min="2" max="2" width="1.42578125" style="5" customWidth="1"/>
    <col min="3" max="7" width="9.85546875" style="5" customWidth="1"/>
    <col min="8" max="8" width="10.28515625" style="5" bestFit="1" customWidth="1"/>
    <col min="9" max="9" width="5.5703125" style="5" customWidth="1"/>
    <col min="10" max="16384" width="9.140625" style="5"/>
  </cols>
  <sheetData>
    <row r="1" spans="1:9">
      <c r="A1" s="1" t="s">
        <v>15</v>
      </c>
      <c r="B1" s="1"/>
      <c r="C1" s="1"/>
      <c r="D1" s="1"/>
      <c r="E1" s="1"/>
      <c r="F1" s="1"/>
      <c r="G1" s="1"/>
      <c r="H1" s="123" t="s">
        <v>37</v>
      </c>
      <c r="I1" s="124"/>
    </row>
    <row r="2" spans="1:9">
      <c r="A2" s="6" t="s">
        <v>123</v>
      </c>
      <c r="B2" s="6"/>
      <c r="C2" s="6"/>
      <c r="D2" s="6"/>
      <c r="E2" s="6"/>
      <c r="F2" s="6"/>
      <c r="G2" s="6"/>
      <c r="H2" s="51"/>
      <c r="I2" s="52" t="s">
        <v>416</v>
      </c>
    </row>
    <row r="3" spans="1:9">
      <c r="A3" s="125" t="s">
        <v>17</v>
      </c>
      <c r="B3" s="125"/>
      <c r="C3" s="125"/>
      <c r="D3" s="125"/>
      <c r="E3" s="125"/>
      <c r="F3" s="125"/>
      <c r="G3" s="125"/>
      <c r="H3" s="125"/>
      <c r="I3" s="125"/>
    </row>
    <row r="5" spans="1:9">
      <c r="B5" s="11"/>
      <c r="C5" s="10" t="s">
        <v>30</v>
      </c>
      <c r="D5" s="10" t="s">
        <v>30</v>
      </c>
      <c r="E5" s="10" t="s">
        <v>30</v>
      </c>
      <c r="F5" s="10" t="s">
        <v>30</v>
      </c>
      <c r="G5" s="10" t="s">
        <v>43</v>
      </c>
      <c r="H5" s="10" t="s">
        <v>43</v>
      </c>
      <c r="I5" s="54"/>
    </row>
    <row r="6" spans="1:9">
      <c r="A6" s="19" t="s">
        <v>18</v>
      </c>
      <c r="B6" s="19"/>
      <c r="C6" s="19">
        <v>2013</v>
      </c>
      <c r="D6" s="19">
        <v>2014</v>
      </c>
      <c r="E6" s="19">
        <v>2015</v>
      </c>
      <c r="F6" s="19">
        <v>2016</v>
      </c>
      <c r="G6" s="19">
        <v>2017</v>
      </c>
      <c r="H6" s="19">
        <v>2018</v>
      </c>
      <c r="I6" s="19"/>
    </row>
    <row r="8" spans="1:9">
      <c r="A8" s="55" t="s">
        <v>14</v>
      </c>
    </row>
    <row r="9" spans="1:9">
      <c r="A9" s="55"/>
    </row>
    <row r="10" spans="1:9">
      <c r="A10" s="55" t="s">
        <v>27</v>
      </c>
      <c r="C10" s="56">
        <v>3327386.0000000005</v>
      </c>
      <c r="D10" s="56">
        <f>C31</f>
        <v>24137000</v>
      </c>
      <c r="E10" s="56">
        <f>D31</f>
        <v>53893180.599999994</v>
      </c>
      <c r="F10" s="56">
        <f t="shared" ref="F10:H10" si="0">E31</f>
        <v>13351972.200000001</v>
      </c>
      <c r="G10" s="56">
        <f t="shared" si="0"/>
        <v>18618125.339999996</v>
      </c>
      <c r="H10" s="56">
        <f t="shared" si="0"/>
        <v>4358024.0200000005</v>
      </c>
      <c r="I10" s="56"/>
    </row>
    <row r="11" spans="1:9">
      <c r="A11" s="55"/>
      <c r="C11" s="56"/>
      <c r="D11" s="56"/>
      <c r="E11" s="56"/>
      <c r="F11" s="56"/>
      <c r="G11" s="56"/>
      <c r="H11" s="56"/>
      <c r="I11" s="56"/>
    </row>
    <row r="12" spans="1:9">
      <c r="A12" s="55" t="s">
        <v>35</v>
      </c>
      <c r="C12" s="56">
        <v>15755163.955400005</v>
      </c>
      <c r="D12" s="56">
        <f>'5.2'!E23</f>
        <v>28508092.653699998</v>
      </c>
      <c r="E12" s="56">
        <f>'5.2'!F23</f>
        <v>16161738.76</v>
      </c>
      <c r="F12" s="56">
        <f>'5.2'!G23</f>
        <v>5512226.3949999996</v>
      </c>
      <c r="G12" s="56">
        <f>'5.2'!H23</f>
        <v>9851767</v>
      </c>
      <c r="H12" s="56">
        <f>'5.2'!I23</f>
        <v>8700000</v>
      </c>
      <c r="I12" s="56"/>
    </row>
    <row r="13" spans="1:9">
      <c r="A13" s="55"/>
      <c r="C13" s="58"/>
      <c r="D13" s="58"/>
      <c r="E13" s="58"/>
      <c r="F13" s="58"/>
      <c r="G13" s="56"/>
      <c r="H13" s="56"/>
      <c r="I13" s="56"/>
    </row>
    <row r="14" spans="1:9">
      <c r="A14" s="55" t="s">
        <v>38</v>
      </c>
      <c r="C14" s="58"/>
      <c r="D14" s="58"/>
      <c r="E14" s="58"/>
      <c r="F14" s="58"/>
      <c r="G14" s="56"/>
      <c r="H14" s="56"/>
      <c r="I14" s="56"/>
    </row>
    <row r="15" spans="1:9">
      <c r="A15" s="59" t="s">
        <v>10</v>
      </c>
      <c r="C15" s="56">
        <v>2177849.0438000001</v>
      </c>
      <c r="D15" s="56">
        <f>'5.2'!E87</f>
        <v>1371539.4253</v>
      </c>
      <c r="E15" s="56">
        <f>'5.2'!F87</f>
        <v>1495688.7549999997</v>
      </c>
      <c r="F15" s="56">
        <f>'5.2'!G87</f>
        <v>1009916.9350000001</v>
      </c>
      <c r="G15" s="56">
        <f>'5.2'!H87</f>
        <v>1615000</v>
      </c>
      <c r="H15" s="56">
        <f>'5.2'!I87</f>
        <v>1625000</v>
      </c>
      <c r="I15" s="56"/>
    </row>
    <row r="16" spans="1:9">
      <c r="A16" s="59" t="s">
        <v>11</v>
      </c>
      <c r="C16" s="56">
        <v>536826.95549999981</v>
      </c>
      <c r="D16" s="56">
        <f>'5.2'!E99</f>
        <v>872906.33099999989</v>
      </c>
      <c r="E16" s="56">
        <f>'5.2'!F99</f>
        <v>1114738.5200000003</v>
      </c>
      <c r="F16" s="56">
        <f>'5.2'!G99</f>
        <v>753480.84499999997</v>
      </c>
      <c r="G16" s="56">
        <f>'5.2'!H99</f>
        <v>500000</v>
      </c>
      <c r="H16" s="56">
        <f>'5.2'!I99</f>
        <v>715000</v>
      </c>
      <c r="I16" s="56"/>
    </row>
    <row r="17" spans="1:9">
      <c r="A17" s="59" t="s">
        <v>12</v>
      </c>
      <c r="C17" s="56">
        <v>2258712.6296000001</v>
      </c>
      <c r="D17" s="56">
        <f>'5.2'!E67</f>
        <v>3159398.7398999999</v>
      </c>
      <c r="E17" s="56">
        <f>'5.2'!F67</f>
        <v>2023505.5349999999</v>
      </c>
      <c r="F17" s="56">
        <f>'5.2'!G67</f>
        <v>1817171.3200000003</v>
      </c>
      <c r="G17" s="56">
        <f>'5.2'!H67</f>
        <v>1064557</v>
      </c>
      <c r="H17" s="56">
        <f>'5.2'!I67</f>
        <v>1093904</v>
      </c>
      <c r="I17" s="56"/>
    </row>
    <row r="18" spans="1:9">
      <c r="A18" s="59" t="s">
        <v>13</v>
      </c>
      <c r="C18" s="57">
        <v>1738034.5600000003</v>
      </c>
      <c r="D18" s="57">
        <f>'5.2'!E148</f>
        <v>2083095.8599999999</v>
      </c>
      <c r="E18" s="57">
        <f>'5.2'!F148</f>
        <v>2171846.46</v>
      </c>
      <c r="F18" s="57">
        <f>'5.2'!G148</f>
        <v>2493324.44</v>
      </c>
      <c r="G18" s="57">
        <f>'5.2'!H148</f>
        <v>1573844</v>
      </c>
      <c r="H18" s="57">
        <f>'5.2'!I148</f>
        <v>2499000</v>
      </c>
      <c r="I18" s="57"/>
    </row>
    <row r="19" spans="1:9">
      <c r="A19" s="59" t="s">
        <v>174</v>
      </c>
      <c r="C19" s="60">
        <v>2902947.4999999991</v>
      </c>
      <c r="D19" s="60">
        <f>'5.2'!E163</f>
        <v>1669244.4800000002</v>
      </c>
      <c r="E19" s="60">
        <f>'5.2'!F163</f>
        <v>122165.77999999998</v>
      </c>
      <c r="F19" s="60">
        <f>'5.2'!G163</f>
        <v>888120.96000000008</v>
      </c>
      <c r="G19" s="60">
        <f>'5.2'!H163</f>
        <v>0</v>
      </c>
      <c r="H19" s="60">
        <f>'5.2'!I163</f>
        <v>0</v>
      </c>
      <c r="I19" s="57"/>
    </row>
    <row r="20" spans="1:9">
      <c r="A20" s="55" t="s">
        <v>39</v>
      </c>
      <c r="C20" s="56">
        <v>9614370.6888999995</v>
      </c>
      <c r="D20" s="56">
        <f t="shared" ref="D20:H20" si="1">SUM(D15:D19)</f>
        <v>9156184.8362000007</v>
      </c>
      <c r="E20" s="56">
        <f t="shared" si="1"/>
        <v>6927945.0499999998</v>
      </c>
      <c r="F20" s="56">
        <f t="shared" si="1"/>
        <v>6962014.5000000009</v>
      </c>
      <c r="G20" s="56">
        <f t="shared" si="1"/>
        <v>4753401</v>
      </c>
      <c r="H20" s="56">
        <f t="shared" si="1"/>
        <v>5932904</v>
      </c>
      <c r="I20" s="56"/>
    </row>
    <row r="21" spans="1:9">
      <c r="A21" s="61"/>
      <c r="B21" s="62"/>
      <c r="C21" s="60"/>
      <c r="D21" s="60"/>
      <c r="E21" s="60"/>
      <c r="F21" s="60"/>
      <c r="G21" s="60"/>
      <c r="H21" s="60"/>
      <c r="I21" s="60"/>
    </row>
    <row r="22" spans="1:9">
      <c r="A22" s="55" t="s">
        <v>42</v>
      </c>
      <c r="B22" s="56">
        <f>SUM(B12:B18)</f>
        <v>0</v>
      </c>
      <c r="C22" s="56">
        <v>25369534.644300006</v>
      </c>
      <c r="D22" s="56">
        <f t="shared" ref="D22:H22" si="2">D12+D20</f>
        <v>37664277.4899</v>
      </c>
      <c r="E22" s="56">
        <f t="shared" si="2"/>
        <v>23089683.809999999</v>
      </c>
      <c r="F22" s="56">
        <f t="shared" si="2"/>
        <v>12474240.895</v>
      </c>
      <c r="G22" s="56">
        <f t="shared" si="2"/>
        <v>14605168</v>
      </c>
      <c r="H22" s="56">
        <f t="shared" si="2"/>
        <v>14632904</v>
      </c>
      <c r="I22" s="56"/>
    </row>
    <row r="23" spans="1:9" s="63" customFormat="1">
      <c r="A23" s="65"/>
      <c r="C23" s="64"/>
      <c r="D23" s="64"/>
      <c r="E23" s="64"/>
      <c r="F23" s="64"/>
      <c r="G23" s="64"/>
      <c r="H23" s="64"/>
      <c r="I23" s="64"/>
    </row>
    <row r="24" spans="1:9">
      <c r="A24" s="66" t="s">
        <v>127</v>
      </c>
      <c r="C24" s="56">
        <v>-40000</v>
      </c>
      <c r="D24" s="56">
        <v>0</v>
      </c>
      <c r="E24" s="56">
        <v>0</v>
      </c>
      <c r="F24" s="56">
        <v>-8302.6749999999993</v>
      </c>
      <c r="G24" s="56">
        <v>-111557</v>
      </c>
      <c r="H24" s="56">
        <v>0</v>
      </c>
      <c r="I24" s="56"/>
    </row>
    <row r="25" spans="1:9">
      <c r="A25" s="42" t="s">
        <v>114</v>
      </c>
      <c r="C25" s="56">
        <v>387000</v>
      </c>
      <c r="D25" s="56">
        <v>-82000</v>
      </c>
      <c r="E25" s="56">
        <v>-362000</v>
      </c>
      <c r="F25" s="56">
        <v>-153000</v>
      </c>
      <c r="G25" s="56">
        <v>-2000</v>
      </c>
      <c r="H25" s="56">
        <v>-2000</v>
      </c>
      <c r="I25" s="56"/>
    </row>
    <row r="26" spans="1:9">
      <c r="A26" s="67"/>
      <c r="B26" s="62"/>
      <c r="C26" s="60"/>
      <c r="D26" s="60"/>
      <c r="E26" s="60"/>
      <c r="F26" s="60"/>
      <c r="G26" s="60"/>
      <c r="H26" s="60"/>
      <c r="I26" s="60"/>
    </row>
    <row r="27" spans="1:9">
      <c r="A27" s="55" t="s">
        <v>20</v>
      </c>
      <c r="C27" s="56">
        <v>347000</v>
      </c>
      <c r="D27" s="56">
        <f t="shared" ref="D27:H27" si="3">SUM(D24:D25)</f>
        <v>-82000</v>
      </c>
      <c r="E27" s="56">
        <f t="shared" si="3"/>
        <v>-362000</v>
      </c>
      <c r="F27" s="56">
        <f t="shared" si="3"/>
        <v>-161302.67499999999</v>
      </c>
      <c r="G27" s="56">
        <f t="shared" si="3"/>
        <v>-113557</v>
      </c>
      <c r="H27" s="56">
        <f t="shared" si="3"/>
        <v>-2000</v>
      </c>
      <c r="I27" s="56"/>
    </row>
    <row r="28" spans="1:9">
      <c r="A28" s="42"/>
      <c r="C28" s="56"/>
      <c r="D28" s="56"/>
      <c r="E28" s="56"/>
      <c r="F28" s="56"/>
      <c r="G28" s="56"/>
      <c r="H28" s="56"/>
      <c r="I28" s="56"/>
    </row>
    <row r="29" spans="1:9">
      <c r="A29" s="68" t="s">
        <v>19</v>
      </c>
      <c r="C29" s="56">
        <v>-4907379.7399999406</v>
      </c>
      <c r="D29" s="56">
        <f t="shared" ref="D29:H29" si="4">-D34</f>
        <v>-7826375.3499999773</v>
      </c>
      <c r="E29" s="56">
        <f t="shared" si="4"/>
        <v>-63269147.079999857</v>
      </c>
      <c r="F29" s="56">
        <f>-F34</f>
        <v>-7047916.670000135</v>
      </c>
      <c r="G29" s="56">
        <f t="shared" si="4"/>
        <v>-28752130.100000024</v>
      </c>
      <c r="H29" s="56">
        <f t="shared" si="4"/>
        <v>-10715064.690000057</v>
      </c>
      <c r="I29" s="56"/>
    </row>
    <row r="30" spans="1:9">
      <c r="A30" s="63"/>
      <c r="F30" s="56"/>
    </row>
    <row r="31" spans="1:9">
      <c r="A31" s="68" t="s">
        <v>21</v>
      </c>
      <c r="B31" s="14"/>
      <c r="C31" s="69">
        <v>24137000</v>
      </c>
      <c r="D31" s="69">
        <v>53893180.599999994</v>
      </c>
      <c r="E31" s="69">
        <v>13351972.200000001</v>
      </c>
      <c r="F31" s="69">
        <v>18618125.339999996</v>
      </c>
      <c r="G31" s="69">
        <v>4358024.0200000005</v>
      </c>
      <c r="H31" s="69">
        <v>8274280.6500000004</v>
      </c>
      <c r="I31" s="69"/>
    </row>
    <row r="32" spans="1:9">
      <c r="A32" s="68"/>
      <c r="C32" s="56"/>
      <c r="D32" s="56"/>
      <c r="E32" s="56"/>
      <c r="F32" s="56"/>
      <c r="G32" s="56"/>
      <c r="H32" s="56"/>
      <c r="I32" s="56"/>
    </row>
    <row r="33" spans="1:9">
      <c r="A33" s="68" t="s">
        <v>0</v>
      </c>
      <c r="C33" s="56">
        <v>492467548.00000006</v>
      </c>
      <c r="D33" s="56">
        <f>D39-D10</f>
        <v>496269000</v>
      </c>
      <c r="E33" s="56">
        <f>E39-E10</f>
        <v>501658819.39999998</v>
      </c>
      <c r="F33" s="56">
        <f>F39-F10</f>
        <v>564535725.79999983</v>
      </c>
      <c r="G33" s="56">
        <f>G39-G10</f>
        <v>570769109.65999997</v>
      </c>
      <c r="H33" s="56">
        <f>H39-H10</f>
        <v>599521239.75999999</v>
      </c>
      <c r="I33" s="56"/>
    </row>
    <row r="34" spans="1:9">
      <c r="A34" s="42" t="s">
        <v>112</v>
      </c>
      <c r="C34" s="56">
        <v>4907379.7399999406</v>
      </c>
      <c r="D34" s="56">
        <f t="shared" ref="D34" si="5">D37-D33-D35</f>
        <v>7826375.3499999773</v>
      </c>
      <c r="E34" s="56">
        <f>E37-E33-E35</f>
        <v>63269147.079999857</v>
      </c>
      <c r="F34" s="56">
        <f>F37-F33-F35</f>
        <v>7047916.670000135</v>
      </c>
      <c r="G34" s="56">
        <f>G37-G33-G35</f>
        <v>28752130.100000024</v>
      </c>
      <c r="H34" s="56">
        <f>H37-H33-H35</f>
        <v>10715064.690000057</v>
      </c>
      <c r="I34" s="56"/>
    </row>
    <row r="35" spans="1:9">
      <c r="A35" s="42" t="s">
        <v>111</v>
      </c>
      <c r="C35" s="56">
        <v>-1105927.74</v>
      </c>
      <c r="D35" s="56">
        <v>-2436555.9500000007</v>
      </c>
      <c r="E35" s="56">
        <v>-392240.68</v>
      </c>
      <c r="F35" s="56">
        <v>-814532.8100000011</v>
      </c>
      <c r="G35" s="56">
        <v>0</v>
      </c>
      <c r="H35" s="56">
        <v>0</v>
      </c>
      <c r="I35" s="56"/>
    </row>
    <row r="36" spans="1:9">
      <c r="A36" s="42"/>
      <c r="C36" s="56"/>
      <c r="D36" s="56"/>
      <c r="E36" s="56"/>
      <c r="F36" s="56"/>
      <c r="G36" s="56"/>
      <c r="H36" s="56"/>
      <c r="I36" s="56"/>
    </row>
    <row r="37" spans="1:9">
      <c r="A37" s="68" t="s">
        <v>1</v>
      </c>
      <c r="B37" s="14"/>
      <c r="C37" s="69">
        <v>496269000</v>
      </c>
      <c r="D37" s="69">
        <f>D41-D31</f>
        <v>501658819.39999998</v>
      </c>
      <c r="E37" s="69">
        <f t="shared" ref="E37:H37" si="6">E41-E31</f>
        <v>564535725.79999983</v>
      </c>
      <c r="F37" s="69">
        <f>F41-F31</f>
        <v>570769109.65999997</v>
      </c>
      <c r="G37" s="69">
        <f>G41-G31</f>
        <v>599521239.75999999</v>
      </c>
      <c r="H37" s="69">
        <f t="shared" si="6"/>
        <v>610236304.45000005</v>
      </c>
      <c r="I37" s="69"/>
    </row>
    <row r="38" spans="1:9">
      <c r="A38" s="68"/>
      <c r="C38" s="56"/>
      <c r="D38" s="56"/>
      <c r="E38" s="56"/>
      <c r="F38" s="56"/>
      <c r="G38" s="56"/>
      <c r="H38" s="56"/>
      <c r="I38" s="56"/>
    </row>
    <row r="39" spans="1:9">
      <c r="A39" s="68" t="s">
        <v>22</v>
      </c>
      <c r="C39" s="56">
        <v>495794934.00000006</v>
      </c>
      <c r="D39" s="56">
        <f t="shared" ref="D39:H39" si="7">C41</f>
        <v>520406000</v>
      </c>
      <c r="E39" s="56">
        <f t="shared" si="7"/>
        <v>555552000</v>
      </c>
      <c r="F39" s="56">
        <f t="shared" si="7"/>
        <v>577887697.99999988</v>
      </c>
      <c r="G39" s="56">
        <f t="shared" si="7"/>
        <v>589387235</v>
      </c>
      <c r="H39" s="56">
        <f t="shared" si="7"/>
        <v>603879263.77999997</v>
      </c>
      <c r="I39" s="56"/>
    </row>
    <row r="40" spans="1:9">
      <c r="A40" s="42" t="s">
        <v>23</v>
      </c>
      <c r="C40" s="56">
        <v>24611065.99999994</v>
      </c>
      <c r="D40" s="56">
        <f t="shared" ref="D40:E40" si="8">D41-D39</f>
        <v>35146000</v>
      </c>
      <c r="E40" s="56">
        <f t="shared" si="8"/>
        <v>22335697.999999881</v>
      </c>
      <c r="F40" s="56">
        <f>F41-F39</f>
        <v>11499537.000000119</v>
      </c>
      <c r="G40" s="56">
        <f>G41-G39</f>
        <v>14492028.779999971</v>
      </c>
      <c r="H40" s="56">
        <f>H41-H39</f>
        <v>14631321.320000052</v>
      </c>
      <c r="I40" s="56"/>
    </row>
    <row r="41" spans="1:9">
      <c r="A41" s="68" t="s">
        <v>24</v>
      </c>
      <c r="B41" s="14"/>
      <c r="C41" s="69">
        <v>520406000</v>
      </c>
      <c r="D41" s="69">
        <v>555552000</v>
      </c>
      <c r="E41" s="69">
        <v>577887697.99999988</v>
      </c>
      <c r="F41" s="69">
        <v>589387235</v>
      </c>
      <c r="G41" s="69">
        <v>603879263.77999997</v>
      </c>
      <c r="H41" s="69">
        <v>618510585.10000002</v>
      </c>
      <c r="I41" s="69"/>
    </row>
    <row r="42" spans="1:9">
      <c r="A42" s="68"/>
      <c r="C42" s="56"/>
      <c r="D42" s="56"/>
      <c r="E42" s="56"/>
      <c r="F42" s="56"/>
      <c r="G42" s="56"/>
      <c r="H42" s="56"/>
      <c r="I42" s="56"/>
    </row>
    <row r="43" spans="1:9">
      <c r="A43" s="68" t="s">
        <v>2</v>
      </c>
      <c r="C43" s="56"/>
      <c r="D43" s="56"/>
      <c r="E43" s="56"/>
      <c r="F43" s="56"/>
      <c r="G43" s="56"/>
      <c r="H43" s="56"/>
      <c r="I43" s="56"/>
    </row>
    <row r="44" spans="1:9">
      <c r="A44" s="68"/>
      <c r="C44" s="56"/>
      <c r="D44" s="56"/>
      <c r="E44" s="56"/>
      <c r="F44" s="56"/>
      <c r="G44" s="56"/>
      <c r="H44" s="56"/>
      <c r="I44" s="56"/>
    </row>
    <row r="45" spans="1:9">
      <c r="A45" s="68" t="s">
        <v>3</v>
      </c>
      <c r="C45" s="69">
        <v>13312</v>
      </c>
      <c r="D45" s="69">
        <f>C49</f>
        <v>173676.17</v>
      </c>
      <c r="E45" s="69">
        <f t="shared" ref="E45:H45" si="9">D49</f>
        <v>262280.36</v>
      </c>
      <c r="F45" s="69">
        <f t="shared" si="9"/>
        <v>605494.67000000004</v>
      </c>
      <c r="G45" s="69">
        <f t="shared" si="9"/>
        <v>167497.53</v>
      </c>
      <c r="H45" s="69">
        <f t="shared" si="9"/>
        <v>0</v>
      </c>
      <c r="I45" s="56"/>
    </row>
    <row r="46" spans="1:9">
      <c r="A46" s="42" t="s">
        <v>4</v>
      </c>
      <c r="C46" s="56">
        <v>339004.34000006318</v>
      </c>
      <c r="D46" s="56">
        <v>581448.75000008405</v>
      </c>
      <c r="E46" s="56">
        <v>19003706.25</v>
      </c>
      <c r="F46" s="56">
        <v>400000</v>
      </c>
      <c r="G46" s="56">
        <v>400000</v>
      </c>
      <c r="H46" s="56">
        <v>400000</v>
      </c>
      <c r="I46" s="56"/>
    </row>
    <row r="47" spans="1:9">
      <c r="A47" s="42" t="s">
        <v>105</v>
      </c>
      <c r="C47" s="56">
        <v>0</v>
      </c>
      <c r="D47" s="56"/>
      <c r="E47" s="56"/>
      <c r="F47" s="56"/>
      <c r="G47" s="56"/>
      <c r="H47" s="56"/>
      <c r="I47" s="56"/>
    </row>
    <row r="48" spans="1:9">
      <c r="A48" s="42" t="s">
        <v>5</v>
      </c>
      <c r="C48" s="56">
        <v>-178640.17000006317</v>
      </c>
      <c r="D48" s="56">
        <f t="shared" ref="D48" si="10">-(D45+D46-D49+D47)</f>
        <v>-492844.56000008411</v>
      </c>
      <c r="E48" s="56">
        <f>-(E45+E46-E49+E47)</f>
        <v>-18660491.939999998</v>
      </c>
      <c r="F48" s="56">
        <f>-(F45+F46-F49+F47)</f>
        <v>-837997.14</v>
      </c>
      <c r="G48" s="56">
        <f>-(G45+G46-G49)</f>
        <v>-567497.53</v>
      </c>
      <c r="H48" s="56">
        <f>-(H45+H46-H49)</f>
        <v>-400000</v>
      </c>
      <c r="I48" s="56"/>
    </row>
    <row r="49" spans="1:9">
      <c r="A49" s="68" t="s">
        <v>6</v>
      </c>
      <c r="C49" s="69">
        <v>173676.17</v>
      </c>
      <c r="D49" s="69">
        <v>262280.36</v>
      </c>
      <c r="E49" s="69">
        <v>605494.67000000004</v>
      </c>
      <c r="F49" s="69">
        <v>167497.53</v>
      </c>
      <c r="G49" s="69">
        <v>0</v>
      </c>
      <c r="H49" s="69">
        <v>0</v>
      </c>
      <c r="I49" s="56"/>
    </row>
    <row r="50" spans="1:9">
      <c r="A50" s="42"/>
      <c r="C50" s="56"/>
      <c r="D50" s="56"/>
      <c r="E50" s="56"/>
      <c r="F50" s="56"/>
      <c r="G50" s="56"/>
      <c r="H50" s="56"/>
      <c r="I50" s="56"/>
    </row>
    <row r="51" spans="1:9">
      <c r="A51" s="68" t="s">
        <v>7</v>
      </c>
      <c r="C51" s="69">
        <v>180229444</v>
      </c>
      <c r="D51" s="69">
        <f>C54</f>
        <v>180408084.17000008</v>
      </c>
      <c r="E51" s="69">
        <f>D54</f>
        <v>180900928.73000017</v>
      </c>
      <c r="F51" s="69">
        <f t="shared" ref="F51:H51" si="11">E54</f>
        <v>199561420.67000017</v>
      </c>
      <c r="G51" s="69">
        <f t="shared" si="11"/>
        <v>200399417.81000015</v>
      </c>
      <c r="H51" s="69">
        <f t="shared" si="11"/>
        <v>200966915.34000015</v>
      </c>
      <c r="I51" s="56"/>
    </row>
    <row r="52" spans="1:9">
      <c r="A52" s="42" t="s">
        <v>8</v>
      </c>
      <c r="C52" s="56">
        <v>178640.17000006317</v>
      </c>
      <c r="D52" s="56">
        <f t="shared" ref="D52:H52" si="12">-D48</f>
        <v>492844.56000008411</v>
      </c>
      <c r="E52" s="56">
        <f t="shared" si="12"/>
        <v>18660491.939999998</v>
      </c>
      <c r="F52" s="56">
        <f t="shared" si="12"/>
        <v>837997.14</v>
      </c>
      <c r="G52" s="56">
        <f t="shared" si="12"/>
        <v>567497.53</v>
      </c>
      <c r="H52" s="56">
        <f t="shared" si="12"/>
        <v>400000</v>
      </c>
      <c r="I52" s="56"/>
    </row>
    <row r="53" spans="1:9">
      <c r="A53" s="42" t="s">
        <v>333</v>
      </c>
      <c r="C53" s="56"/>
      <c r="D53" s="56"/>
      <c r="E53" s="56"/>
      <c r="F53" s="56"/>
      <c r="G53" s="56"/>
      <c r="H53" s="56"/>
      <c r="I53" s="56"/>
    </row>
    <row r="54" spans="1:9">
      <c r="A54" s="68" t="s">
        <v>9</v>
      </c>
      <c r="C54" s="69">
        <v>180408084.17000008</v>
      </c>
      <c r="D54" s="69">
        <f t="shared" ref="D54:H54" si="13">SUM(D51:D53)</f>
        <v>180900928.73000017</v>
      </c>
      <c r="E54" s="69">
        <f t="shared" si="13"/>
        <v>199561420.67000017</v>
      </c>
      <c r="F54" s="69">
        <f t="shared" si="13"/>
        <v>200399417.81000015</v>
      </c>
      <c r="G54" s="69">
        <f t="shared" si="13"/>
        <v>200966915.34000015</v>
      </c>
      <c r="H54" s="69">
        <f t="shared" si="13"/>
        <v>201366915.34000015</v>
      </c>
      <c r="I54" s="56"/>
    </row>
    <row r="55" spans="1:9">
      <c r="C55" s="56"/>
      <c r="D55" s="56"/>
      <c r="E55" s="56"/>
      <c r="F55" s="56"/>
      <c r="G55" s="56"/>
      <c r="H55" s="56"/>
      <c r="I55" s="56"/>
    </row>
    <row r="56" spans="1:9">
      <c r="A56" s="68" t="s">
        <v>25</v>
      </c>
      <c r="C56" s="56">
        <v>180242756</v>
      </c>
      <c r="D56" s="56">
        <f>C58</f>
        <v>180581760.48000002</v>
      </c>
      <c r="E56" s="56">
        <f>D58</f>
        <v>181163209.23000002</v>
      </c>
      <c r="F56" s="56">
        <f t="shared" ref="F56:H56" si="14">E58</f>
        <v>200166915.60000002</v>
      </c>
      <c r="G56" s="56">
        <f t="shared" si="14"/>
        <v>200499733.63</v>
      </c>
      <c r="H56" s="56">
        <f t="shared" si="14"/>
        <v>200899733.63</v>
      </c>
      <c r="I56" s="56"/>
    </row>
    <row r="57" spans="1:9">
      <c r="A57" s="42" t="s">
        <v>36</v>
      </c>
      <c r="C57" s="56">
        <v>339004.48000001907</v>
      </c>
      <c r="D57" s="56">
        <f t="shared" ref="D57:H57" si="15">D58-D56</f>
        <v>581448.75</v>
      </c>
      <c r="E57" s="56">
        <f t="shared" si="15"/>
        <v>19003706.370000005</v>
      </c>
      <c r="F57" s="56">
        <f>F58-F56</f>
        <v>332818.02999997139</v>
      </c>
      <c r="G57" s="56">
        <f t="shared" si="15"/>
        <v>400000</v>
      </c>
      <c r="H57" s="56">
        <f t="shared" si="15"/>
        <v>400000</v>
      </c>
      <c r="I57" s="56"/>
    </row>
    <row r="58" spans="1:9">
      <c r="A58" s="68" t="s">
        <v>26</v>
      </c>
      <c r="B58" s="14"/>
      <c r="C58" s="69">
        <v>180581760.48000002</v>
      </c>
      <c r="D58" s="69">
        <v>181163209.23000002</v>
      </c>
      <c r="E58" s="69">
        <v>200166915.60000002</v>
      </c>
      <c r="F58" s="69">
        <v>200499733.63</v>
      </c>
      <c r="G58" s="69">
        <v>200899733.63</v>
      </c>
      <c r="H58" s="69">
        <v>201299733.63</v>
      </c>
      <c r="I58" s="69"/>
    </row>
    <row r="60" spans="1:9">
      <c r="A60" s="5" t="s">
        <v>113</v>
      </c>
    </row>
    <row r="61" spans="1:9" ht="24.75" customHeight="1">
      <c r="A61" s="126" t="s">
        <v>334</v>
      </c>
      <c r="B61" s="126"/>
      <c r="C61" s="126"/>
      <c r="D61" s="126"/>
      <c r="E61" s="126"/>
      <c r="F61" s="126"/>
      <c r="G61" s="126"/>
      <c r="H61" s="126"/>
    </row>
    <row r="62" spans="1:9">
      <c r="C62" s="56"/>
      <c r="D62" s="56"/>
      <c r="E62" s="56"/>
      <c r="F62" s="56"/>
      <c r="G62" s="56"/>
      <c r="H62" s="56"/>
    </row>
  </sheetData>
  <mergeCells count="3">
    <mergeCell ref="H1:I1"/>
    <mergeCell ref="A3:I3"/>
    <mergeCell ref="A61:H61"/>
  </mergeCells>
  <printOptions horizontalCentered="1"/>
  <pageMargins left="0.7" right="0.7" top="0.75" bottom="0.75" header="0.3" footer="0.3"/>
  <pageSetup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0"/>
  <sheetViews>
    <sheetView view="pageBreakPreview" zoomScale="110" zoomScaleNormal="130" zoomScaleSheetLayoutView="110" workbookViewId="0">
      <pane xSplit="3" ySplit="9" topLeftCell="D151" activePane="bottomRight" state="frozen"/>
      <selection pane="topRight" activeCell="E1" sqref="E1"/>
      <selection pane="bottomLeft" activeCell="A10" sqref="A10"/>
      <selection pane="bottomRight" activeCell="A173" sqref="A173:I173"/>
    </sheetView>
  </sheetViews>
  <sheetFormatPr defaultRowHeight="12.75"/>
  <cols>
    <col min="1" max="1" width="9.28515625" style="5" customWidth="1"/>
    <col min="2" max="2" width="55.85546875" style="5" bestFit="1" customWidth="1"/>
    <col min="3" max="3" width="1.42578125" style="5" customWidth="1"/>
    <col min="4" max="6" width="13" style="21" customWidth="1"/>
    <col min="7" max="7" width="16.42578125" style="21" bestFit="1" customWidth="1"/>
    <col min="8" max="8" width="16.42578125" style="22" customWidth="1"/>
    <col min="9" max="9" width="14" style="22" bestFit="1" customWidth="1"/>
    <col min="10" max="10" width="10.7109375" style="5" customWidth="1"/>
    <col min="11" max="16384" width="9.140625" style="5"/>
  </cols>
  <sheetData>
    <row r="1" spans="1:9">
      <c r="A1" s="1" t="s">
        <v>15</v>
      </c>
      <c r="B1" s="2"/>
      <c r="C1" s="1"/>
      <c r="D1" s="1"/>
      <c r="E1" s="1"/>
      <c r="F1" s="1"/>
      <c r="G1" s="1"/>
      <c r="H1" s="3"/>
      <c r="I1" s="4" t="s">
        <v>40</v>
      </c>
    </row>
    <row r="2" spans="1:9">
      <c r="A2" s="6" t="s">
        <v>16</v>
      </c>
      <c r="B2" s="7"/>
      <c r="C2" s="6"/>
      <c r="D2" s="6"/>
      <c r="E2" s="6"/>
      <c r="F2" s="6"/>
      <c r="G2" s="6"/>
      <c r="H2" s="8"/>
      <c r="I2" s="9" t="str">
        <f>'5.1'!$I$2</f>
        <v>June 2017</v>
      </c>
    </row>
    <row r="3" spans="1:9">
      <c r="A3" s="125" t="s">
        <v>17</v>
      </c>
      <c r="B3" s="125"/>
      <c r="C3" s="125"/>
      <c r="D3" s="125"/>
      <c r="E3" s="125"/>
      <c r="F3" s="125"/>
      <c r="G3" s="125"/>
      <c r="H3" s="125"/>
      <c r="I3" s="125"/>
    </row>
    <row r="4" spans="1:9">
      <c r="A4" s="10"/>
      <c r="B4" s="11"/>
      <c r="C4" s="10"/>
      <c r="D4" s="12"/>
      <c r="E4" s="12"/>
      <c r="F4" s="12"/>
      <c r="G4" s="12"/>
      <c r="H4" s="13"/>
      <c r="I4" s="13"/>
    </row>
    <row r="5" spans="1:9">
      <c r="A5" s="14"/>
      <c r="B5" s="11"/>
      <c r="C5" s="10"/>
      <c r="D5" s="10" t="s">
        <v>30</v>
      </c>
      <c r="E5" s="10" t="s">
        <v>30</v>
      </c>
      <c r="F5" s="10" t="s">
        <v>30</v>
      </c>
      <c r="G5" s="10" t="s">
        <v>30</v>
      </c>
      <c r="H5" s="15" t="s">
        <v>43</v>
      </c>
      <c r="I5" s="15" t="s">
        <v>43</v>
      </c>
    </row>
    <row r="6" spans="1:9">
      <c r="A6" s="16" t="s">
        <v>18</v>
      </c>
      <c r="B6" s="17"/>
      <c r="C6" s="18"/>
      <c r="D6" s="19">
        <v>2013</v>
      </c>
      <c r="E6" s="19">
        <v>2014</v>
      </c>
      <c r="F6" s="19">
        <v>2015</v>
      </c>
      <c r="G6" s="19">
        <v>2016</v>
      </c>
      <c r="H6" s="19">
        <v>2017</v>
      </c>
      <c r="I6" s="19">
        <v>2018</v>
      </c>
    </row>
    <row r="7" spans="1:9">
      <c r="B7" s="20"/>
      <c r="C7" s="20"/>
    </row>
    <row r="8" spans="1:9">
      <c r="A8" s="14" t="s">
        <v>34</v>
      </c>
      <c r="B8" s="20"/>
      <c r="C8" s="20"/>
      <c r="D8" s="23"/>
      <c r="E8" s="23"/>
      <c r="F8" s="23"/>
      <c r="G8" s="23"/>
      <c r="H8" s="24"/>
      <c r="I8" s="24"/>
    </row>
    <row r="10" spans="1:9">
      <c r="B10" s="25" t="s">
        <v>236</v>
      </c>
      <c r="C10" s="20"/>
      <c r="D10" s="23"/>
      <c r="E10" s="23">
        <v>84192.829999999987</v>
      </c>
      <c r="F10" s="23">
        <v>3852524.4400000004</v>
      </c>
      <c r="G10" s="26">
        <v>4586755.5549999997</v>
      </c>
      <c r="H10" s="26">
        <v>1592531</v>
      </c>
      <c r="I10" s="26"/>
    </row>
    <row r="11" spans="1:9" ht="14.25">
      <c r="B11" s="5" t="s">
        <v>431</v>
      </c>
      <c r="D11" s="23">
        <v>324679.64000000007</v>
      </c>
      <c r="E11" s="23">
        <v>-7902.1199999998789</v>
      </c>
      <c r="F11" s="23">
        <v>280916.63999999996</v>
      </c>
      <c r="G11" s="23">
        <v>67144</v>
      </c>
      <c r="H11" s="24"/>
      <c r="I11" s="24"/>
    </row>
    <row r="12" spans="1:9">
      <c r="B12" s="25" t="s">
        <v>286</v>
      </c>
      <c r="C12" s="20"/>
      <c r="D12" s="23"/>
      <c r="E12" s="23">
        <v>152284.67000000001</v>
      </c>
      <c r="F12" s="23">
        <v>475493.10499999998</v>
      </c>
      <c r="G12" s="23">
        <v>259224</v>
      </c>
      <c r="H12" s="24">
        <v>1284236</v>
      </c>
      <c r="I12" s="24">
        <v>340000</v>
      </c>
    </row>
    <row r="13" spans="1:9">
      <c r="B13" s="25" t="s">
        <v>287</v>
      </c>
      <c r="C13" s="20"/>
      <c r="D13" s="23"/>
      <c r="E13" s="23"/>
      <c r="F13" s="23">
        <v>113322.81999999999</v>
      </c>
      <c r="G13" s="27"/>
      <c r="H13" s="24">
        <v>135000</v>
      </c>
      <c r="I13" s="24">
        <v>755000</v>
      </c>
    </row>
    <row r="14" spans="1:9">
      <c r="A14" s="14"/>
      <c r="B14" s="25" t="s">
        <v>285</v>
      </c>
      <c r="C14" s="28"/>
      <c r="D14" s="26"/>
      <c r="E14" s="26">
        <v>10100.32</v>
      </c>
      <c r="F14" s="26"/>
      <c r="G14" s="26">
        <v>580988</v>
      </c>
      <c r="H14" s="26">
        <v>3700000</v>
      </c>
      <c r="I14" s="26"/>
    </row>
    <row r="15" spans="1:9" collapsed="1">
      <c r="B15" s="25" t="s">
        <v>313</v>
      </c>
      <c r="C15" s="20"/>
      <c r="D15" s="23">
        <v>10296756.260000005</v>
      </c>
      <c r="E15" s="23">
        <v>20769985.919099998</v>
      </c>
      <c r="F15" s="23">
        <v>9781857.9499999993</v>
      </c>
      <c r="G15" s="23">
        <v>13314.84</v>
      </c>
      <c r="H15" s="24"/>
      <c r="I15" s="24"/>
    </row>
    <row r="16" spans="1:9">
      <c r="B16" s="25" t="s">
        <v>314</v>
      </c>
      <c r="C16" s="20"/>
      <c r="D16" s="23"/>
      <c r="E16" s="23">
        <v>200000</v>
      </c>
      <c r="F16" s="23">
        <v>4909.2</v>
      </c>
      <c r="G16" s="26">
        <v>4800</v>
      </c>
      <c r="H16" s="26">
        <v>3040000</v>
      </c>
      <c r="I16" s="26">
        <v>2700000</v>
      </c>
    </row>
    <row r="17" spans="1:9">
      <c r="A17" s="14"/>
      <c r="B17" s="25" t="s">
        <v>430</v>
      </c>
      <c r="C17" s="28"/>
      <c r="D17" s="26"/>
      <c r="E17" s="26"/>
      <c r="F17" s="26">
        <v>2077.5699999999997</v>
      </c>
      <c r="G17" s="29"/>
      <c r="H17" s="26"/>
      <c r="I17" s="26">
        <v>1655000</v>
      </c>
    </row>
    <row r="18" spans="1:9">
      <c r="A18" s="14"/>
      <c r="B18" s="25" t="s">
        <v>288</v>
      </c>
      <c r="C18" s="28"/>
      <c r="D18" s="26"/>
      <c r="E18" s="26"/>
      <c r="F18" s="26"/>
      <c r="G18" s="29"/>
      <c r="H18" s="26">
        <v>100000</v>
      </c>
      <c r="I18" s="26">
        <v>1250000</v>
      </c>
    </row>
    <row r="19" spans="1:9">
      <c r="A19" s="14"/>
      <c r="B19" s="25" t="s">
        <v>289</v>
      </c>
      <c r="C19" s="28"/>
      <c r="D19" s="26"/>
      <c r="E19" s="26"/>
      <c r="F19" s="26"/>
      <c r="G19" s="29"/>
      <c r="H19" s="26"/>
      <c r="I19" s="26">
        <v>2000000</v>
      </c>
    </row>
    <row r="20" spans="1:9">
      <c r="A20" s="14"/>
      <c r="B20" s="25" t="s">
        <v>204</v>
      </c>
      <c r="C20" s="20"/>
      <c r="D20" s="26"/>
      <c r="E20" s="26">
        <v>1227188.25</v>
      </c>
      <c r="F20" s="26">
        <v>1473117.0150000001</v>
      </c>
      <c r="G20" s="29"/>
      <c r="H20" s="26"/>
      <c r="I20" s="26"/>
    </row>
    <row r="21" spans="1:9">
      <c r="B21" s="25" t="s">
        <v>320</v>
      </c>
      <c r="C21" s="20"/>
      <c r="D21" s="23">
        <v>5133728.0554000009</v>
      </c>
      <c r="E21" s="23">
        <v>6072242.7845999999</v>
      </c>
      <c r="F21" s="23">
        <v>177520.01999999996</v>
      </c>
      <c r="G21" s="27"/>
      <c r="H21" s="23"/>
      <c r="I21" s="23"/>
    </row>
    <row r="22" spans="1:9" ht="13.5" thickBot="1">
      <c r="B22" s="20"/>
      <c r="C22" s="20"/>
      <c r="G22" s="30"/>
      <c r="I22" s="24"/>
    </row>
    <row r="23" spans="1:9" ht="13.5" thickTop="1">
      <c r="B23" s="31" t="s">
        <v>35</v>
      </c>
      <c r="C23" s="32"/>
      <c r="D23" s="33">
        <f t="shared" ref="D23:I23" si="0">SUBTOTAL(9,D9:D22)</f>
        <v>15755163.955400007</v>
      </c>
      <c r="E23" s="33">
        <f t="shared" si="0"/>
        <v>28508092.653699998</v>
      </c>
      <c r="F23" s="33">
        <f t="shared" si="0"/>
        <v>16161738.76</v>
      </c>
      <c r="G23" s="33">
        <f t="shared" si="0"/>
        <v>5512226.3949999996</v>
      </c>
      <c r="H23" s="33">
        <f t="shared" si="0"/>
        <v>9851767</v>
      </c>
      <c r="I23" s="33">
        <f t="shared" si="0"/>
        <v>8700000</v>
      </c>
    </row>
    <row r="24" spans="1:9">
      <c r="B24" s="20"/>
      <c r="C24" s="20"/>
      <c r="D24" s="23"/>
      <c r="E24" s="23"/>
      <c r="F24" s="23"/>
      <c r="G24" s="27"/>
      <c r="H24" s="24"/>
      <c r="I24" s="24"/>
    </row>
    <row r="25" spans="1:9">
      <c r="A25" s="14" t="s">
        <v>31</v>
      </c>
      <c r="B25" s="20"/>
      <c r="C25" s="20"/>
      <c r="D25" s="23"/>
      <c r="E25" s="23"/>
      <c r="F25" s="23"/>
      <c r="G25" s="27"/>
      <c r="H25" s="24"/>
      <c r="I25" s="24"/>
    </row>
    <row r="26" spans="1:9">
      <c r="A26" s="14"/>
      <c r="B26" s="20"/>
      <c r="C26" s="20"/>
      <c r="D26" s="23"/>
      <c r="E26" s="23"/>
      <c r="F26" s="23"/>
      <c r="G26" s="27"/>
      <c r="H26" s="24"/>
      <c r="I26" s="24"/>
    </row>
    <row r="27" spans="1:9">
      <c r="A27" s="14"/>
      <c r="B27" s="25" t="s">
        <v>194</v>
      </c>
      <c r="C27" s="20"/>
      <c r="D27" s="26"/>
      <c r="E27" s="26">
        <v>490108.55990000005</v>
      </c>
      <c r="F27" s="26">
        <v>5711.04</v>
      </c>
      <c r="G27" s="29"/>
      <c r="H27" s="26"/>
      <c r="I27" s="26"/>
    </row>
    <row r="28" spans="1:9">
      <c r="A28" s="14"/>
      <c r="B28" s="25" t="s">
        <v>187</v>
      </c>
      <c r="C28" s="28"/>
      <c r="D28" s="26">
        <v>149671.58000000002</v>
      </c>
      <c r="E28" s="26">
        <v>75100.47</v>
      </c>
      <c r="F28" s="26">
        <v>5289.7199999999984</v>
      </c>
      <c r="G28" s="26">
        <v>5172</v>
      </c>
      <c r="H28" s="26">
        <v>50000</v>
      </c>
      <c r="I28" s="26"/>
    </row>
    <row r="29" spans="1:9" ht="12" customHeight="1">
      <c r="A29" s="14"/>
      <c r="B29" s="25" t="s">
        <v>195</v>
      </c>
      <c r="C29" s="28"/>
      <c r="D29" s="26">
        <v>38774.99</v>
      </c>
      <c r="E29" s="26">
        <v>635311.63</v>
      </c>
      <c r="F29" s="26">
        <v>31486.03</v>
      </c>
      <c r="G29" s="29"/>
      <c r="H29" s="26"/>
      <c r="I29" s="26"/>
    </row>
    <row r="30" spans="1:9">
      <c r="A30" s="14"/>
      <c r="B30" s="25" t="s">
        <v>235</v>
      </c>
      <c r="C30" s="28"/>
      <c r="D30" s="26"/>
      <c r="E30" s="26"/>
      <c r="F30" s="26"/>
      <c r="G30" s="29"/>
      <c r="H30" s="26"/>
      <c r="I30" s="26">
        <v>325000</v>
      </c>
    </row>
    <row r="31" spans="1:9">
      <c r="A31" s="14"/>
      <c r="B31" s="25" t="s">
        <v>186</v>
      </c>
      <c r="C31" s="28"/>
      <c r="D31" s="26"/>
      <c r="E31" s="26"/>
      <c r="F31" s="26"/>
      <c r="G31" s="29"/>
      <c r="H31" s="26"/>
      <c r="I31" s="26">
        <v>125000</v>
      </c>
    </row>
    <row r="32" spans="1:9">
      <c r="A32" s="14"/>
      <c r="B32" s="25" t="s">
        <v>343</v>
      </c>
      <c r="C32" s="28"/>
      <c r="D32" s="26"/>
      <c r="E32" s="26"/>
      <c r="F32" s="26">
        <v>15049.09</v>
      </c>
      <c r="G32" s="26">
        <v>769.25000000000023</v>
      </c>
      <c r="H32" s="26">
        <v>44000</v>
      </c>
      <c r="I32" s="26">
        <v>150000</v>
      </c>
    </row>
    <row r="33" spans="1:9">
      <c r="A33" s="14"/>
      <c r="B33" s="25" t="s">
        <v>344</v>
      </c>
      <c r="C33" s="28"/>
      <c r="D33" s="26"/>
      <c r="E33" s="26"/>
      <c r="F33" s="26"/>
      <c r="G33" s="29"/>
      <c r="H33" s="26">
        <v>125000</v>
      </c>
      <c r="I33" s="26"/>
    </row>
    <row r="34" spans="1:9">
      <c r="A34" s="14"/>
      <c r="B34" s="25" t="s">
        <v>345</v>
      </c>
      <c r="C34" s="28"/>
      <c r="D34" s="26"/>
      <c r="E34" s="26"/>
      <c r="F34" s="26"/>
      <c r="G34" s="26">
        <v>74424.820000000007</v>
      </c>
      <c r="H34" s="26">
        <v>75000</v>
      </c>
      <c r="I34" s="26">
        <v>100000</v>
      </c>
    </row>
    <row r="35" spans="1:9">
      <c r="A35" s="14"/>
      <c r="B35" s="25" t="s">
        <v>335</v>
      </c>
      <c r="C35" s="28"/>
      <c r="D35" s="26"/>
      <c r="E35" s="26"/>
      <c r="F35" s="26">
        <v>144803.26999999999</v>
      </c>
      <c r="G35" s="26">
        <v>99662.26</v>
      </c>
      <c r="H35" s="26"/>
      <c r="I35" s="26"/>
    </row>
    <row r="36" spans="1:9">
      <c r="A36" s="14"/>
      <c r="B36" s="25" t="s">
        <v>336</v>
      </c>
      <c r="C36" s="28"/>
      <c r="D36" s="26"/>
      <c r="E36" s="26"/>
      <c r="F36" s="26"/>
      <c r="G36" s="29"/>
      <c r="H36" s="26"/>
      <c r="I36" s="26">
        <v>100000</v>
      </c>
    </row>
    <row r="37" spans="1:9">
      <c r="A37" s="14"/>
      <c r="B37" s="25" t="s">
        <v>342</v>
      </c>
      <c r="D37" s="26"/>
      <c r="E37" s="26">
        <v>231482.16000000003</v>
      </c>
      <c r="F37" s="26">
        <v>46124.37000000001</v>
      </c>
      <c r="G37" s="29"/>
      <c r="H37" s="26"/>
      <c r="I37" s="26"/>
    </row>
    <row r="38" spans="1:9">
      <c r="A38" s="14"/>
      <c r="B38" s="25" t="s">
        <v>196</v>
      </c>
      <c r="D38" s="26">
        <v>233967.48</v>
      </c>
      <c r="E38" s="26">
        <v>43103.430000000008</v>
      </c>
      <c r="F38" s="26"/>
      <c r="G38" s="29"/>
      <c r="H38" s="26"/>
      <c r="I38" s="26"/>
    </row>
    <row r="39" spans="1:9">
      <c r="A39" s="14"/>
      <c r="B39" s="25" t="s">
        <v>197</v>
      </c>
      <c r="D39" s="26">
        <v>377349.36000000004</v>
      </c>
      <c r="E39" s="26">
        <v>4279.6700000000019</v>
      </c>
      <c r="F39" s="26"/>
      <c r="G39" s="29"/>
      <c r="H39" s="26"/>
      <c r="I39" s="26"/>
    </row>
    <row r="40" spans="1:9">
      <c r="A40" s="14"/>
      <c r="B40" s="25" t="s">
        <v>207</v>
      </c>
      <c r="C40" s="28"/>
      <c r="D40" s="26"/>
      <c r="E40" s="23">
        <v>63835.619999999995</v>
      </c>
      <c r="F40" s="23">
        <v>184910.41</v>
      </c>
      <c r="G40" s="26">
        <v>16853.18</v>
      </c>
      <c r="H40" s="26"/>
      <c r="I40" s="26"/>
    </row>
    <row r="41" spans="1:9">
      <c r="A41" s="14"/>
      <c r="B41" s="25" t="s">
        <v>198</v>
      </c>
      <c r="D41" s="26">
        <v>362073.47000000003</v>
      </c>
      <c r="E41" s="26">
        <v>4976.16</v>
      </c>
      <c r="F41" s="26"/>
      <c r="G41" s="29"/>
      <c r="H41" s="26"/>
      <c r="I41" s="26"/>
    </row>
    <row r="42" spans="1:9">
      <c r="B42" s="25" t="s">
        <v>356</v>
      </c>
      <c r="C42" s="20"/>
      <c r="D42" s="23">
        <v>239139.21960000001</v>
      </c>
      <c r="E42" s="23">
        <v>349534.42999999993</v>
      </c>
      <c r="F42" s="23"/>
      <c r="G42" s="27"/>
      <c r="H42" s="23"/>
      <c r="I42" s="23"/>
    </row>
    <row r="43" spans="1:9">
      <c r="A43" s="14"/>
      <c r="B43" s="25" t="s">
        <v>199</v>
      </c>
      <c r="D43" s="26"/>
      <c r="E43" s="26">
        <v>407075.75000000006</v>
      </c>
      <c r="F43" s="26"/>
      <c r="G43" s="29"/>
      <c r="H43" s="26"/>
      <c r="I43" s="26"/>
    </row>
    <row r="44" spans="1:9" collapsed="1">
      <c r="A44" s="14"/>
      <c r="B44" s="25" t="s">
        <v>200</v>
      </c>
      <c r="D44" s="26"/>
      <c r="E44" s="26"/>
      <c r="F44" s="26">
        <v>147095.62</v>
      </c>
      <c r="G44" s="29"/>
      <c r="H44" s="26"/>
      <c r="I44" s="26"/>
    </row>
    <row r="45" spans="1:9" collapsed="1">
      <c r="A45" s="14"/>
      <c r="B45" s="25" t="s">
        <v>190</v>
      </c>
      <c r="C45" s="28"/>
      <c r="D45" s="26"/>
      <c r="E45" s="26"/>
      <c r="F45" s="26"/>
      <c r="G45" s="26">
        <v>81184.100000000006</v>
      </c>
      <c r="H45" s="26">
        <v>79000</v>
      </c>
      <c r="I45" s="26"/>
    </row>
    <row r="46" spans="1:9">
      <c r="A46" s="14"/>
      <c r="B46" s="25" t="s">
        <v>188</v>
      </c>
      <c r="C46" s="28"/>
      <c r="D46" s="26"/>
      <c r="E46" s="26">
        <v>110362.4</v>
      </c>
      <c r="F46" s="26">
        <v>15236.149999999998</v>
      </c>
      <c r="G46" s="26">
        <v>2916.84</v>
      </c>
      <c r="H46" s="26"/>
      <c r="I46" s="26"/>
    </row>
    <row r="47" spans="1:9">
      <c r="A47" s="14"/>
      <c r="B47" s="25" t="s">
        <v>295</v>
      </c>
      <c r="C47" s="28"/>
      <c r="D47" s="26"/>
      <c r="E47" s="26"/>
      <c r="F47" s="26"/>
      <c r="G47" s="26">
        <v>234125.7</v>
      </c>
      <c r="H47" s="26"/>
      <c r="I47" s="26"/>
    </row>
    <row r="48" spans="1:9">
      <c r="A48" s="14"/>
      <c r="B48" s="25" t="s">
        <v>206</v>
      </c>
      <c r="D48" s="26"/>
      <c r="E48" s="26"/>
      <c r="F48" s="26">
        <v>116634.34</v>
      </c>
      <c r="G48" s="29"/>
      <c r="H48" s="26"/>
      <c r="I48" s="26"/>
    </row>
    <row r="49" spans="1:9">
      <c r="A49" s="14"/>
      <c r="B49" s="25" t="s">
        <v>185</v>
      </c>
      <c r="C49" s="28"/>
      <c r="D49" s="26"/>
      <c r="E49" s="26">
        <v>26012.400000000005</v>
      </c>
      <c r="F49" s="26">
        <v>53253.3</v>
      </c>
      <c r="G49" s="26">
        <v>109014.77</v>
      </c>
      <c r="H49" s="26"/>
      <c r="I49" s="26"/>
    </row>
    <row r="50" spans="1:9">
      <c r="A50" s="14"/>
      <c r="B50" s="25" t="s">
        <v>201</v>
      </c>
      <c r="C50" s="28"/>
      <c r="D50" s="26"/>
      <c r="E50" s="26"/>
      <c r="F50" s="26">
        <v>199789.92499999999</v>
      </c>
      <c r="G50" s="26">
        <v>35703.700000000012</v>
      </c>
      <c r="H50" s="26"/>
      <c r="I50" s="26"/>
    </row>
    <row r="51" spans="1:9">
      <c r="A51" s="14"/>
      <c r="B51" s="25" t="s">
        <v>202</v>
      </c>
      <c r="C51" s="28"/>
      <c r="D51" s="26"/>
      <c r="E51" s="26"/>
      <c r="F51" s="26">
        <v>116782.5</v>
      </c>
      <c r="G51" s="26">
        <v>24881.59</v>
      </c>
      <c r="H51" s="26"/>
      <c r="I51" s="26"/>
    </row>
    <row r="52" spans="1:9">
      <c r="A52" s="14"/>
      <c r="B52" s="25" t="s">
        <v>346</v>
      </c>
      <c r="C52" s="28"/>
      <c r="D52" s="26"/>
      <c r="E52" s="26"/>
      <c r="F52" s="26"/>
      <c r="G52" s="29"/>
      <c r="H52" s="26">
        <v>120000</v>
      </c>
      <c r="I52" s="26"/>
    </row>
    <row r="53" spans="1:9">
      <c r="A53" s="14"/>
      <c r="B53" s="25" t="s">
        <v>203</v>
      </c>
      <c r="D53" s="26"/>
      <c r="E53" s="26"/>
      <c r="F53" s="26">
        <v>128736.61499999999</v>
      </c>
      <c r="G53" s="26"/>
      <c r="H53" s="26"/>
      <c r="I53" s="26"/>
    </row>
    <row r="54" spans="1:9">
      <c r="A54" s="14"/>
      <c r="B54" s="25" t="s">
        <v>189</v>
      </c>
      <c r="C54" s="28"/>
      <c r="D54" s="26"/>
      <c r="E54" s="26"/>
      <c r="F54" s="26"/>
      <c r="G54" s="26">
        <v>89794.43</v>
      </c>
      <c r="H54" s="26">
        <v>75000</v>
      </c>
      <c r="I54" s="26"/>
    </row>
    <row r="55" spans="1:9">
      <c r="A55" s="14"/>
      <c r="B55" s="25" t="s">
        <v>205</v>
      </c>
      <c r="C55" s="28"/>
      <c r="D55" s="26">
        <v>145921.94999999998</v>
      </c>
      <c r="E55" s="26"/>
      <c r="F55" s="26"/>
      <c r="G55" s="29"/>
      <c r="H55" s="26"/>
      <c r="I55" s="26"/>
    </row>
    <row r="56" spans="1:9">
      <c r="A56" s="14"/>
      <c r="B56" s="25" t="s">
        <v>338</v>
      </c>
      <c r="C56" s="28"/>
      <c r="D56" s="26"/>
      <c r="E56" s="26"/>
      <c r="F56" s="26"/>
      <c r="G56" s="29"/>
      <c r="H56" s="26"/>
      <c r="I56" s="26">
        <v>100000</v>
      </c>
    </row>
    <row r="57" spans="1:9">
      <c r="B57" s="25" t="s">
        <v>417</v>
      </c>
      <c r="C57" s="20"/>
      <c r="D57" s="26">
        <v>30528.14</v>
      </c>
      <c r="E57" s="26">
        <v>112767.62</v>
      </c>
      <c r="F57" s="26">
        <v>76326.240000000005</v>
      </c>
      <c r="G57" s="26">
        <v>172805.59</v>
      </c>
      <c r="H57" s="26"/>
      <c r="I57" s="26"/>
    </row>
    <row r="58" spans="1:9">
      <c r="A58" s="14"/>
      <c r="B58" s="25" t="s">
        <v>337</v>
      </c>
      <c r="C58" s="28"/>
      <c r="D58" s="26"/>
      <c r="E58" s="26"/>
      <c r="F58" s="23">
        <v>80584.400000000009</v>
      </c>
      <c r="G58" s="26">
        <v>600724.77</v>
      </c>
      <c r="H58" s="26"/>
      <c r="I58" s="26"/>
    </row>
    <row r="59" spans="1:9">
      <c r="A59" s="14"/>
      <c r="B59" s="25" t="s">
        <v>339</v>
      </c>
      <c r="C59" s="28"/>
      <c r="D59" s="26"/>
      <c r="E59" s="26"/>
      <c r="F59" s="26"/>
      <c r="G59" s="26">
        <v>218589.62000000002</v>
      </c>
      <c r="H59" s="26"/>
      <c r="I59" s="26"/>
    </row>
    <row r="60" spans="1:9">
      <c r="A60" s="14"/>
      <c r="B60" s="25" t="s">
        <v>340</v>
      </c>
      <c r="C60" s="28"/>
      <c r="D60" s="26"/>
      <c r="E60" s="26"/>
      <c r="F60" s="26"/>
      <c r="G60" s="29"/>
      <c r="H60" s="26">
        <v>180000</v>
      </c>
      <c r="I60" s="26"/>
    </row>
    <row r="61" spans="1:9">
      <c r="A61" s="14"/>
      <c r="B61" s="25" t="s">
        <v>193</v>
      </c>
      <c r="C61" s="20"/>
      <c r="D61" s="26"/>
      <c r="E61" s="26"/>
      <c r="F61" s="26">
        <v>127796.23500000002</v>
      </c>
      <c r="G61" s="29"/>
      <c r="H61" s="26"/>
      <c r="I61" s="26"/>
    </row>
    <row r="62" spans="1:9">
      <c r="B62" s="25" t="s">
        <v>354</v>
      </c>
      <c r="C62" s="34"/>
      <c r="D62" s="26"/>
      <c r="E62" s="26">
        <v>145025.18</v>
      </c>
      <c r="F62" s="26"/>
      <c r="G62" s="29"/>
      <c r="H62" s="26"/>
      <c r="I62" s="26"/>
    </row>
    <row r="63" spans="1:9">
      <c r="A63" s="14"/>
      <c r="B63" s="25" t="s">
        <v>192</v>
      </c>
      <c r="C63" s="28"/>
      <c r="D63" s="26">
        <v>468963.68</v>
      </c>
      <c r="E63" s="26">
        <v>235706.90999999997</v>
      </c>
      <c r="F63" s="26"/>
      <c r="G63" s="29"/>
      <c r="H63" s="26"/>
      <c r="I63" s="26"/>
    </row>
    <row r="64" spans="1:9">
      <c r="A64" s="14"/>
      <c r="B64" s="25" t="s">
        <v>349</v>
      </c>
      <c r="C64" s="28"/>
      <c r="D64" s="26"/>
      <c r="E64" s="26"/>
      <c r="F64" s="26">
        <v>8442</v>
      </c>
      <c r="G64" s="26">
        <v>8263.33</v>
      </c>
      <c r="H64" s="26">
        <v>111557</v>
      </c>
      <c r="I64" s="26"/>
    </row>
    <row r="65" spans="1:9">
      <c r="A65" s="14"/>
      <c r="B65" s="25" t="s">
        <v>315</v>
      </c>
      <c r="C65" s="28"/>
      <c r="D65" s="26">
        <v>212322.76</v>
      </c>
      <c r="E65" s="26">
        <v>224716.34999999998</v>
      </c>
      <c r="F65" s="26">
        <v>519454.28000000009</v>
      </c>
      <c r="G65" s="26">
        <v>42285.369999999995</v>
      </c>
      <c r="H65" s="26">
        <v>205000</v>
      </c>
      <c r="I65" s="26">
        <v>193904</v>
      </c>
    </row>
    <row r="66" spans="1:9" ht="13.5" thickBot="1">
      <c r="C66" s="28"/>
      <c r="D66" s="26"/>
      <c r="E66" s="26"/>
      <c r="F66" s="26"/>
      <c r="G66" s="29"/>
      <c r="H66" s="26"/>
      <c r="I66" s="26"/>
    </row>
    <row r="67" spans="1:9" s="14" customFormat="1" ht="13.5" thickTop="1">
      <c r="B67" s="35" t="s">
        <v>12</v>
      </c>
      <c r="C67" s="32"/>
      <c r="D67" s="36">
        <f t="shared" ref="D67:I67" si="1">SUBTOTAL(9,D26:D66)</f>
        <v>2258712.6295999996</v>
      </c>
      <c r="E67" s="36">
        <f t="shared" si="1"/>
        <v>3159398.7398999999</v>
      </c>
      <c r="F67" s="36">
        <f t="shared" si="1"/>
        <v>2023505.5349999999</v>
      </c>
      <c r="G67" s="36">
        <f t="shared" si="1"/>
        <v>1817171.3200000003</v>
      </c>
      <c r="H67" s="36">
        <f t="shared" si="1"/>
        <v>1064557</v>
      </c>
      <c r="I67" s="36">
        <f t="shared" si="1"/>
        <v>1093904</v>
      </c>
    </row>
    <row r="68" spans="1:9" s="14" customFormat="1">
      <c r="B68" s="37"/>
      <c r="C68" s="38"/>
      <c r="D68" s="23"/>
      <c r="E68" s="39"/>
      <c r="F68" s="39"/>
      <c r="G68" s="39"/>
      <c r="H68" s="39"/>
      <c r="I68" s="39"/>
    </row>
    <row r="69" spans="1:9">
      <c r="A69" s="14" t="s">
        <v>28</v>
      </c>
      <c r="B69" s="20"/>
      <c r="C69" s="20"/>
      <c r="D69" s="23"/>
      <c r="E69" s="23"/>
      <c r="F69" s="23"/>
      <c r="G69" s="27"/>
      <c r="H69" s="24"/>
      <c r="I69" s="24"/>
    </row>
    <row r="70" spans="1:9">
      <c r="A70" s="14"/>
      <c r="B70" s="20"/>
      <c r="C70" s="20"/>
      <c r="D70" s="23"/>
      <c r="E70" s="23"/>
      <c r="F70" s="23"/>
      <c r="G70" s="27"/>
      <c r="H70" s="24"/>
      <c r="I70" s="24"/>
    </row>
    <row r="71" spans="1:9">
      <c r="B71" s="25" t="s">
        <v>357</v>
      </c>
      <c r="C71" s="20"/>
      <c r="D71" s="23">
        <v>255363.8</v>
      </c>
      <c r="E71" s="23">
        <v>153411.49</v>
      </c>
      <c r="F71" s="23">
        <v>343684.88</v>
      </c>
      <c r="G71" s="23">
        <v>4989.8799999999992</v>
      </c>
      <c r="H71" s="23"/>
      <c r="I71" s="23"/>
    </row>
    <row r="72" spans="1:9">
      <c r="A72" s="14"/>
      <c r="B72" s="25" t="s">
        <v>210</v>
      </c>
      <c r="C72" s="20"/>
      <c r="D72" s="40"/>
      <c r="E72" s="40"/>
      <c r="F72" s="40"/>
      <c r="G72" s="41"/>
      <c r="H72" s="26"/>
      <c r="I72" s="26">
        <v>200000</v>
      </c>
    </row>
    <row r="73" spans="1:9">
      <c r="A73" s="14"/>
      <c r="B73" s="25" t="s">
        <v>217</v>
      </c>
      <c r="C73" s="20"/>
      <c r="D73" s="40">
        <v>343332.89999999997</v>
      </c>
      <c r="E73" s="40"/>
      <c r="F73" s="40"/>
      <c r="G73" s="41"/>
      <c r="H73" s="26"/>
      <c r="I73" s="26"/>
    </row>
    <row r="74" spans="1:9">
      <c r="A74" s="14"/>
      <c r="B74" s="25" t="s">
        <v>216</v>
      </c>
      <c r="C74" s="20"/>
      <c r="D74" s="40">
        <v>119284.40780000002</v>
      </c>
      <c r="E74" s="40"/>
      <c r="F74" s="40"/>
      <c r="G74" s="41"/>
      <c r="H74" s="26"/>
      <c r="I74" s="26"/>
    </row>
    <row r="75" spans="1:9">
      <c r="A75" s="14"/>
      <c r="B75" s="25" t="s">
        <v>291</v>
      </c>
      <c r="C75" s="20"/>
      <c r="D75" s="40"/>
      <c r="E75" s="40"/>
      <c r="F75" s="40"/>
      <c r="G75" s="41"/>
      <c r="H75" s="26">
        <v>350000</v>
      </c>
      <c r="I75" s="26">
        <v>350000</v>
      </c>
    </row>
    <row r="76" spans="1:9">
      <c r="A76" s="14"/>
      <c r="B76" s="25" t="s">
        <v>209</v>
      </c>
      <c r="C76" s="20"/>
      <c r="D76" s="40">
        <v>48195.449900000007</v>
      </c>
      <c r="E76" s="40">
        <v>60668.641100000008</v>
      </c>
      <c r="F76" s="40">
        <v>57019.329999999994</v>
      </c>
      <c r="G76" s="40">
        <v>49766.020000000004</v>
      </c>
      <c r="H76" s="26">
        <v>50000</v>
      </c>
      <c r="I76" s="26">
        <v>50000</v>
      </c>
    </row>
    <row r="77" spans="1:9">
      <c r="B77" s="25" t="s">
        <v>259</v>
      </c>
      <c r="C77" s="20"/>
      <c r="D77" s="23">
        <v>186657.359</v>
      </c>
      <c r="E77" s="23"/>
      <c r="F77" s="23"/>
      <c r="G77" s="27"/>
      <c r="H77" s="24"/>
      <c r="I77" s="24"/>
    </row>
    <row r="78" spans="1:9">
      <c r="A78" s="14"/>
      <c r="B78" s="25" t="s">
        <v>214</v>
      </c>
      <c r="C78" s="20"/>
      <c r="D78" s="40">
        <v>193493.66099999999</v>
      </c>
      <c r="E78" s="40">
        <v>165687.97010000001</v>
      </c>
      <c r="F78" s="40"/>
      <c r="G78" s="41"/>
      <c r="H78" s="26"/>
      <c r="I78" s="26"/>
    </row>
    <row r="79" spans="1:9">
      <c r="A79" s="14"/>
      <c r="B79" s="25" t="s">
        <v>212</v>
      </c>
      <c r="C79" s="20"/>
      <c r="D79" s="40"/>
      <c r="E79" s="40"/>
      <c r="F79" s="40"/>
      <c r="G79" s="41"/>
      <c r="H79" s="26">
        <v>125000</v>
      </c>
      <c r="I79" s="26"/>
    </row>
    <row r="80" spans="1:9">
      <c r="A80" s="14"/>
      <c r="B80" s="25" t="s">
        <v>215</v>
      </c>
      <c r="C80" s="20"/>
      <c r="D80" s="40">
        <v>42369.16</v>
      </c>
      <c r="E80" s="40">
        <v>158816.76</v>
      </c>
      <c r="F80" s="40"/>
      <c r="G80" s="41"/>
      <c r="H80" s="26"/>
      <c r="I80" s="26"/>
    </row>
    <row r="81" spans="1:9">
      <c r="A81" s="14"/>
      <c r="B81" s="25" t="s">
        <v>211</v>
      </c>
      <c r="C81" s="20"/>
      <c r="D81" s="40">
        <v>91429.650000000009</v>
      </c>
      <c r="E81" s="40">
        <v>23735.640000000003</v>
      </c>
      <c r="F81" s="40">
        <v>52157.899999999994</v>
      </c>
      <c r="G81" s="40">
        <v>45284.234999999993</v>
      </c>
      <c r="H81" s="26">
        <v>50000</v>
      </c>
      <c r="I81" s="26">
        <v>100000</v>
      </c>
    </row>
    <row r="82" spans="1:9">
      <c r="A82" s="14"/>
      <c r="B82" s="25" t="s">
        <v>213</v>
      </c>
      <c r="C82" s="20"/>
      <c r="D82" s="40">
        <v>245921.04</v>
      </c>
      <c r="E82" s="40"/>
      <c r="F82" s="40"/>
      <c r="G82" s="41"/>
      <c r="H82" s="26"/>
      <c r="I82" s="26"/>
    </row>
    <row r="83" spans="1:9">
      <c r="A83" s="14"/>
      <c r="B83" s="25" t="s">
        <v>350</v>
      </c>
      <c r="C83" s="20"/>
      <c r="D83" s="40"/>
      <c r="E83" s="40"/>
      <c r="F83" s="40"/>
      <c r="G83" s="41"/>
      <c r="H83" s="26">
        <v>100000</v>
      </c>
      <c r="I83" s="26"/>
    </row>
    <row r="84" spans="1:9">
      <c r="A84" s="14"/>
      <c r="B84" s="25" t="s">
        <v>208</v>
      </c>
      <c r="C84" s="20"/>
      <c r="D84" s="40">
        <v>565585.50610000012</v>
      </c>
      <c r="E84" s="40">
        <v>730335.17409999995</v>
      </c>
      <c r="F84" s="40">
        <v>892005.59499999962</v>
      </c>
      <c r="G84" s="40">
        <v>880660.9</v>
      </c>
      <c r="H84" s="26">
        <v>850000</v>
      </c>
      <c r="I84" s="26">
        <v>850000</v>
      </c>
    </row>
    <row r="85" spans="1:9">
      <c r="A85" s="14"/>
      <c r="B85" s="25" t="s">
        <v>315</v>
      </c>
      <c r="C85" s="20"/>
      <c r="D85" s="40">
        <v>86216.110000000015</v>
      </c>
      <c r="E85" s="40">
        <v>78883.75</v>
      </c>
      <c r="F85" s="40">
        <v>150821.04999999999</v>
      </c>
      <c r="G85" s="40">
        <v>29215.899999999998</v>
      </c>
      <c r="H85" s="26">
        <v>90000</v>
      </c>
      <c r="I85" s="26">
        <v>75000</v>
      </c>
    </row>
    <row r="86" spans="1:9" s="42" customFormat="1" ht="13.5" thickBot="1">
      <c r="B86" s="37"/>
      <c r="C86" s="21"/>
      <c r="G86" s="29"/>
      <c r="H86" s="24"/>
      <c r="I86" s="24"/>
    </row>
    <row r="87" spans="1:9" s="14" customFormat="1" ht="13.5" thickTop="1">
      <c r="B87" s="35" t="s">
        <v>10</v>
      </c>
      <c r="C87" s="32"/>
      <c r="D87" s="36">
        <f t="shared" ref="D87:I87" si="2">SUBTOTAL(9,D70:D86)</f>
        <v>2177849.0438000001</v>
      </c>
      <c r="E87" s="36">
        <f t="shared" si="2"/>
        <v>1371539.4253</v>
      </c>
      <c r="F87" s="36">
        <f t="shared" si="2"/>
        <v>1495688.7549999997</v>
      </c>
      <c r="G87" s="36">
        <f t="shared" si="2"/>
        <v>1009916.9350000001</v>
      </c>
      <c r="H87" s="36">
        <f t="shared" si="2"/>
        <v>1615000</v>
      </c>
      <c r="I87" s="36">
        <f t="shared" si="2"/>
        <v>1625000</v>
      </c>
    </row>
    <row r="88" spans="1:9">
      <c r="B88" s="20"/>
      <c r="C88" s="20"/>
      <c r="D88" s="40"/>
      <c r="E88" s="23"/>
      <c r="F88" s="23"/>
      <c r="G88" s="27"/>
      <c r="H88" s="24"/>
      <c r="I88" s="24"/>
    </row>
    <row r="89" spans="1:9">
      <c r="A89" s="14" t="s">
        <v>29</v>
      </c>
      <c r="B89" s="20"/>
      <c r="C89" s="20"/>
      <c r="D89" s="23"/>
      <c r="E89" s="23"/>
      <c r="F89" s="23"/>
      <c r="G89" s="27"/>
      <c r="H89" s="24"/>
      <c r="I89" s="24"/>
    </row>
    <row r="90" spans="1:9">
      <c r="A90" s="14"/>
      <c r="B90" s="20"/>
      <c r="C90" s="20"/>
      <c r="D90" s="23"/>
      <c r="E90" s="23"/>
      <c r="F90" s="23"/>
      <c r="G90" s="27"/>
      <c r="H90" s="24"/>
      <c r="I90" s="24"/>
    </row>
    <row r="91" spans="1:9">
      <c r="A91" s="14"/>
      <c r="B91" s="25" t="s">
        <v>222</v>
      </c>
      <c r="C91" s="20"/>
      <c r="D91" s="40"/>
      <c r="E91" s="40"/>
      <c r="F91" s="40"/>
      <c r="G91" s="40">
        <v>81876.599999999991</v>
      </c>
      <c r="H91" s="26"/>
      <c r="I91" s="26">
        <v>100000</v>
      </c>
    </row>
    <row r="92" spans="1:9">
      <c r="A92" s="14"/>
      <c r="B92" s="25" t="s">
        <v>221</v>
      </c>
      <c r="C92" s="20"/>
      <c r="D92" s="40"/>
      <c r="E92" s="40"/>
      <c r="F92" s="40"/>
      <c r="G92" s="41"/>
      <c r="H92" s="26"/>
      <c r="I92" s="26">
        <v>115000</v>
      </c>
    </row>
    <row r="93" spans="1:9">
      <c r="A93" s="14"/>
      <c r="B93" s="25" t="s">
        <v>218</v>
      </c>
      <c r="C93" s="20"/>
      <c r="D93" s="23">
        <v>303189.55759999994</v>
      </c>
      <c r="E93" s="23">
        <v>749791.07249999989</v>
      </c>
      <c r="F93" s="23">
        <v>810301.92000000016</v>
      </c>
      <c r="G93" s="40">
        <v>577606.23499999999</v>
      </c>
      <c r="H93" s="26">
        <v>475000</v>
      </c>
      <c r="I93" s="26">
        <v>475000</v>
      </c>
    </row>
    <row r="94" spans="1:9" ht="14.25" customHeight="1">
      <c r="A94" s="14"/>
      <c r="B94" s="25" t="s">
        <v>223</v>
      </c>
      <c r="C94" s="20"/>
      <c r="D94" s="40">
        <v>166636.0595</v>
      </c>
      <c r="E94" s="40"/>
      <c r="F94" s="40"/>
      <c r="G94" s="29"/>
      <c r="H94" s="26"/>
      <c r="I94" s="26"/>
    </row>
    <row r="95" spans="1:9" ht="14.25" customHeight="1">
      <c r="A95" s="14"/>
      <c r="B95" s="25" t="s">
        <v>220</v>
      </c>
      <c r="C95" s="20"/>
      <c r="D95" s="40">
        <v>59274.768400000001</v>
      </c>
      <c r="E95" s="40">
        <v>91320.998500000002</v>
      </c>
      <c r="F95" s="40">
        <v>125091.52</v>
      </c>
      <c r="G95" s="40">
        <v>83391.540000000008</v>
      </c>
      <c r="H95" s="26"/>
      <c r="I95" s="26"/>
    </row>
    <row r="96" spans="1:9">
      <c r="A96" s="14"/>
      <c r="B96" s="25" t="s">
        <v>219</v>
      </c>
      <c r="C96" s="20"/>
      <c r="D96" s="40">
        <v>7726.5700000000006</v>
      </c>
      <c r="E96" s="40">
        <v>18622.23</v>
      </c>
      <c r="F96" s="40">
        <v>23375.040000000005</v>
      </c>
      <c r="G96" s="40">
        <v>4105.6400000000003</v>
      </c>
      <c r="H96" s="26">
        <v>25000</v>
      </c>
      <c r="I96" s="26">
        <v>25000</v>
      </c>
    </row>
    <row r="97" spans="1:9">
      <c r="A97" s="14"/>
      <c r="B97" s="25" t="s">
        <v>315</v>
      </c>
      <c r="C97" s="20"/>
      <c r="D97" s="40"/>
      <c r="E97" s="40">
        <v>13172.029999999999</v>
      </c>
      <c r="F97" s="40">
        <v>155970.03999999995</v>
      </c>
      <c r="G97" s="40">
        <v>6500.8300000000017</v>
      </c>
      <c r="H97" s="26"/>
      <c r="I97" s="26"/>
    </row>
    <row r="98" spans="1:9" ht="13.5" thickBot="1">
      <c r="B98" s="43"/>
      <c r="C98" s="44"/>
      <c r="D98" s="45"/>
      <c r="E98" s="45"/>
      <c r="F98" s="45"/>
      <c r="G98" s="46"/>
      <c r="H98" s="45"/>
      <c r="I98" s="45"/>
    </row>
    <row r="99" spans="1:9" s="14" customFormat="1" ht="13.5" thickTop="1">
      <c r="B99" s="37" t="s">
        <v>11</v>
      </c>
      <c r="C99" s="38"/>
      <c r="D99" s="27">
        <f t="shared" ref="D99:I99" si="3">SUBTOTAL(9,D90:D98)</f>
        <v>536826.95549999981</v>
      </c>
      <c r="E99" s="27">
        <f t="shared" si="3"/>
        <v>872906.33099999989</v>
      </c>
      <c r="F99" s="27">
        <f t="shared" si="3"/>
        <v>1114738.5200000003</v>
      </c>
      <c r="G99" s="27">
        <f t="shared" si="3"/>
        <v>753480.84499999997</v>
      </c>
      <c r="H99" s="47">
        <f t="shared" si="3"/>
        <v>500000</v>
      </c>
      <c r="I99" s="47">
        <f t="shared" si="3"/>
        <v>715000</v>
      </c>
    </row>
    <row r="100" spans="1:9">
      <c r="B100" s="20"/>
      <c r="C100" s="20"/>
      <c r="D100" s="23"/>
      <c r="E100" s="23"/>
      <c r="F100" s="23"/>
      <c r="G100" s="27"/>
      <c r="H100" s="24"/>
      <c r="I100" s="24"/>
    </row>
    <row r="101" spans="1:9">
      <c r="A101" s="14" t="s">
        <v>32</v>
      </c>
      <c r="B101" s="37"/>
      <c r="C101" s="20"/>
      <c r="D101" s="23"/>
      <c r="E101" s="23"/>
      <c r="F101" s="23"/>
      <c r="G101" s="27"/>
      <c r="H101" s="24"/>
      <c r="I101" s="24"/>
    </row>
    <row r="102" spans="1:9">
      <c r="A102" s="14"/>
      <c r="B102" s="37"/>
      <c r="C102" s="20"/>
      <c r="D102" s="23"/>
      <c r="E102" s="23"/>
      <c r="F102" s="23"/>
      <c r="G102" s="27"/>
      <c r="H102" s="24"/>
      <c r="I102" s="24"/>
    </row>
    <row r="103" spans="1:9" ht="12" customHeight="1">
      <c r="A103" s="14"/>
      <c r="B103" s="25" t="s">
        <v>341</v>
      </c>
      <c r="C103" s="28"/>
      <c r="D103" s="26"/>
      <c r="E103" s="26"/>
      <c r="F103" s="26"/>
      <c r="G103" s="29"/>
      <c r="H103" s="26"/>
      <c r="I103" s="26">
        <v>100000</v>
      </c>
    </row>
    <row r="104" spans="1:9">
      <c r="A104" s="14"/>
      <c r="B104" s="25" t="s">
        <v>252</v>
      </c>
      <c r="C104" s="28"/>
      <c r="D104" s="26"/>
      <c r="E104" s="26"/>
      <c r="F104" s="26">
        <v>109790.43000000001</v>
      </c>
      <c r="G104" s="29"/>
      <c r="H104" s="26"/>
      <c r="I104" s="26"/>
    </row>
    <row r="105" spans="1:9">
      <c r="A105" s="14"/>
      <c r="B105" s="25" t="s">
        <v>239</v>
      </c>
      <c r="C105" s="28"/>
      <c r="D105" s="26"/>
      <c r="E105" s="26"/>
      <c r="F105" s="26"/>
      <c r="G105" s="26">
        <v>65942.14</v>
      </c>
      <c r="H105" s="26"/>
      <c r="I105" s="26">
        <v>40000</v>
      </c>
    </row>
    <row r="106" spans="1:9">
      <c r="A106" s="14"/>
      <c r="B106" s="25" t="s">
        <v>248</v>
      </c>
      <c r="C106" s="28"/>
      <c r="D106" s="26"/>
      <c r="E106" s="26"/>
      <c r="F106" s="26"/>
      <c r="G106" s="26">
        <v>351853.12000000005</v>
      </c>
      <c r="H106" s="26"/>
      <c r="I106" s="26"/>
    </row>
    <row r="107" spans="1:9">
      <c r="A107" s="14"/>
      <c r="B107" s="25" t="s">
        <v>352</v>
      </c>
      <c r="C107" s="28"/>
      <c r="D107" s="26"/>
      <c r="E107" s="26"/>
      <c r="F107" s="26"/>
      <c r="G107" s="29"/>
      <c r="H107" s="26"/>
      <c r="I107" s="26">
        <v>299000</v>
      </c>
    </row>
    <row r="108" spans="1:9">
      <c r="B108" s="25" t="s">
        <v>225</v>
      </c>
      <c r="C108" s="28"/>
      <c r="D108" s="26">
        <v>32334.29</v>
      </c>
      <c r="E108" s="26">
        <v>20359.8</v>
      </c>
      <c r="F108" s="26">
        <v>20303.43</v>
      </c>
      <c r="G108" s="26">
        <v>30668.760000000006</v>
      </c>
      <c r="H108" s="26">
        <v>20000</v>
      </c>
      <c r="I108" s="26">
        <v>20000</v>
      </c>
    </row>
    <row r="109" spans="1:9">
      <c r="A109" s="14"/>
      <c r="B109" s="25" t="s">
        <v>237</v>
      </c>
      <c r="C109" s="28"/>
      <c r="D109" s="26"/>
      <c r="E109" s="26"/>
      <c r="F109" s="26">
        <v>99790.430000000008</v>
      </c>
      <c r="G109" s="26">
        <v>100097.44</v>
      </c>
      <c r="H109" s="26">
        <v>100000</v>
      </c>
      <c r="I109" s="26">
        <v>100000</v>
      </c>
    </row>
    <row r="110" spans="1:9">
      <c r="B110" s="25" t="s">
        <v>247</v>
      </c>
      <c r="C110" s="28"/>
      <c r="D110" s="26">
        <v>23933.07</v>
      </c>
      <c r="E110" s="26">
        <v>23179.200000000001</v>
      </c>
      <c r="F110" s="26">
        <v>24580.17</v>
      </c>
      <c r="G110" s="29"/>
      <c r="H110" s="26">
        <v>35000</v>
      </c>
      <c r="I110" s="26">
        <v>25000</v>
      </c>
    </row>
    <row r="111" spans="1:9">
      <c r="B111" s="25" t="s">
        <v>351</v>
      </c>
      <c r="C111" s="28"/>
      <c r="D111" s="26"/>
      <c r="E111" s="26"/>
      <c r="F111" s="26"/>
      <c r="G111" s="26"/>
      <c r="H111" s="26">
        <v>350000</v>
      </c>
      <c r="I111" s="26"/>
    </row>
    <row r="112" spans="1:9">
      <c r="B112" s="25" t="s">
        <v>245</v>
      </c>
      <c r="C112" s="28"/>
      <c r="D112" s="26">
        <v>20997.11</v>
      </c>
      <c r="E112" s="26">
        <v>21505.360000000001</v>
      </c>
      <c r="F112" s="26">
        <v>26691.119999999999</v>
      </c>
      <c r="G112" s="26">
        <v>21297.39</v>
      </c>
      <c r="H112" s="26">
        <v>25000</v>
      </c>
      <c r="I112" s="26">
        <v>25000</v>
      </c>
    </row>
    <row r="113" spans="1:9">
      <c r="A113" s="14"/>
      <c r="B113" s="25" t="s">
        <v>229</v>
      </c>
      <c r="C113" s="28"/>
      <c r="D113" s="26">
        <v>366454.54000000004</v>
      </c>
      <c r="E113" s="26">
        <v>14801.66</v>
      </c>
      <c r="F113" s="26">
        <v>5090.3099999999995</v>
      </c>
      <c r="G113" s="26">
        <v>12870.77</v>
      </c>
      <c r="H113" s="26">
        <v>17000</v>
      </c>
      <c r="I113" s="26"/>
    </row>
    <row r="114" spans="1:9">
      <c r="B114" s="25" t="s">
        <v>232</v>
      </c>
      <c r="C114" s="28"/>
      <c r="D114" s="26"/>
      <c r="E114" s="26">
        <v>18034.3</v>
      </c>
      <c r="F114" s="26">
        <v>3425.07</v>
      </c>
      <c r="G114" s="26">
        <v>27607.640000000007</v>
      </c>
      <c r="H114" s="26">
        <v>56844</v>
      </c>
      <c r="I114" s="26"/>
    </row>
    <row r="115" spans="1:9">
      <c r="A115" s="14"/>
      <c r="B115" s="25" t="s">
        <v>292</v>
      </c>
      <c r="C115" s="28"/>
      <c r="D115" s="26"/>
      <c r="E115" s="26">
        <v>78280.680000000008</v>
      </c>
      <c r="F115" s="26">
        <v>64580.320000000007</v>
      </c>
      <c r="G115" s="26">
        <v>23023.51</v>
      </c>
      <c r="H115" s="26">
        <v>75000</v>
      </c>
      <c r="I115" s="26">
        <v>75000</v>
      </c>
    </row>
    <row r="116" spans="1:9">
      <c r="B116" s="25" t="s">
        <v>233</v>
      </c>
      <c r="C116" s="28"/>
      <c r="D116" s="26"/>
      <c r="E116" s="26"/>
      <c r="F116" s="26">
        <v>100328.43</v>
      </c>
      <c r="G116" s="26">
        <v>48038.850000000006</v>
      </c>
      <c r="H116" s="26">
        <v>75000</v>
      </c>
      <c r="I116" s="26">
        <v>125000</v>
      </c>
    </row>
    <row r="117" spans="1:9">
      <c r="B117" s="25" t="s">
        <v>256</v>
      </c>
      <c r="C117" s="28"/>
      <c r="D117" s="26">
        <v>41278.400000000001</v>
      </c>
      <c r="E117" s="26">
        <v>86057.25</v>
      </c>
      <c r="F117" s="26">
        <v>13534.63</v>
      </c>
      <c r="G117" s="29"/>
      <c r="H117" s="26"/>
      <c r="I117" s="26"/>
    </row>
    <row r="118" spans="1:9">
      <c r="A118" s="14"/>
      <c r="B118" s="25" t="s">
        <v>257</v>
      </c>
      <c r="C118" s="28"/>
      <c r="D118" s="26"/>
      <c r="E118" s="26">
        <v>117962.61</v>
      </c>
      <c r="F118" s="26">
        <v>158338.87</v>
      </c>
      <c r="G118" s="29"/>
      <c r="H118" s="26"/>
      <c r="I118" s="26"/>
    </row>
    <row r="119" spans="1:9">
      <c r="A119" s="14"/>
      <c r="B119" s="25" t="s">
        <v>246</v>
      </c>
      <c r="C119" s="28"/>
      <c r="D119" s="26">
        <v>3852.77</v>
      </c>
      <c r="E119" s="26">
        <v>19530.650000000001</v>
      </c>
      <c r="F119" s="26">
        <v>6369.97</v>
      </c>
      <c r="G119" s="26">
        <v>19248.95</v>
      </c>
      <c r="H119" s="26">
        <v>25000</v>
      </c>
      <c r="I119" s="26">
        <v>25000</v>
      </c>
    </row>
    <row r="120" spans="1:9">
      <c r="A120" s="14"/>
      <c r="B120" s="25" t="s">
        <v>243</v>
      </c>
      <c r="C120" s="28"/>
      <c r="D120" s="26">
        <v>18978.400000000001</v>
      </c>
      <c r="E120" s="26">
        <v>19458.52</v>
      </c>
      <c r="F120" s="26">
        <v>26409.13</v>
      </c>
      <c r="G120" s="26">
        <v>26383.41</v>
      </c>
      <c r="H120" s="26">
        <v>25000</v>
      </c>
      <c r="I120" s="26">
        <v>25000</v>
      </c>
    </row>
    <row r="121" spans="1:9">
      <c r="A121" s="14"/>
      <c r="B121" s="25" t="s">
        <v>238</v>
      </c>
      <c r="C121" s="28"/>
      <c r="D121" s="26"/>
      <c r="E121" s="26"/>
      <c r="F121" s="26"/>
      <c r="G121" s="26">
        <v>350382.2</v>
      </c>
      <c r="H121" s="26"/>
      <c r="I121" s="26"/>
    </row>
    <row r="122" spans="1:9" collapsed="1">
      <c r="A122" s="14"/>
      <c r="B122" s="25" t="s">
        <v>191</v>
      </c>
      <c r="C122" s="28"/>
      <c r="D122" s="26"/>
      <c r="E122" s="26"/>
      <c r="F122" s="26"/>
      <c r="G122" s="26">
        <v>303676.34999999998</v>
      </c>
      <c r="H122" s="26"/>
      <c r="I122" s="26"/>
    </row>
    <row r="123" spans="1:9">
      <c r="A123" s="14"/>
      <c r="B123" s="25" t="s">
        <v>230</v>
      </c>
      <c r="C123" s="28"/>
      <c r="D123" s="26"/>
      <c r="E123" s="26"/>
      <c r="F123" s="26"/>
      <c r="G123" s="29"/>
      <c r="H123" s="26"/>
      <c r="I123" s="26">
        <v>100000</v>
      </c>
    </row>
    <row r="124" spans="1:9">
      <c r="A124" s="14"/>
      <c r="B124" s="25" t="s">
        <v>258</v>
      </c>
      <c r="C124" s="28"/>
      <c r="D124" s="26"/>
      <c r="E124" s="26">
        <v>331672.94999999995</v>
      </c>
      <c r="F124" s="26"/>
      <c r="G124" s="29"/>
      <c r="H124" s="26"/>
      <c r="I124" s="26"/>
    </row>
    <row r="125" spans="1:9">
      <c r="A125" s="14"/>
      <c r="B125" s="25" t="s">
        <v>353</v>
      </c>
      <c r="C125" s="28"/>
      <c r="D125" s="26"/>
      <c r="E125" s="26"/>
      <c r="F125" s="26"/>
      <c r="G125" s="29"/>
      <c r="H125" s="26"/>
      <c r="I125" s="26">
        <v>250000</v>
      </c>
    </row>
    <row r="126" spans="1:9">
      <c r="A126" s="14"/>
      <c r="B126" s="25" t="s">
        <v>227</v>
      </c>
      <c r="C126" s="28"/>
      <c r="D126" s="26">
        <v>47929.159999999996</v>
      </c>
      <c r="E126" s="26">
        <v>49854.28</v>
      </c>
      <c r="F126" s="26">
        <v>51417.950000000004</v>
      </c>
      <c r="G126" s="26">
        <v>50272.779999999984</v>
      </c>
      <c r="H126" s="26">
        <v>50000</v>
      </c>
      <c r="I126" s="26">
        <v>50000</v>
      </c>
    </row>
    <row r="127" spans="1:9">
      <c r="A127" s="14"/>
      <c r="B127" s="25" t="s">
        <v>242</v>
      </c>
      <c r="C127" s="28"/>
      <c r="D127" s="26">
        <v>20602.019999999997</v>
      </c>
      <c r="E127" s="26">
        <v>9151.42</v>
      </c>
      <c r="F127" s="26">
        <v>14847.29</v>
      </c>
      <c r="G127" s="26">
        <v>14572.21</v>
      </c>
      <c r="H127" s="26">
        <v>25000</v>
      </c>
      <c r="I127" s="26">
        <v>25000</v>
      </c>
    </row>
    <row r="128" spans="1:9">
      <c r="A128" s="14"/>
      <c r="B128" s="25" t="s">
        <v>244</v>
      </c>
      <c r="C128" s="28"/>
      <c r="D128" s="26">
        <v>25345.9</v>
      </c>
      <c r="E128" s="26">
        <v>32889.74</v>
      </c>
      <c r="F128" s="26">
        <v>26253.919999999998</v>
      </c>
      <c r="G128" s="26">
        <v>27926.3</v>
      </c>
      <c r="H128" s="26">
        <v>25000</v>
      </c>
      <c r="I128" s="26">
        <v>25000</v>
      </c>
    </row>
    <row r="129" spans="1:9">
      <c r="A129" s="14"/>
      <c r="B129" s="25" t="s">
        <v>254</v>
      </c>
      <c r="C129" s="28"/>
      <c r="D129" s="26"/>
      <c r="E129" s="26">
        <v>110208.03</v>
      </c>
      <c r="F129" s="26">
        <v>41268.610000000008</v>
      </c>
      <c r="G129" s="29"/>
      <c r="H129" s="26"/>
      <c r="I129" s="26"/>
    </row>
    <row r="130" spans="1:9">
      <c r="A130" s="14"/>
      <c r="B130" s="25" t="s">
        <v>224</v>
      </c>
      <c r="C130" s="28"/>
      <c r="D130" s="26">
        <v>8995</v>
      </c>
      <c r="E130" s="26">
        <v>18155.46</v>
      </c>
      <c r="F130" s="26">
        <v>39655.78</v>
      </c>
      <c r="G130" s="26">
        <v>31095</v>
      </c>
      <c r="H130" s="26">
        <v>15000</v>
      </c>
      <c r="I130" s="26">
        <v>15000</v>
      </c>
    </row>
    <row r="131" spans="1:9">
      <c r="A131" s="14"/>
      <c r="B131" s="25" t="s">
        <v>255</v>
      </c>
      <c r="D131" s="26"/>
      <c r="E131" s="26">
        <v>76592.420000000013</v>
      </c>
      <c r="F131" s="26">
        <v>80840.290000000008</v>
      </c>
      <c r="G131" s="29"/>
      <c r="H131" s="26"/>
      <c r="I131" s="26"/>
    </row>
    <row r="132" spans="1:9">
      <c r="A132" s="14"/>
      <c r="B132" s="25" t="s">
        <v>240</v>
      </c>
      <c r="C132" s="28"/>
      <c r="D132" s="26">
        <v>28025.58</v>
      </c>
      <c r="E132" s="26">
        <v>9246.16</v>
      </c>
      <c r="F132" s="26">
        <v>6258.0700000000006</v>
      </c>
      <c r="G132" s="26">
        <v>22316.999999999996</v>
      </c>
      <c r="H132" s="26">
        <v>25000</v>
      </c>
      <c r="I132" s="26">
        <v>25000</v>
      </c>
    </row>
    <row r="133" spans="1:9">
      <c r="A133" s="14"/>
      <c r="B133" s="25" t="s">
        <v>251</v>
      </c>
      <c r="C133" s="28"/>
      <c r="D133" s="26"/>
      <c r="E133" s="26">
        <v>151361.75000000003</v>
      </c>
      <c r="F133" s="26"/>
      <c r="G133" s="29"/>
      <c r="H133" s="26"/>
      <c r="I133" s="26"/>
    </row>
    <row r="134" spans="1:9">
      <c r="A134" s="14"/>
      <c r="B134" s="25" t="s">
        <v>241</v>
      </c>
      <c r="C134" s="28"/>
      <c r="D134" s="26">
        <v>57463.7</v>
      </c>
      <c r="E134" s="26">
        <v>22080.14</v>
      </c>
      <c r="F134" s="26">
        <v>20777.75</v>
      </c>
      <c r="G134" s="26">
        <v>19467.07</v>
      </c>
      <c r="H134" s="26">
        <v>25000</v>
      </c>
      <c r="I134" s="26">
        <v>25000</v>
      </c>
    </row>
    <row r="135" spans="1:9">
      <c r="A135" s="14"/>
      <c r="B135" s="25" t="s">
        <v>226</v>
      </c>
      <c r="C135" s="28"/>
      <c r="D135" s="26">
        <v>151779.5</v>
      </c>
      <c r="E135" s="26">
        <v>22249.31</v>
      </c>
      <c r="F135" s="26">
        <v>25020.35</v>
      </c>
      <c r="G135" s="26">
        <v>24989.430000000008</v>
      </c>
      <c r="H135" s="26">
        <v>25000</v>
      </c>
      <c r="I135" s="26">
        <v>25000</v>
      </c>
    </row>
    <row r="136" spans="1:9">
      <c r="A136" s="14"/>
      <c r="B136" s="25" t="s">
        <v>234</v>
      </c>
      <c r="C136" s="28"/>
      <c r="D136" s="26"/>
      <c r="E136" s="26">
        <v>25189.439999999999</v>
      </c>
      <c r="F136" s="26">
        <v>28660.69</v>
      </c>
      <c r="G136" s="26">
        <v>29762.05</v>
      </c>
      <c r="H136" s="26">
        <v>30000</v>
      </c>
      <c r="I136" s="26">
        <v>30000</v>
      </c>
    </row>
    <row r="137" spans="1:9">
      <c r="A137" s="14"/>
      <c r="B137" s="25" t="s">
        <v>294</v>
      </c>
      <c r="C137" s="28"/>
      <c r="D137" s="26"/>
      <c r="E137" s="26"/>
      <c r="F137" s="26"/>
      <c r="G137" s="29"/>
      <c r="H137" s="26"/>
      <c r="I137" s="26">
        <v>165000</v>
      </c>
    </row>
    <row r="138" spans="1:9">
      <c r="A138" s="14"/>
      <c r="B138" s="25" t="s">
        <v>228</v>
      </c>
      <c r="C138" s="28"/>
      <c r="D138" s="26">
        <v>351475.49</v>
      </c>
      <c r="E138" s="26">
        <v>317228.96000000002</v>
      </c>
      <c r="F138" s="26">
        <v>329869.14</v>
      </c>
      <c r="G138" s="26">
        <v>403374.82999999996</v>
      </c>
      <c r="H138" s="26">
        <v>250000</v>
      </c>
      <c r="I138" s="26">
        <v>300000</v>
      </c>
    </row>
    <row r="139" spans="1:9">
      <c r="A139" s="14"/>
      <c r="B139" s="25" t="s">
        <v>231</v>
      </c>
      <c r="D139" s="26"/>
      <c r="E139" s="26"/>
      <c r="F139" s="26"/>
      <c r="G139" s="29"/>
      <c r="H139" s="26"/>
      <c r="I139" s="26">
        <v>125000</v>
      </c>
    </row>
    <row r="140" spans="1:9">
      <c r="A140" s="14"/>
      <c r="B140" s="25" t="s">
        <v>293</v>
      </c>
      <c r="D140" s="26"/>
      <c r="E140" s="26"/>
      <c r="F140" s="26"/>
      <c r="G140" s="29"/>
      <c r="H140" s="26"/>
      <c r="I140" s="26">
        <v>100000</v>
      </c>
    </row>
    <row r="141" spans="1:9">
      <c r="A141" s="14"/>
      <c r="B141" s="25" t="s">
        <v>250</v>
      </c>
      <c r="C141" s="28"/>
      <c r="D141" s="26"/>
      <c r="E141" s="26">
        <v>116259.13</v>
      </c>
      <c r="F141" s="26">
        <v>74456.649999999994</v>
      </c>
      <c r="G141" s="29"/>
      <c r="H141" s="26"/>
      <c r="I141" s="26"/>
    </row>
    <row r="142" spans="1:9">
      <c r="A142" s="14"/>
      <c r="B142" s="25" t="s">
        <v>253</v>
      </c>
      <c r="C142" s="28"/>
      <c r="D142" s="26">
        <v>326775.56999999995</v>
      </c>
      <c r="E142" s="26"/>
      <c r="F142" s="26"/>
      <c r="G142" s="29"/>
      <c r="H142" s="26"/>
      <c r="I142" s="26"/>
    </row>
    <row r="143" spans="1:9">
      <c r="A143" s="14"/>
      <c r="B143" s="25" t="s">
        <v>249</v>
      </c>
      <c r="C143" s="28"/>
      <c r="D143" s="26"/>
      <c r="E143" s="26"/>
      <c r="F143" s="26">
        <v>30110.959999999999</v>
      </c>
      <c r="G143" s="26">
        <v>157813.90000000002</v>
      </c>
      <c r="H143" s="26"/>
      <c r="I143" s="26"/>
    </row>
    <row r="144" spans="1:9">
      <c r="A144" s="14"/>
      <c r="B144" s="25" t="s">
        <v>348</v>
      </c>
      <c r="C144" s="28"/>
      <c r="D144" s="26"/>
      <c r="E144" s="26"/>
      <c r="F144" s="26">
        <v>341440.23500000004</v>
      </c>
      <c r="G144" s="29"/>
      <c r="H144" s="26"/>
      <c r="I144" s="26"/>
    </row>
    <row r="145" spans="1:9" collapsed="1">
      <c r="A145" s="14"/>
      <c r="B145" s="25" t="s">
        <v>347</v>
      </c>
      <c r="C145" s="28"/>
      <c r="D145" s="26"/>
      <c r="E145" s="26"/>
      <c r="F145" s="26"/>
      <c r="G145" s="29"/>
      <c r="H145" s="26"/>
      <c r="I145" s="26">
        <v>125000</v>
      </c>
    </row>
    <row r="146" spans="1:9">
      <c r="A146" s="14"/>
      <c r="B146" s="25" t="s">
        <v>315</v>
      </c>
      <c r="D146" s="26">
        <v>211814.06000000003</v>
      </c>
      <c r="E146" s="26">
        <v>371786.64000000007</v>
      </c>
      <c r="F146" s="26">
        <v>401736.46500000003</v>
      </c>
      <c r="G146" s="26">
        <v>330643.34000000003</v>
      </c>
      <c r="H146" s="26">
        <v>300000</v>
      </c>
      <c r="I146" s="26">
        <v>255000</v>
      </c>
    </row>
    <row r="147" spans="1:9" ht="13.5" thickBot="1">
      <c r="B147" s="37"/>
      <c r="C147" s="28"/>
      <c r="D147" s="26"/>
      <c r="E147" s="26"/>
      <c r="F147" s="26"/>
      <c r="G147" s="29"/>
      <c r="H147" s="26"/>
      <c r="I147" s="26"/>
    </row>
    <row r="148" spans="1:9" ht="13.5" thickTop="1">
      <c r="B148" s="35" t="s">
        <v>41</v>
      </c>
      <c r="C148" s="32"/>
      <c r="D148" s="33">
        <f t="shared" ref="D148:I148" si="4">SUBTOTAL(9,D102:D147)</f>
        <v>1738034.56</v>
      </c>
      <c r="E148" s="33">
        <f t="shared" si="4"/>
        <v>2083095.8599999999</v>
      </c>
      <c r="F148" s="33">
        <f t="shared" si="4"/>
        <v>2171846.46</v>
      </c>
      <c r="G148" s="33">
        <f t="shared" si="4"/>
        <v>2493324.44</v>
      </c>
      <c r="H148" s="33">
        <f t="shared" si="4"/>
        <v>1573844</v>
      </c>
      <c r="I148" s="33">
        <f t="shared" si="4"/>
        <v>2499000</v>
      </c>
    </row>
    <row r="149" spans="1:9">
      <c r="B149" s="26"/>
      <c r="C149" s="26"/>
      <c r="D149" s="26"/>
      <c r="E149" s="26"/>
      <c r="F149" s="26"/>
      <c r="G149" s="29"/>
      <c r="H149" s="26"/>
      <c r="I149" s="26"/>
    </row>
    <row r="150" spans="1:9">
      <c r="A150" s="48" t="s">
        <v>164</v>
      </c>
      <c r="C150" s="34"/>
      <c r="D150" s="26"/>
      <c r="E150" s="26"/>
      <c r="F150" s="26"/>
      <c r="G150" s="29"/>
      <c r="H150" s="26"/>
      <c r="I150" s="26"/>
    </row>
    <row r="151" spans="1:9">
      <c r="B151" s="25" t="s">
        <v>169</v>
      </c>
      <c r="C151" s="34"/>
      <c r="D151" s="26">
        <v>659071.64</v>
      </c>
      <c r="E151" s="26">
        <v>24660.84</v>
      </c>
      <c r="F151" s="26">
        <v>15379.2</v>
      </c>
      <c r="G151" s="26">
        <v>15037.08</v>
      </c>
      <c r="H151" s="26"/>
      <c r="I151" s="26"/>
    </row>
    <row r="152" spans="1:9">
      <c r="B152" s="25" t="s">
        <v>170</v>
      </c>
      <c r="C152" s="34"/>
      <c r="D152" s="26">
        <v>582869.72</v>
      </c>
      <c r="E152" s="26">
        <v>22648.679999999997</v>
      </c>
      <c r="F152" s="26">
        <v>14124.359999999993</v>
      </c>
      <c r="G152" s="26">
        <v>13810.200000000003</v>
      </c>
      <c r="H152" s="26"/>
      <c r="I152" s="26"/>
    </row>
    <row r="153" spans="1:9">
      <c r="B153" s="25" t="s">
        <v>166</v>
      </c>
      <c r="C153" s="34"/>
      <c r="D153" s="26">
        <v>362386.95</v>
      </c>
      <c r="E153" s="26">
        <v>13236</v>
      </c>
      <c r="F153" s="26">
        <v>8254.2999999999993</v>
      </c>
      <c r="G153" s="26">
        <v>8070.7199999999975</v>
      </c>
      <c r="H153" s="26"/>
      <c r="I153" s="26"/>
    </row>
    <row r="154" spans="1:9">
      <c r="B154" s="25" t="s">
        <v>168</v>
      </c>
      <c r="C154" s="34"/>
      <c r="D154" s="26"/>
      <c r="E154" s="26">
        <v>374408.12000000005</v>
      </c>
      <c r="F154" s="26">
        <v>9174.6999999999971</v>
      </c>
      <c r="G154" s="26">
        <v>8970.6</v>
      </c>
      <c r="H154" s="26"/>
      <c r="I154" s="26"/>
    </row>
    <row r="155" spans="1:9">
      <c r="B155" s="25" t="s">
        <v>165</v>
      </c>
      <c r="C155" s="34"/>
      <c r="D155" s="26">
        <v>358797.06999999983</v>
      </c>
      <c r="E155" s="26">
        <v>39843.64</v>
      </c>
      <c r="F155" s="26">
        <v>24819.120000000006</v>
      </c>
      <c r="G155" s="26">
        <v>24508.199999999997</v>
      </c>
      <c r="H155" s="26"/>
      <c r="I155" s="26"/>
    </row>
    <row r="156" spans="1:9">
      <c r="B156" s="25" t="s">
        <v>359</v>
      </c>
      <c r="C156" s="34"/>
      <c r="D156" s="26"/>
      <c r="E156" s="26"/>
      <c r="F156" s="26"/>
      <c r="G156" s="26">
        <v>120657.76999999997</v>
      </c>
      <c r="H156" s="26"/>
      <c r="I156" s="26"/>
    </row>
    <row r="157" spans="1:9">
      <c r="B157" s="25" t="s">
        <v>167</v>
      </c>
      <c r="C157" s="34"/>
      <c r="D157" s="26"/>
      <c r="E157" s="26">
        <v>506717.60000000003</v>
      </c>
      <c r="F157" s="26">
        <v>12348.98</v>
      </c>
      <c r="G157" s="26">
        <v>12074.04</v>
      </c>
      <c r="H157" s="26"/>
      <c r="I157" s="26"/>
    </row>
    <row r="158" spans="1:9">
      <c r="B158" s="25" t="s">
        <v>358</v>
      </c>
      <c r="C158" s="34"/>
      <c r="D158" s="26">
        <v>348387.18999999994</v>
      </c>
      <c r="E158" s="26">
        <v>16618.110000000004</v>
      </c>
      <c r="F158" s="26">
        <v>8400.3599999999988</v>
      </c>
      <c r="G158" s="26">
        <v>8213.52</v>
      </c>
      <c r="H158" s="26"/>
      <c r="I158" s="26"/>
    </row>
    <row r="159" spans="1:9">
      <c r="B159" s="25" t="s">
        <v>171</v>
      </c>
      <c r="C159" s="34"/>
      <c r="D159" s="26"/>
      <c r="E159" s="26"/>
      <c r="F159" s="26"/>
      <c r="G159" s="26">
        <v>647773.87000000011</v>
      </c>
      <c r="H159" s="26"/>
      <c r="I159" s="26"/>
    </row>
    <row r="160" spans="1:9">
      <c r="B160" s="25" t="s">
        <v>172</v>
      </c>
      <c r="C160" s="34"/>
      <c r="D160" s="26"/>
      <c r="E160" s="26">
        <v>648446.25</v>
      </c>
      <c r="F160" s="26">
        <v>15530.080000000004</v>
      </c>
      <c r="G160" s="26">
        <v>15184.68</v>
      </c>
      <c r="H160" s="26"/>
      <c r="I160" s="26"/>
    </row>
    <row r="161" spans="1:9">
      <c r="B161" s="25" t="s">
        <v>173</v>
      </c>
      <c r="C161" s="34"/>
      <c r="D161" s="26">
        <v>591434.92999999993</v>
      </c>
      <c r="E161" s="26">
        <v>22665.24</v>
      </c>
      <c r="F161" s="26">
        <v>14134.679999999997</v>
      </c>
      <c r="G161" s="26">
        <v>13820.280000000004</v>
      </c>
      <c r="H161" s="26"/>
      <c r="I161" s="26"/>
    </row>
    <row r="162" spans="1:9" ht="13.5" thickBot="1">
      <c r="B162" s="37"/>
      <c r="C162" s="34"/>
      <c r="D162" s="47"/>
      <c r="E162" s="47"/>
      <c r="F162" s="47"/>
      <c r="G162" s="47"/>
      <c r="H162" s="47"/>
      <c r="I162" s="47"/>
    </row>
    <row r="163" spans="1:9" ht="13.5" thickTop="1">
      <c r="B163" s="35" t="s">
        <v>174</v>
      </c>
      <c r="C163" s="32"/>
      <c r="D163" s="33">
        <f>SUBTOTAL(9,D151:D162)</f>
        <v>2902947.4999999991</v>
      </c>
      <c r="E163" s="33">
        <f t="shared" ref="E163:I163" si="5">SUBTOTAL(9,E150:E162)</f>
        <v>1669244.4800000002</v>
      </c>
      <c r="F163" s="33">
        <f t="shared" si="5"/>
        <v>122165.77999999998</v>
      </c>
      <c r="G163" s="33">
        <f t="shared" si="5"/>
        <v>888120.96000000008</v>
      </c>
      <c r="H163" s="33">
        <f t="shared" si="5"/>
        <v>0</v>
      </c>
      <c r="I163" s="33">
        <f t="shared" si="5"/>
        <v>0</v>
      </c>
    </row>
    <row r="164" spans="1:9">
      <c r="B164" s="37"/>
      <c r="C164" s="34"/>
      <c r="D164" s="47"/>
      <c r="E164" s="47"/>
      <c r="F164" s="47"/>
      <c r="G164" s="47"/>
      <c r="H164" s="47"/>
      <c r="I164" s="47"/>
    </row>
    <row r="165" spans="1:9" ht="13.5" thickBot="1">
      <c r="B165" s="43"/>
      <c r="C165" s="44"/>
      <c r="D165" s="45"/>
      <c r="E165" s="45"/>
      <c r="F165" s="45"/>
      <c r="G165" s="45"/>
      <c r="H165" s="45"/>
      <c r="I165" s="45"/>
    </row>
    <row r="166" spans="1:9" ht="13.5" thickTop="1">
      <c r="B166" s="37" t="s">
        <v>33</v>
      </c>
      <c r="C166" s="38"/>
      <c r="D166" s="27">
        <f t="shared" ref="D166:I166" si="6">+D163+D148+D99+D87+D67+D23</f>
        <v>25369534.644300006</v>
      </c>
      <c r="E166" s="27">
        <f t="shared" si="6"/>
        <v>37664277.4899</v>
      </c>
      <c r="F166" s="27">
        <f t="shared" si="6"/>
        <v>23089683.809999999</v>
      </c>
      <c r="G166" s="27">
        <f t="shared" si="6"/>
        <v>12474240.895</v>
      </c>
      <c r="H166" s="27">
        <f t="shared" si="6"/>
        <v>14605168</v>
      </c>
      <c r="I166" s="27">
        <f t="shared" si="6"/>
        <v>14632904</v>
      </c>
    </row>
    <row r="169" spans="1:9">
      <c r="A169" s="5" t="s">
        <v>113</v>
      </c>
    </row>
    <row r="170" spans="1:9">
      <c r="A170" s="126" t="s">
        <v>115</v>
      </c>
      <c r="B170" s="126"/>
      <c r="C170" s="126"/>
      <c r="D170" s="126"/>
      <c r="E170" s="126"/>
      <c r="F170" s="126"/>
      <c r="G170" s="126"/>
      <c r="H170" s="126"/>
      <c r="I170" s="126"/>
    </row>
    <row r="171" spans="1:9">
      <c r="A171" s="126" t="s">
        <v>119</v>
      </c>
      <c r="B171" s="126"/>
      <c r="C171" s="126"/>
      <c r="D171" s="126"/>
      <c r="E171" s="126"/>
      <c r="F171" s="126"/>
      <c r="G171" s="126"/>
      <c r="H171" s="126"/>
      <c r="I171" s="126"/>
    </row>
    <row r="172" spans="1:9">
      <c r="A172" s="126" t="s">
        <v>355</v>
      </c>
      <c r="B172" s="126"/>
      <c r="C172" s="126"/>
      <c r="D172" s="126"/>
      <c r="E172" s="126"/>
      <c r="F172" s="126"/>
      <c r="G172" s="126"/>
      <c r="H172" s="126"/>
      <c r="I172" s="126"/>
    </row>
    <row r="173" spans="1:9" ht="42" customHeight="1">
      <c r="A173" s="126" t="s">
        <v>432</v>
      </c>
      <c r="B173" s="126"/>
      <c r="C173" s="126"/>
      <c r="D173" s="126"/>
      <c r="E173" s="126"/>
      <c r="F173" s="126"/>
      <c r="G173" s="126"/>
      <c r="H173" s="126"/>
      <c r="I173" s="126"/>
    </row>
    <row r="175" spans="1:9">
      <c r="G175" s="23"/>
      <c r="H175" s="24"/>
      <c r="I175" s="24"/>
    </row>
    <row r="182" spans="4:9">
      <c r="D182" s="26"/>
      <c r="E182" s="26"/>
      <c r="F182" s="26"/>
      <c r="G182" s="26"/>
      <c r="H182" s="26"/>
      <c r="I182" s="26"/>
    </row>
    <row r="183" spans="4:9">
      <c r="D183" s="26"/>
      <c r="E183" s="26"/>
      <c r="F183" s="26"/>
      <c r="G183" s="26"/>
      <c r="H183" s="26"/>
      <c r="I183" s="26"/>
    </row>
    <row r="186" spans="4:9">
      <c r="D186" s="26"/>
      <c r="E186" s="26"/>
      <c r="F186" s="26"/>
      <c r="G186" s="26"/>
      <c r="H186" s="26"/>
      <c r="I186" s="26"/>
    </row>
    <row r="187" spans="4:9">
      <c r="D187" s="26"/>
      <c r="E187" s="26"/>
      <c r="F187" s="26"/>
      <c r="G187" s="26"/>
      <c r="H187" s="26"/>
      <c r="I187" s="26"/>
    </row>
    <row r="188" spans="4:9">
      <c r="D188" s="26"/>
      <c r="E188" s="26"/>
      <c r="F188" s="26"/>
      <c r="G188" s="26"/>
      <c r="H188" s="26"/>
      <c r="I188" s="26"/>
    </row>
    <row r="189" spans="4:9">
      <c r="D189" s="26"/>
      <c r="E189" s="26"/>
      <c r="F189" s="26"/>
      <c r="G189" s="26"/>
      <c r="H189" s="26"/>
      <c r="I189" s="26"/>
    </row>
    <row r="190" spans="4:9">
      <c r="D190" s="26"/>
      <c r="E190" s="26"/>
      <c r="F190" s="26"/>
      <c r="G190" s="26"/>
      <c r="H190" s="26"/>
      <c r="I190" s="26"/>
    </row>
    <row r="203" spans="2:6">
      <c r="B203" s="49"/>
      <c r="C203" s="50"/>
      <c r="D203" s="50"/>
      <c r="E203" s="50"/>
      <c r="F203" s="50"/>
    </row>
    <row r="204" spans="2:6">
      <c r="B204" s="49"/>
      <c r="C204" s="50"/>
      <c r="D204" s="50"/>
      <c r="E204" s="50"/>
      <c r="F204" s="50"/>
    </row>
    <row r="205" spans="2:6">
      <c r="B205" s="49"/>
      <c r="C205" s="50"/>
      <c r="D205" s="50"/>
      <c r="E205" s="50"/>
      <c r="F205" s="50"/>
    </row>
    <row r="206" spans="2:6">
      <c r="B206" s="49"/>
      <c r="C206" s="50"/>
      <c r="D206" s="50"/>
      <c r="E206" s="50"/>
      <c r="F206" s="50"/>
    </row>
    <row r="207" spans="2:6">
      <c r="B207" s="49"/>
      <c r="C207" s="50"/>
      <c r="D207" s="50"/>
      <c r="E207" s="50"/>
      <c r="F207" s="50"/>
    </row>
    <row r="208" spans="2:6">
      <c r="B208" s="49"/>
      <c r="C208" s="50"/>
      <c r="D208" s="50"/>
      <c r="E208" s="50"/>
      <c r="F208" s="50"/>
    </row>
    <row r="209" spans="2:6">
      <c r="B209" s="49"/>
      <c r="C209" s="50"/>
      <c r="D209" s="50"/>
      <c r="E209" s="50"/>
      <c r="F209" s="50"/>
    </row>
    <row r="210" spans="2:6">
      <c r="B210" s="49"/>
      <c r="C210" s="50"/>
      <c r="D210" s="50"/>
      <c r="E210" s="50"/>
      <c r="F210" s="50"/>
    </row>
  </sheetData>
  <sortState ref="A73:V112">
    <sortCondition ref="B73:B112"/>
  </sortState>
  <mergeCells count="5">
    <mergeCell ref="A3:I3"/>
    <mergeCell ref="A172:I172"/>
    <mergeCell ref="A170:I170"/>
    <mergeCell ref="A171:I171"/>
    <mergeCell ref="A173:I173"/>
  </mergeCells>
  <printOptions horizontalCentered="1"/>
  <pageMargins left="0.70866141732283472" right="0.70866141732283472" top="0.74803149606299213" bottom="0.74803149606299213" header="0.31496062992125984" footer="0.31496062992125984"/>
  <pageSetup scale="54" fitToHeight="2" orientation="portrait" blackAndWhite="1" r:id="rId1"/>
  <rowBreaks count="1" manualBreakCount="1">
    <brk id="87"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156"/>
  <sheetViews>
    <sheetView view="pageBreakPreview" zoomScaleSheetLayoutView="100" workbookViewId="0">
      <pane ySplit="7" topLeftCell="A153" activePane="bottomLeft" state="frozen"/>
      <selection pane="bottomLeft" activeCell="A153" sqref="A153"/>
    </sheetView>
  </sheetViews>
  <sheetFormatPr defaultColWidth="9.140625" defaultRowHeight="12.75"/>
  <cols>
    <col min="1" max="1" width="47.42578125" style="5" customWidth="1"/>
    <col min="2" max="2" width="13" style="5" bestFit="1" customWidth="1"/>
    <col min="3" max="3" width="12" style="5" bestFit="1" customWidth="1"/>
    <col min="4" max="4" width="12.28515625" style="5" customWidth="1"/>
    <col min="5" max="5" width="12.42578125" style="5" customWidth="1"/>
    <col min="6" max="6" width="4.5703125" style="5" customWidth="1"/>
    <col min="7" max="7" width="11.7109375" style="5" customWidth="1"/>
    <col min="8" max="9" width="11.42578125" style="5" bestFit="1" customWidth="1"/>
    <col min="10" max="10" width="11.42578125" style="5" customWidth="1"/>
    <col min="11" max="11" width="12.28515625" style="5" bestFit="1" customWidth="1"/>
    <col min="12" max="16384" width="9.140625" style="5"/>
  </cols>
  <sheetData>
    <row r="1" spans="1:11">
      <c r="A1" s="70" t="s">
        <v>15</v>
      </c>
      <c r="B1" s="70"/>
      <c r="C1" s="68"/>
      <c r="D1" s="68"/>
      <c r="E1" s="68"/>
      <c r="F1" s="68"/>
      <c r="G1" s="68"/>
      <c r="H1" s="68"/>
      <c r="I1" s="68"/>
      <c r="J1" s="68"/>
      <c r="K1" s="71" t="s">
        <v>45</v>
      </c>
    </row>
    <row r="2" spans="1:11">
      <c r="A2" s="70" t="s">
        <v>124</v>
      </c>
      <c r="B2" s="70"/>
      <c r="C2" s="68"/>
      <c r="D2" s="68"/>
      <c r="E2" s="68"/>
      <c r="F2" s="68"/>
      <c r="G2" s="68"/>
      <c r="H2" s="68"/>
      <c r="I2" s="68"/>
      <c r="J2" s="68"/>
      <c r="K2" s="52" t="str">
        <f>'5.1'!I2</f>
        <v>June 2017</v>
      </c>
    </row>
    <row r="3" spans="1:11" ht="13.5" thickBot="1">
      <c r="A3" s="72" t="s">
        <v>17</v>
      </c>
      <c r="B3" s="72"/>
      <c r="C3" s="73"/>
      <c r="D3" s="73"/>
      <c r="E3" s="73"/>
      <c r="F3" s="73"/>
      <c r="G3" s="73"/>
      <c r="H3" s="73"/>
      <c r="I3" s="73"/>
      <c r="J3" s="73"/>
      <c r="K3" s="73"/>
    </row>
    <row r="4" spans="1:11" ht="13.5" thickBot="1">
      <c r="A4" s="74"/>
      <c r="B4" s="72"/>
      <c r="C4" s="73"/>
      <c r="D4" s="73"/>
      <c r="E4" s="73"/>
      <c r="F4" s="75"/>
      <c r="G4" s="75"/>
      <c r="H4" s="73"/>
      <c r="I4" s="73"/>
      <c r="J4" s="73"/>
      <c r="K4" s="73"/>
    </row>
    <row r="5" spans="1:11" ht="13.5" thickBot="1">
      <c r="A5" s="74"/>
      <c r="B5" s="127" t="s">
        <v>46</v>
      </c>
      <c r="C5" s="128"/>
      <c r="D5" s="128"/>
      <c r="E5" s="128"/>
      <c r="F5" s="76"/>
      <c r="G5" s="68"/>
      <c r="H5" s="129" t="s">
        <v>47</v>
      </c>
      <c r="I5" s="129"/>
      <c r="J5" s="129"/>
      <c r="K5" s="129"/>
    </row>
    <row r="6" spans="1:11" ht="18" customHeight="1">
      <c r="A6" s="74"/>
      <c r="B6" s="77" t="s">
        <v>48</v>
      </c>
      <c r="C6" s="130" t="s">
        <v>163</v>
      </c>
      <c r="D6" s="130"/>
      <c r="E6" s="78" t="s">
        <v>30</v>
      </c>
      <c r="F6" s="78"/>
      <c r="G6" s="131" t="s">
        <v>49</v>
      </c>
      <c r="H6" s="77" t="s">
        <v>48</v>
      </c>
      <c r="I6" s="130" t="s">
        <v>163</v>
      </c>
      <c r="J6" s="130"/>
      <c r="K6" s="78" t="s">
        <v>30</v>
      </c>
    </row>
    <row r="7" spans="1:11" ht="31.5" customHeight="1" thickBot="1">
      <c r="A7" s="74"/>
      <c r="B7" s="79">
        <v>2012</v>
      </c>
      <c r="C7" s="80" t="s">
        <v>50</v>
      </c>
      <c r="D7" s="81" t="s">
        <v>318</v>
      </c>
      <c r="E7" s="82">
        <v>2013</v>
      </c>
      <c r="F7" s="82"/>
      <c r="G7" s="132"/>
      <c r="H7" s="79">
        <v>2012</v>
      </c>
      <c r="I7" s="81" t="s">
        <v>423</v>
      </c>
      <c r="J7" s="81" t="s">
        <v>148</v>
      </c>
      <c r="K7" s="82">
        <v>2013</v>
      </c>
    </row>
    <row r="8" spans="1:11">
      <c r="A8" s="74"/>
      <c r="B8" s="83"/>
      <c r="C8" s="84"/>
      <c r="D8" s="85"/>
      <c r="E8" s="86"/>
      <c r="F8" s="86"/>
      <c r="G8" s="87"/>
      <c r="H8" s="83"/>
      <c r="I8" s="85"/>
      <c r="J8" s="85"/>
      <c r="K8" s="86"/>
    </row>
    <row r="9" spans="1:11">
      <c r="A9" s="14" t="s">
        <v>83</v>
      </c>
    </row>
    <row r="10" spans="1:11">
      <c r="A10" s="5" t="s">
        <v>400</v>
      </c>
      <c r="G10" s="88"/>
    </row>
    <row r="11" spans="1:11">
      <c r="A11" s="5" t="s">
        <v>326</v>
      </c>
      <c r="B11" s="89">
        <v>84589.32</v>
      </c>
      <c r="C11" s="89"/>
      <c r="D11" s="89">
        <v>-84589.32</v>
      </c>
      <c r="E11" s="89">
        <f>B11+C11+D11</f>
        <v>0</v>
      </c>
      <c r="F11" s="89"/>
      <c r="G11" s="89" t="s">
        <v>64</v>
      </c>
      <c r="H11" s="89">
        <v>77540.13</v>
      </c>
      <c r="I11" s="89">
        <v>7049.1900000000023</v>
      </c>
      <c r="J11" s="89">
        <v>-84589.32</v>
      </c>
      <c r="K11" s="89">
        <f>SUM(H11:J11)</f>
        <v>0</v>
      </c>
    </row>
    <row r="12" spans="1:11">
      <c r="A12" s="5" t="s">
        <v>327</v>
      </c>
      <c r="B12" s="89">
        <v>125099.58</v>
      </c>
      <c r="C12" s="89"/>
      <c r="D12" s="89">
        <v>-125099.58</v>
      </c>
      <c r="E12" s="89">
        <f t="shared" ref="E12:E61" si="0">B12+C12+D12</f>
        <v>0</v>
      </c>
      <c r="F12" s="89"/>
      <c r="G12" s="89" t="s">
        <v>64</v>
      </c>
      <c r="H12" s="89">
        <v>114674.91999999998</v>
      </c>
      <c r="I12" s="89">
        <v>10424.660000000018</v>
      </c>
      <c r="J12" s="89">
        <v>-125099.58</v>
      </c>
      <c r="K12" s="89">
        <f t="shared" ref="K12:K61" si="1">SUM(H12:J12)</f>
        <v>0</v>
      </c>
    </row>
    <row r="13" spans="1:11">
      <c r="A13" s="5" t="s">
        <v>328</v>
      </c>
      <c r="B13" s="89">
        <v>84762.15</v>
      </c>
      <c r="C13" s="89"/>
      <c r="D13" s="89"/>
      <c r="E13" s="89">
        <f t="shared" si="0"/>
        <v>84762.15</v>
      </c>
      <c r="F13" s="89"/>
      <c r="G13" s="89" t="s">
        <v>64</v>
      </c>
      <c r="H13" s="89">
        <v>74873.140000000014</v>
      </c>
      <c r="I13" s="89">
        <v>8476.220000000003</v>
      </c>
      <c r="J13" s="89"/>
      <c r="K13" s="89">
        <f t="shared" si="1"/>
        <v>83349.360000000015</v>
      </c>
    </row>
    <row r="14" spans="1:11">
      <c r="A14" s="5" t="s">
        <v>52</v>
      </c>
      <c r="B14" s="89">
        <v>110244.48</v>
      </c>
      <c r="C14" s="89"/>
      <c r="D14" s="89">
        <v>-110244.48</v>
      </c>
      <c r="E14" s="89">
        <f t="shared" si="0"/>
        <v>0</v>
      </c>
      <c r="F14" s="89"/>
      <c r="G14" s="89" t="s">
        <v>65</v>
      </c>
      <c r="H14" s="89">
        <v>99220.12</v>
      </c>
      <c r="I14" s="89">
        <v>11024.36</v>
      </c>
      <c r="J14" s="89">
        <v>-110244.48</v>
      </c>
      <c r="K14" s="89">
        <f t="shared" si="1"/>
        <v>0</v>
      </c>
    </row>
    <row r="15" spans="1:11">
      <c r="A15" s="5" t="s">
        <v>372</v>
      </c>
      <c r="B15" s="89">
        <v>409335.37</v>
      </c>
      <c r="C15" s="89"/>
      <c r="D15" s="89">
        <v>-409335.37</v>
      </c>
      <c r="E15" s="89">
        <f t="shared" si="0"/>
        <v>0</v>
      </c>
      <c r="F15" s="89"/>
      <c r="G15" s="89" t="s">
        <v>65</v>
      </c>
      <c r="H15" s="89">
        <v>361579.73</v>
      </c>
      <c r="I15" s="89">
        <v>47755.640000000014</v>
      </c>
      <c r="J15" s="89">
        <v>-409335.37</v>
      </c>
      <c r="K15" s="89">
        <f t="shared" si="1"/>
        <v>0</v>
      </c>
    </row>
    <row r="16" spans="1:11">
      <c r="A16" s="5" t="s">
        <v>368</v>
      </c>
      <c r="B16" s="89">
        <v>72875.91</v>
      </c>
      <c r="C16" s="89"/>
      <c r="D16" s="89">
        <v>-72875.91</v>
      </c>
      <c r="E16" s="89">
        <f t="shared" si="0"/>
        <v>0</v>
      </c>
      <c r="F16" s="89"/>
      <c r="G16" s="89" t="s">
        <v>65</v>
      </c>
      <c r="H16" s="89">
        <v>63159.180000000008</v>
      </c>
      <c r="I16" s="89">
        <v>9716.7299999999959</v>
      </c>
      <c r="J16" s="89">
        <v>-72875.91</v>
      </c>
      <c r="K16" s="89">
        <f t="shared" si="1"/>
        <v>0</v>
      </c>
    </row>
    <row r="17" spans="1:11">
      <c r="A17" s="5" t="s">
        <v>369</v>
      </c>
      <c r="B17" s="89">
        <v>37903.64</v>
      </c>
      <c r="C17" s="89"/>
      <c r="D17" s="89">
        <v>-37903.64</v>
      </c>
      <c r="E17" s="89">
        <f t="shared" si="0"/>
        <v>0</v>
      </c>
      <c r="F17" s="89"/>
      <c r="G17" s="89" t="s">
        <v>65</v>
      </c>
      <c r="H17" s="89">
        <v>30323.009999999995</v>
      </c>
      <c r="I17" s="89">
        <v>7580.6300000000047</v>
      </c>
      <c r="J17" s="89">
        <v>-37903.64</v>
      </c>
      <c r="K17" s="89">
        <f t="shared" si="1"/>
        <v>0</v>
      </c>
    </row>
    <row r="18" spans="1:11">
      <c r="A18" s="5" t="s">
        <v>53</v>
      </c>
      <c r="B18" s="89">
        <v>170242.7</v>
      </c>
      <c r="C18" s="89"/>
      <c r="D18" s="89">
        <v>-170242.7</v>
      </c>
      <c r="E18" s="89">
        <f t="shared" si="0"/>
        <v>0</v>
      </c>
      <c r="F18" s="89"/>
      <c r="G18" s="89" t="s">
        <v>65</v>
      </c>
      <c r="H18" s="89">
        <v>136194.22000000003</v>
      </c>
      <c r="I18" s="89">
        <v>34048.479999999981</v>
      </c>
      <c r="J18" s="89">
        <v>-170242.7</v>
      </c>
      <c r="K18" s="89">
        <f t="shared" si="1"/>
        <v>0</v>
      </c>
    </row>
    <row r="19" spans="1:11">
      <c r="A19" s="5" t="s">
        <v>370</v>
      </c>
      <c r="B19" s="89">
        <v>185082.27</v>
      </c>
      <c r="C19" s="89"/>
      <c r="D19" s="89">
        <v>-185082.27</v>
      </c>
      <c r="E19" s="89">
        <f t="shared" si="0"/>
        <v>0</v>
      </c>
      <c r="F19" s="89"/>
      <c r="G19" s="89" t="s">
        <v>65</v>
      </c>
      <c r="H19" s="89">
        <v>148065.65000000002</v>
      </c>
      <c r="I19" s="89">
        <v>37016.619999999966</v>
      </c>
      <c r="J19" s="89">
        <v>-185082.27</v>
      </c>
      <c r="K19" s="89">
        <f t="shared" si="1"/>
        <v>0</v>
      </c>
    </row>
    <row r="20" spans="1:11">
      <c r="A20" s="5" t="s">
        <v>371</v>
      </c>
      <c r="B20" s="89">
        <v>206720.5</v>
      </c>
      <c r="C20" s="89"/>
      <c r="D20" s="89">
        <v>-206720.5</v>
      </c>
      <c r="E20" s="89">
        <f t="shared" si="0"/>
        <v>0</v>
      </c>
      <c r="F20" s="89"/>
      <c r="G20" s="89" t="s">
        <v>65</v>
      </c>
      <c r="H20" s="89">
        <v>165376.34</v>
      </c>
      <c r="I20" s="89">
        <v>41344.160000000003</v>
      </c>
      <c r="J20" s="89">
        <v>-206720.5</v>
      </c>
      <c r="K20" s="89">
        <f t="shared" si="1"/>
        <v>0</v>
      </c>
    </row>
    <row r="21" spans="1:11">
      <c r="A21" s="5" t="s">
        <v>369</v>
      </c>
      <c r="B21" s="89">
        <v>3021.03</v>
      </c>
      <c r="C21" s="89"/>
      <c r="D21" s="89"/>
      <c r="E21" s="89">
        <f t="shared" si="0"/>
        <v>3021.03</v>
      </c>
      <c r="F21" s="89"/>
      <c r="G21" s="89" t="s">
        <v>65</v>
      </c>
      <c r="H21" s="89">
        <v>2316.1400000000003</v>
      </c>
      <c r="I21" s="89">
        <v>604.21000000000015</v>
      </c>
      <c r="J21" s="89"/>
      <c r="K21" s="89">
        <f t="shared" si="1"/>
        <v>2920.3500000000004</v>
      </c>
    </row>
    <row r="22" spans="1:11">
      <c r="A22" s="5" t="s">
        <v>364</v>
      </c>
      <c r="B22" s="89">
        <v>21365.31</v>
      </c>
      <c r="C22" s="89"/>
      <c r="D22" s="89"/>
      <c r="E22" s="89">
        <f t="shared" si="0"/>
        <v>21365.31</v>
      </c>
      <c r="F22" s="89"/>
      <c r="G22" s="89" t="s">
        <v>65</v>
      </c>
      <c r="H22" s="89">
        <v>15667.850000000002</v>
      </c>
      <c r="I22" s="89">
        <v>4273.0600000000004</v>
      </c>
      <c r="J22" s="89"/>
      <c r="K22" s="89">
        <f t="shared" si="1"/>
        <v>19940.910000000003</v>
      </c>
    </row>
    <row r="23" spans="1:11">
      <c r="A23" s="5" t="s">
        <v>54</v>
      </c>
      <c r="B23" s="89">
        <v>5453.81</v>
      </c>
      <c r="C23" s="89"/>
      <c r="D23" s="89"/>
      <c r="E23" s="89">
        <f t="shared" si="0"/>
        <v>5453.81</v>
      </c>
      <c r="F23" s="89"/>
      <c r="G23" s="89" t="s">
        <v>65</v>
      </c>
      <c r="H23" s="89">
        <v>3999.37</v>
      </c>
      <c r="I23" s="89">
        <v>1090.76</v>
      </c>
      <c r="J23" s="89"/>
      <c r="K23" s="89">
        <f t="shared" si="1"/>
        <v>5090.13</v>
      </c>
    </row>
    <row r="24" spans="1:11">
      <c r="A24" s="5" t="s">
        <v>392</v>
      </c>
      <c r="B24" s="89">
        <v>55901.97</v>
      </c>
      <c r="C24" s="89"/>
      <c r="D24" s="89"/>
      <c r="E24" s="89">
        <f t="shared" si="0"/>
        <v>55901.97</v>
      </c>
      <c r="F24" s="89"/>
      <c r="G24" s="89" t="s">
        <v>65</v>
      </c>
      <c r="H24" s="89">
        <v>40994.76</v>
      </c>
      <c r="I24" s="89">
        <v>11180.390000000001</v>
      </c>
      <c r="J24" s="89"/>
      <c r="K24" s="89">
        <f t="shared" si="1"/>
        <v>52175.15</v>
      </c>
    </row>
    <row r="25" spans="1:11">
      <c r="A25" s="5" t="s">
        <v>393</v>
      </c>
      <c r="B25" s="89">
        <v>25466.5</v>
      </c>
      <c r="C25" s="89"/>
      <c r="D25" s="89"/>
      <c r="E25" s="89">
        <f t="shared" si="0"/>
        <v>25466.5</v>
      </c>
      <c r="F25" s="89"/>
      <c r="G25" s="89" t="s">
        <v>65</v>
      </c>
      <c r="H25" s="89">
        <v>15279.979999999998</v>
      </c>
      <c r="I25" s="89">
        <v>5093.2999999999993</v>
      </c>
      <c r="J25" s="89"/>
      <c r="K25" s="89">
        <f t="shared" si="1"/>
        <v>20373.28</v>
      </c>
    </row>
    <row r="26" spans="1:11">
      <c r="A26" s="5" t="s">
        <v>369</v>
      </c>
      <c r="B26" s="89">
        <v>22116.799999999999</v>
      </c>
      <c r="C26" s="89"/>
      <c r="D26" s="89"/>
      <c r="E26" s="89">
        <f t="shared" si="0"/>
        <v>22116.799999999999</v>
      </c>
      <c r="F26" s="89"/>
      <c r="G26" s="89" t="s">
        <v>65</v>
      </c>
      <c r="H26" s="89">
        <v>13270.2</v>
      </c>
      <c r="I26" s="89">
        <v>4423.3600000000006</v>
      </c>
      <c r="J26" s="89"/>
      <c r="K26" s="89">
        <f t="shared" si="1"/>
        <v>17693.560000000001</v>
      </c>
    </row>
    <row r="27" spans="1:11">
      <c r="A27" s="5" t="s">
        <v>55</v>
      </c>
      <c r="B27" s="89">
        <v>41616.620000000003</v>
      </c>
      <c r="C27" s="89"/>
      <c r="D27" s="89"/>
      <c r="E27" s="89">
        <f t="shared" si="0"/>
        <v>41616.620000000003</v>
      </c>
      <c r="F27" s="89"/>
      <c r="G27" s="89" t="s">
        <v>65</v>
      </c>
      <c r="H27" s="89">
        <v>24969.979999999996</v>
      </c>
      <c r="I27" s="89">
        <v>8323.3199999999979</v>
      </c>
      <c r="J27" s="89"/>
      <c r="K27" s="89">
        <f t="shared" si="1"/>
        <v>33293.299999999996</v>
      </c>
    </row>
    <row r="28" spans="1:11">
      <c r="A28" s="5" t="s">
        <v>56</v>
      </c>
      <c r="B28" s="89">
        <v>30509.96</v>
      </c>
      <c r="C28" s="89"/>
      <c r="D28" s="89"/>
      <c r="E28" s="89">
        <f t="shared" si="0"/>
        <v>30509.96</v>
      </c>
      <c r="F28" s="89"/>
      <c r="G28" s="89" t="s">
        <v>65</v>
      </c>
      <c r="H28" s="89">
        <v>18305.949999999997</v>
      </c>
      <c r="I28" s="89">
        <v>6101.99</v>
      </c>
      <c r="J28" s="89"/>
      <c r="K28" s="89">
        <f t="shared" si="1"/>
        <v>24407.939999999995</v>
      </c>
    </row>
    <row r="29" spans="1:11">
      <c r="A29" s="5" t="s">
        <v>57</v>
      </c>
      <c r="B29" s="89">
        <v>28186.83</v>
      </c>
      <c r="C29" s="89"/>
      <c r="D29" s="89"/>
      <c r="E29" s="89">
        <f t="shared" si="0"/>
        <v>28186.83</v>
      </c>
      <c r="F29" s="89"/>
      <c r="G29" s="89" t="s">
        <v>65</v>
      </c>
      <c r="H29" s="89">
        <v>16912.119999999995</v>
      </c>
      <c r="I29" s="89">
        <v>5637.3699999999981</v>
      </c>
      <c r="J29" s="89"/>
      <c r="K29" s="89">
        <f t="shared" si="1"/>
        <v>22549.489999999994</v>
      </c>
    </row>
    <row r="30" spans="1:11">
      <c r="A30" s="5" t="s">
        <v>58</v>
      </c>
      <c r="B30" s="89">
        <v>25519.26</v>
      </c>
      <c r="C30" s="89"/>
      <c r="D30" s="89"/>
      <c r="E30" s="89">
        <f t="shared" si="0"/>
        <v>25519.26</v>
      </c>
      <c r="F30" s="89"/>
      <c r="G30" s="89" t="s">
        <v>65</v>
      </c>
      <c r="H30" s="89">
        <v>10207.68</v>
      </c>
      <c r="I30" s="89">
        <v>5103.84</v>
      </c>
      <c r="J30" s="89"/>
      <c r="K30" s="89">
        <f t="shared" si="1"/>
        <v>15311.52</v>
      </c>
    </row>
    <row r="31" spans="1:11">
      <c r="A31" s="5" t="s">
        <v>70</v>
      </c>
      <c r="B31" s="89">
        <v>50418.98</v>
      </c>
      <c r="C31" s="89"/>
      <c r="D31" s="89"/>
      <c r="E31" s="89">
        <f t="shared" si="0"/>
        <v>50418.98</v>
      </c>
      <c r="F31" s="89"/>
      <c r="G31" s="89" t="s">
        <v>65</v>
      </c>
      <c r="H31" s="89">
        <v>20167.679999999997</v>
      </c>
      <c r="I31" s="89">
        <v>10083.839999999998</v>
      </c>
      <c r="J31" s="89"/>
      <c r="K31" s="89">
        <f t="shared" si="1"/>
        <v>30251.519999999997</v>
      </c>
    </row>
    <row r="32" spans="1:11">
      <c r="A32" s="5" t="s">
        <v>110</v>
      </c>
      <c r="B32" s="89">
        <v>62881.760000000002</v>
      </c>
      <c r="C32" s="89"/>
      <c r="D32" s="89"/>
      <c r="E32" s="89">
        <f t="shared" si="0"/>
        <v>62881.760000000002</v>
      </c>
      <c r="F32" s="89"/>
      <c r="G32" s="89" t="s">
        <v>65</v>
      </c>
      <c r="H32" s="89">
        <v>31440.888000000006</v>
      </c>
      <c r="I32" s="89">
        <v>12576.360000000002</v>
      </c>
      <c r="J32" s="89"/>
      <c r="K32" s="89">
        <f t="shared" si="1"/>
        <v>44017.248000000007</v>
      </c>
    </row>
    <row r="33" spans="1:11">
      <c r="A33" s="5" t="s">
        <v>71</v>
      </c>
      <c r="B33" s="89">
        <v>44562.15</v>
      </c>
      <c r="C33" s="89"/>
      <c r="D33" s="89"/>
      <c r="E33" s="89">
        <f t="shared" si="0"/>
        <v>44562.15</v>
      </c>
      <c r="F33" s="89"/>
      <c r="G33" s="89" t="s">
        <v>65</v>
      </c>
      <c r="H33" s="89">
        <v>17824.8</v>
      </c>
      <c r="I33" s="89">
        <v>8912.4</v>
      </c>
      <c r="J33" s="89"/>
      <c r="K33" s="89">
        <f t="shared" si="1"/>
        <v>26737.199999999997</v>
      </c>
    </row>
    <row r="34" spans="1:11">
      <c r="A34" s="5" t="s">
        <v>60</v>
      </c>
      <c r="B34" s="89">
        <v>340199.83</v>
      </c>
      <c r="C34" s="89"/>
      <c r="D34" s="89"/>
      <c r="E34" s="89">
        <f t="shared" si="0"/>
        <v>340199.83</v>
      </c>
      <c r="F34" s="89"/>
      <c r="G34" s="89" t="s">
        <v>65</v>
      </c>
      <c r="H34" s="89">
        <v>102059.97</v>
      </c>
      <c r="I34" s="89">
        <v>68040</v>
      </c>
      <c r="J34" s="89"/>
      <c r="K34" s="89">
        <f t="shared" si="1"/>
        <v>170099.97</v>
      </c>
    </row>
    <row r="35" spans="1:11">
      <c r="A35" s="5" t="s">
        <v>59</v>
      </c>
      <c r="B35" s="89">
        <v>447535.89</v>
      </c>
      <c r="C35" s="89"/>
      <c r="D35" s="89"/>
      <c r="E35" s="89">
        <f t="shared" si="0"/>
        <v>447535.89</v>
      </c>
      <c r="F35" s="89"/>
      <c r="G35" s="89" t="s">
        <v>65</v>
      </c>
      <c r="H35" s="89">
        <v>141719.70049999998</v>
      </c>
      <c r="I35" s="89">
        <v>89507.159999999974</v>
      </c>
      <c r="J35" s="89"/>
      <c r="K35" s="89">
        <f t="shared" si="1"/>
        <v>231226.86049999995</v>
      </c>
    </row>
    <row r="36" spans="1:11">
      <c r="A36" s="90" t="s">
        <v>365</v>
      </c>
      <c r="B36" s="89">
        <v>27571.93</v>
      </c>
      <c r="C36" s="89"/>
      <c r="D36" s="89"/>
      <c r="E36" s="89">
        <f t="shared" si="0"/>
        <v>27571.93</v>
      </c>
      <c r="F36" s="89"/>
      <c r="G36" s="89" t="s">
        <v>65</v>
      </c>
      <c r="H36" s="89">
        <v>9190.6473333333306</v>
      </c>
      <c r="I36" s="89">
        <v>5514.3599999999979</v>
      </c>
      <c r="J36" s="89"/>
      <c r="K36" s="89">
        <f t="shared" si="1"/>
        <v>14705.007333333328</v>
      </c>
    </row>
    <row r="37" spans="1:11">
      <c r="A37" s="90" t="s">
        <v>366</v>
      </c>
      <c r="B37" s="89">
        <v>80575.16</v>
      </c>
      <c r="C37" s="89"/>
      <c r="D37" s="89"/>
      <c r="E37" s="89">
        <f t="shared" si="0"/>
        <v>80575.16</v>
      </c>
      <c r="F37" s="89"/>
      <c r="G37" s="89" t="s">
        <v>65</v>
      </c>
      <c r="H37" s="89">
        <v>16159.18</v>
      </c>
      <c r="I37" s="89">
        <v>16115.04</v>
      </c>
      <c r="J37" s="89"/>
      <c r="K37" s="89">
        <f t="shared" si="1"/>
        <v>32274.22</v>
      </c>
    </row>
    <row r="38" spans="1:11">
      <c r="A38" s="90" t="s">
        <v>76</v>
      </c>
      <c r="B38" s="89">
        <v>99960.54</v>
      </c>
      <c r="C38" s="89"/>
      <c r="D38" s="89"/>
      <c r="E38" s="89">
        <f t="shared" si="0"/>
        <v>99960.54</v>
      </c>
      <c r="F38" s="89"/>
      <c r="G38" s="89" t="s">
        <v>65</v>
      </c>
      <c r="H38" s="89">
        <v>20046.879999999997</v>
      </c>
      <c r="I38" s="89">
        <v>19992.119999999995</v>
      </c>
      <c r="J38" s="89"/>
      <c r="K38" s="89">
        <f t="shared" si="1"/>
        <v>40038.999999999993</v>
      </c>
    </row>
    <row r="39" spans="1:11">
      <c r="A39" s="90" t="s">
        <v>74</v>
      </c>
      <c r="B39" s="89">
        <v>38070.980000000003</v>
      </c>
      <c r="C39" s="89"/>
      <c r="D39" s="89"/>
      <c r="E39" s="89">
        <f t="shared" si="0"/>
        <v>38070.980000000003</v>
      </c>
      <c r="F39" s="89"/>
      <c r="G39" s="89" t="s">
        <v>162</v>
      </c>
      <c r="H39" s="89">
        <v>12725.100000000002</v>
      </c>
      <c r="I39" s="89">
        <v>12690.360000000002</v>
      </c>
      <c r="J39" s="89"/>
      <c r="K39" s="89">
        <f t="shared" si="1"/>
        <v>25415.460000000006</v>
      </c>
    </row>
    <row r="40" spans="1:11">
      <c r="A40" s="90" t="s">
        <v>120</v>
      </c>
      <c r="B40" s="89">
        <v>7212.01</v>
      </c>
      <c r="C40" s="89"/>
      <c r="D40" s="89"/>
      <c r="E40" s="89">
        <f t="shared" si="0"/>
        <v>7212.01</v>
      </c>
      <c r="F40" s="89"/>
      <c r="G40" s="89" t="s">
        <v>65</v>
      </c>
      <c r="H40" s="89">
        <v>1446.3500000000004</v>
      </c>
      <c r="I40" s="89">
        <v>1442.4000000000003</v>
      </c>
      <c r="J40" s="89"/>
      <c r="K40" s="89">
        <f t="shared" si="1"/>
        <v>2888.7500000000009</v>
      </c>
    </row>
    <row r="41" spans="1:11">
      <c r="A41" s="90" t="s">
        <v>367</v>
      </c>
      <c r="B41" s="89">
        <v>2569.31</v>
      </c>
      <c r="C41" s="89"/>
      <c r="D41" s="89"/>
      <c r="E41" s="89">
        <f t="shared" si="0"/>
        <v>2569.31</v>
      </c>
      <c r="F41" s="89"/>
      <c r="G41" s="89" t="s">
        <v>65</v>
      </c>
      <c r="H41" s="89">
        <v>515.27</v>
      </c>
      <c r="I41" s="89">
        <v>513.84</v>
      </c>
      <c r="J41" s="89"/>
      <c r="K41" s="89">
        <f t="shared" si="1"/>
        <v>1029.1100000000001</v>
      </c>
    </row>
    <row r="42" spans="1:11">
      <c r="A42" s="90" t="s">
        <v>316</v>
      </c>
      <c r="B42" s="89">
        <v>2230652.33</v>
      </c>
      <c r="C42" s="89"/>
      <c r="D42" s="89"/>
      <c r="E42" s="89">
        <f t="shared" si="0"/>
        <v>2230652.33</v>
      </c>
      <c r="F42" s="89"/>
      <c r="G42" s="89" t="s">
        <v>64</v>
      </c>
      <c r="H42" s="89">
        <v>223065.22999999998</v>
      </c>
      <c r="I42" s="89">
        <v>223065.22999999998</v>
      </c>
      <c r="J42" s="89"/>
      <c r="K42" s="89">
        <f t="shared" si="1"/>
        <v>446130.45999999996</v>
      </c>
    </row>
    <row r="43" spans="1:11">
      <c r="A43" s="5" t="s">
        <v>374</v>
      </c>
      <c r="B43" s="89">
        <v>43124.74</v>
      </c>
      <c r="C43" s="89"/>
      <c r="D43" s="89"/>
      <c r="E43" s="89">
        <f t="shared" si="0"/>
        <v>43124.74</v>
      </c>
      <c r="F43" s="89"/>
      <c r="G43" s="89" t="s">
        <v>65</v>
      </c>
      <c r="H43" s="89">
        <v>23.57</v>
      </c>
      <c r="I43" s="89">
        <v>8625</v>
      </c>
      <c r="J43" s="89"/>
      <c r="K43" s="89">
        <f t="shared" si="1"/>
        <v>8648.57</v>
      </c>
    </row>
    <row r="44" spans="1:11">
      <c r="A44" s="5" t="s">
        <v>375</v>
      </c>
      <c r="B44" s="89">
        <v>132737.88</v>
      </c>
      <c r="C44" s="89"/>
      <c r="D44" s="89"/>
      <c r="E44" s="89">
        <f t="shared" si="0"/>
        <v>132737.88</v>
      </c>
      <c r="F44" s="89"/>
      <c r="G44" s="89" t="s">
        <v>65</v>
      </c>
      <c r="H44" s="89">
        <v>72.53</v>
      </c>
      <c r="I44" s="89">
        <v>26547.599999999995</v>
      </c>
      <c r="J44" s="89"/>
      <c r="K44" s="89">
        <f t="shared" si="1"/>
        <v>26620.129999999994</v>
      </c>
    </row>
    <row r="45" spans="1:11">
      <c r="A45" s="5" t="s">
        <v>376</v>
      </c>
      <c r="B45" s="89">
        <v>73971.600000000006</v>
      </c>
      <c r="C45" s="89"/>
      <c r="D45" s="89"/>
      <c r="E45" s="89">
        <f t="shared" si="0"/>
        <v>73971.600000000006</v>
      </c>
      <c r="F45" s="89"/>
      <c r="G45" s="89" t="s">
        <v>65</v>
      </c>
      <c r="H45" s="89">
        <v>40.42</v>
      </c>
      <c r="I45" s="89">
        <v>14794.320000000002</v>
      </c>
      <c r="J45" s="89"/>
      <c r="K45" s="89">
        <f t="shared" si="1"/>
        <v>14834.740000000002</v>
      </c>
    </row>
    <row r="46" spans="1:11">
      <c r="A46" s="5" t="s">
        <v>72</v>
      </c>
      <c r="B46" s="89">
        <v>1379039</v>
      </c>
      <c r="C46" s="89">
        <v>288332.31</v>
      </c>
      <c r="D46" s="89"/>
      <c r="E46" s="89">
        <f t="shared" si="0"/>
        <v>1667371.31</v>
      </c>
      <c r="F46" s="89"/>
      <c r="G46" s="89" t="s">
        <v>64</v>
      </c>
      <c r="H46" s="89">
        <v>0</v>
      </c>
      <c r="I46" s="89">
        <v>159529</v>
      </c>
      <c r="J46" s="89"/>
      <c r="K46" s="89">
        <f t="shared" si="1"/>
        <v>159529</v>
      </c>
    </row>
    <row r="47" spans="1:11">
      <c r="A47" s="5" t="s">
        <v>329</v>
      </c>
      <c r="B47" s="89">
        <v>2072347</v>
      </c>
      <c r="C47" s="89">
        <v>324.08</v>
      </c>
      <c r="D47" s="89"/>
      <c r="E47" s="89">
        <f t="shared" si="0"/>
        <v>2072671.08</v>
      </c>
      <c r="F47" s="89"/>
      <c r="G47" s="89" t="s">
        <v>64</v>
      </c>
      <c r="H47" s="89">
        <v>194741.09999999995</v>
      </c>
      <c r="I47" s="89">
        <v>219728.28</v>
      </c>
      <c r="J47" s="89"/>
      <c r="K47" s="89">
        <f t="shared" si="1"/>
        <v>414469.37999999995</v>
      </c>
    </row>
    <row r="48" spans="1:11">
      <c r="A48" s="5" t="s">
        <v>380</v>
      </c>
      <c r="B48" s="89">
        <v>427616.65</v>
      </c>
      <c r="C48" s="89"/>
      <c r="D48" s="89"/>
      <c r="E48" s="89">
        <f t="shared" si="0"/>
        <v>427616.65</v>
      </c>
      <c r="F48" s="89"/>
      <c r="G48" s="89" t="s">
        <v>65</v>
      </c>
      <c r="H48" s="89">
        <v>85523.330000000016</v>
      </c>
      <c r="I48" s="89">
        <v>85523.280000000013</v>
      </c>
      <c r="J48" s="89"/>
      <c r="K48" s="89">
        <f t="shared" si="1"/>
        <v>171046.61000000004</v>
      </c>
    </row>
    <row r="49" spans="1:11">
      <c r="A49" s="5" t="s">
        <v>133</v>
      </c>
      <c r="B49" s="89">
        <v>179264.76</v>
      </c>
      <c r="C49" s="89"/>
      <c r="D49" s="89"/>
      <c r="E49" s="89">
        <f t="shared" si="0"/>
        <v>179264.76</v>
      </c>
      <c r="F49" s="89"/>
      <c r="G49" s="89" t="s">
        <v>65</v>
      </c>
      <c r="H49" s="89">
        <v>35852.949999999997</v>
      </c>
      <c r="I49" s="89">
        <v>35853</v>
      </c>
      <c r="J49" s="89"/>
      <c r="K49" s="89">
        <f t="shared" si="1"/>
        <v>71705.95</v>
      </c>
    </row>
    <row r="50" spans="1:11">
      <c r="A50" s="5" t="s">
        <v>134</v>
      </c>
      <c r="B50" s="89">
        <v>109940.92</v>
      </c>
      <c r="C50" s="89"/>
      <c r="D50" s="89"/>
      <c r="E50" s="89">
        <f t="shared" si="0"/>
        <v>109940.92</v>
      </c>
      <c r="F50" s="89"/>
      <c r="G50" s="89" t="s">
        <v>65</v>
      </c>
      <c r="H50" s="89">
        <v>22048.42</v>
      </c>
      <c r="I50" s="89">
        <v>21988.199999999997</v>
      </c>
      <c r="J50" s="89"/>
      <c r="K50" s="89">
        <f t="shared" si="1"/>
        <v>44036.619999999995</v>
      </c>
    </row>
    <row r="51" spans="1:11">
      <c r="A51" s="5" t="s">
        <v>135</v>
      </c>
      <c r="B51" s="89">
        <v>671757.66</v>
      </c>
      <c r="C51" s="89"/>
      <c r="D51" s="89"/>
      <c r="E51" s="89">
        <f t="shared" si="0"/>
        <v>671757.66</v>
      </c>
      <c r="F51" s="89"/>
      <c r="G51" s="89" t="s">
        <v>65</v>
      </c>
      <c r="H51" s="89">
        <v>134351.52999999997</v>
      </c>
      <c r="I51" s="89">
        <v>134351.51999999996</v>
      </c>
      <c r="J51" s="89"/>
      <c r="K51" s="89">
        <f t="shared" si="1"/>
        <v>268703.04999999993</v>
      </c>
    </row>
    <row r="52" spans="1:11">
      <c r="A52" s="5" t="s">
        <v>136</v>
      </c>
      <c r="B52" s="89">
        <v>44307.24</v>
      </c>
      <c r="C52" s="89"/>
      <c r="D52" s="89"/>
      <c r="E52" s="89">
        <f t="shared" si="0"/>
        <v>44307.24</v>
      </c>
      <c r="F52" s="89"/>
      <c r="G52" s="89" t="s">
        <v>65</v>
      </c>
      <c r="H52" s="89">
        <v>8885.73</v>
      </c>
      <c r="I52" s="89">
        <v>8861.4</v>
      </c>
      <c r="J52" s="89"/>
      <c r="K52" s="89">
        <f t="shared" si="1"/>
        <v>17747.129999999997</v>
      </c>
    </row>
    <row r="53" spans="1:11">
      <c r="A53" s="5" t="s">
        <v>137</v>
      </c>
      <c r="B53" s="89">
        <v>13249.97</v>
      </c>
      <c r="C53" s="89"/>
      <c r="D53" s="89"/>
      <c r="E53" s="89">
        <f t="shared" si="0"/>
        <v>13249.97</v>
      </c>
      <c r="F53" s="89"/>
      <c r="G53" s="89" t="s">
        <v>65</v>
      </c>
      <c r="H53" s="89">
        <v>2649.99</v>
      </c>
      <c r="I53" s="89">
        <v>2649.9599999999996</v>
      </c>
      <c r="J53" s="89"/>
      <c r="K53" s="89">
        <f t="shared" si="1"/>
        <v>5299.9499999999989</v>
      </c>
    </row>
    <row r="54" spans="1:11">
      <c r="A54" s="5" t="s">
        <v>331</v>
      </c>
      <c r="B54" s="89">
        <v>28797.58</v>
      </c>
      <c r="C54" s="89"/>
      <c r="D54" s="89"/>
      <c r="E54" s="89">
        <f t="shared" si="0"/>
        <v>28797.58</v>
      </c>
      <c r="F54" s="89"/>
      <c r="G54" s="89" t="s">
        <v>65</v>
      </c>
      <c r="H54" s="89">
        <v>991.39</v>
      </c>
      <c r="I54" s="89">
        <v>5759.5199999999995</v>
      </c>
      <c r="J54" s="89"/>
      <c r="K54" s="89">
        <f t="shared" si="1"/>
        <v>6750.91</v>
      </c>
    </row>
    <row r="55" spans="1:11">
      <c r="A55" s="5" t="s">
        <v>138</v>
      </c>
      <c r="B55" s="89">
        <v>0</v>
      </c>
      <c r="D55" s="89">
        <v>18556.18</v>
      </c>
      <c r="E55" s="89">
        <f t="shared" si="0"/>
        <v>18556.18</v>
      </c>
      <c r="F55" s="89"/>
      <c r="G55" s="89" t="s">
        <v>65</v>
      </c>
      <c r="H55" s="89">
        <v>0</v>
      </c>
      <c r="I55" s="89">
        <v>618.54</v>
      </c>
      <c r="J55" s="89"/>
      <c r="K55" s="89">
        <f t="shared" si="1"/>
        <v>618.54</v>
      </c>
    </row>
    <row r="56" spans="1:11">
      <c r="A56" s="5" t="s">
        <v>139</v>
      </c>
      <c r="B56" s="89">
        <v>0</v>
      </c>
      <c r="D56" s="89">
        <v>61524.59</v>
      </c>
      <c r="E56" s="89">
        <f t="shared" si="0"/>
        <v>61524.59</v>
      </c>
      <c r="F56" s="89"/>
      <c r="G56" s="89" t="s">
        <v>65</v>
      </c>
      <c r="H56" s="89">
        <v>0</v>
      </c>
      <c r="I56" s="89"/>
      <c r="J56" s="89"/>
      <c r="K56" s="89">
        <f t="shared" si="1"/>
        <v>0</v>
      </c>
    </row>
    <row r="57" spans="1:11">
      <c r="A57" s="5" t="s">
        <v>377</v>
      </c>
      <c r="B57" s="89">
        <v>0</v>
      </c>
      <c r="C57" s="89">
        <v>30528.14</v>
      </c>
      <c r="D57" s="89"/>
      <c r="E57" s="89">
        <f t="shared" si="0"/>
        <v>30528.14</v>
      </c>
      <c r="F57" s="89"/>
      <c r="G57" s="89" t="s">
        <v>65</v>
      </c>
      <c r="H57" s="89">
        <v>0</v>
      </c>
      <c r="I57" s="89">
        <v>1017.6</v>
      </c>
      <c r="J57" s="89"/>
      <c r="K57" s="89">
        <f t="shared" si="1"/>
        <v>1017.6</v>
      </c>
    </row>
    <row r="58" spans="1:11">
      <c r="A58" s="5" t="s">
        <v>378</v>
      </c>
      <c r="B58" s="89">
        <v>0</v>
      </c>
      <c r="C58" s="89">
        <v>21161.7</v>
      </c>
      <c r="D58" s="89"/>
      <c r="E58" s="89">
        <f t="shared" si="0"/>
        <v>21161.7</v>
      </c>
      <c r="F58" s="89"/>
      <c r="G58" s="89" t="s">
        <v>65</v>
      </c>
      <c r="H58" s="89">
        <v>0</v>
      </c>
      <c r="I58" s="89"/>
      <c r="J58" s="89"/>
      <c r="K58" s="89">
        <f t="shared" si="1"/>
        <v>0</v>
      </c>
    </row>
    <row r="59" spans="1:11">
      <c r="A59" s="5" t="s">
        <v>379</v>
      </c>
      <c r="B59" s="89">
        <v>0</v>
      </c>
      <c r="C59" s="89">
        <v>43766.92</v>
      </c>
      <c r="D59" s="89"/>
      <c r="E59" s="89">
        <f t="shared" si="0"/>
        <v>43766.92</v>
      </c>
      <c r="F59" s="89"/>
      <c r="G59" s="89" t="s">
        <v>65</v>
      </c>
      <c r="H59" s="89">
        <v>0</v>
      </c>
      <c r="I59" s="89"/>
      <c r="J59" s="89"/>
      <c r="K59" s="89">
        <f t="shared" si="1"/>
        <v>0</v>
      </c>
    </row>
    <row r="60" spans="1:11">
      <c r="A60" s="5" t="s">
        <v>384</v>
      </c>
      <c r="B60" s="89">
        <v>-515000</v>
      </c>
      <c r="C60" s="89">
        <v>-267591</v>
      </c>
      <c r="D60" s="89"/>
      <c r="E60" s="89">
        <f t="shared" si="0"/>
        <v>-782591</v>
      </c>
      <c r="F60" s="89"/>
      <c r="G60" s="89" t="s">
        <v>64</v>
      </c>
      <c r="H60" s="89">
        <v>0</v>
      </c>
      <c r="I60" s="89">
        <v>-71569</v>
      </c>
      <c r="J60" s="89"/>
      <c r="K60" s="89">
        <f t="shared" si="1"/>
        <v>-71569</v>
      </c>
    </row>
    <row r="61" spans="1:11">
      <c r="A61" s="5" t="s">
        <v>385</v>
      </c>
      <c r="B61" s="89">
        <v>0</v>
      </c>
      <c r="D61" s="89">
        <v>-3414</v>
      </c>
      <c r="E61" s="89">
        <f t="shared" si="0"/>
        <v>-3414</v>
      </c>
      <c r="F61" s="89"/>
      <c r="G61" s="89" t="s">
        <v>65</v>
      </c>
      <c r="H61" s="89">
        <v>0</v>
      </c>
      <c r="I61" s="89"/>
      <c r="J61" s="89"/>
      <c r="K61" s="89">
        <f t="shared" si="1"/>
        <v>0</v>
      </c>
    </row>
    <row r="62" spans="1:11">
      <c r="B62" s="89"/>
      <c r="C62" s="89"/>
      <c r="D62" s="89"/>
      <c r="E62" s="89"/>
      <c r="G62" s="88"/>
      <c r="H62" s="89"/>
      <c r="I62" s="89"/>
      <c r="J62" s="89"/>
      <c r="K62" s="89"/>
    </row>
    <row r="63" spans="1:11">
      <c r="A63" s="5" t="s">
        <v>68</v>
      </c>
      <c r="B63" s="91">
        <f>SUM(B11:B62)</f>
        <v>9839379.8800000027</v>
      </c>
      <c r="C63" s="91">
        <f>SUM(C11:C62)</f>
        <v>116522.15000000002</v>
      </c>
      <c r="D63" s="91">
        <f>SUM(D11:D62)</f>
        <v>-1325427</v>
      </c>
      <c r="E63" s="91">
        <f>SUM(E11:E62)</f>
        <v>8630475.0300000012</v>
      </c>
      <c r="H63" s="91">
        <f>SUM(H11:H62)</f>
        <v>2514473.1258333335</v>
      </c>
      <c r="I63" s="91">
        <f>SUM(I11:I62)</f>
        <v>1388999.6199999999</v>
      </c>
      <c r="J63" s="91">
        <f>SUM(J11:J62)</f>
        <v>-1402093.77</v>
      </c>
      <c r="K63" s="91">
        <f>SUM(K11:K62)</f>
        <v>2501378.9758333336</v>
      </c>
    </row>
    <row r="65" spans="1:11">
      <c r="A65" s="5" t="s">
        <v>399</v>
      </c>
    </row>
    <row r="66" spans="1:11">
      <c r="A66" s="5" t="s">
        <v>137</v>
      </c>
      <c r="B66" s="91">
        <v>39937.240000000005</v>
      </c>
      <c r="C66" s="91">
        <v>86719.72</v>
      </c>
      <c r="D66" s="91"/>
      <c r="E66" s="91">
        <f>B66+C66+D66</f>
        <v>126656.96000000001</v>
      </c>
      <c r="H66" s="92"/>
      <c r="I66" s="92"/>
      <c r="J66" s="92"/>
      <c r="K66" s="92"/>
    </row>
    <row r="67" spans="1:11">
      <c r="A67" s="5" t="s">
        <v>75</v>
      </c>
      <c r="B67" s="91">
        <v>31500.99</v>
      </c>
      <c r="C67" s="91">
        <v>8833.48</v>
      </c>
      <c r="D67" s="91">
        <v>-40334.47</v>
      </c>
      <c r="E67" s="91">
        <f t="shared" ref="E67:E88" si="2">B67+C67+D67</f>
        <v>0</v>
      </c>
      <c r="H67" s="92"/>
      <c r="I67" s="92"/>
      <c r="J67" s="92"/>
      <c r="K67" s="92"/>
    </row>
    <row r="68" spans="1:11">
      <c r="A68" s="5" t="s">
        <v>303</v>
      </c>
      <c r="B68" s="91">
        <v>36902.189999999944</v>
      </c>
      <c r="C68" s="91">
        <v>36714.99</v>
      </c>
      <c r="D68" s="91"/>
      <c r="E68" s="91">
        <f t="shared" si="2"/>
        <v>73617.179999999935</v>
      </c>
      <c r="H68" s="92"/>
      <c r="I68" s="92"/>
      <c r="J68" s="92"/>
      <c r="K68" s="92"/>
    </row>
    <row r="69" spans="1:11">
      <c r="A69" s="5" t="s">
        <v>44</v>
      </c>
      <c r="B69" s="91">
        <v>45990.48</v>
      </c>
      <c r="C69" s="91">
        <v>67956.240000000005</v>
      </c>
      <c r="D69" s="91"/>
      <c r="E69" s="91">
        <f t="shared" si="2"/>
        <v>113946.72</v>
      </c>
      <c r="H69" s="92"/>
      <c r="I69" s="92"/>
      <c r="J69" s="92"/>
      <c r="K69" s="92"/>
    </row>
    <row r="70" spans="1:11">
      <c r="A70" s="5" t="s">
        <v>141</v>
      </c>
      <c r="B70" s="91">
        <v>14499.160000000003</v>
      </c>
      <c r="C70" s="91">
        <v>551.04</v>
      </c>
      <c r="D70" s="91"/>
      <c r="E70" s="91">
        <f t="shared" si="2"/>
        <v>15050.200000000004</v>
      </c>
      <c r="H70" s="92"/>
      <c r="I70" s="92"/>
      <c r="J70" s="92"/>
      <c r="K70" s="92"/>
    </row>
    <row r="71" spans="1:11">
      <c r="A71" s="5" t="s">
        <v>176</v>
      </c>
      <c r="B71" s="91">
        <v>1071390.9099999999</v>
      </c>
      <c r="C71" s="91"/>
      <c r="D71" s="91">
        <v>-1071390.9099999999</v>
      </c>
      <c r="E71" s="91">
        <f t="shared" si="2"/>
        <v>0</v>
      </c>
      <c r="H71" s="92"/>
      <c r="I71" s="92"/>
      <c r="J71" s="92"/>
      <c r="K71" s="92"/>
    </row>
    <row r="72" spans="1:11">
      <c r="A72" s="5" t="s">
        <v>77</v>
      </c>
      <c r="B72" s="91">
        <v>127951.23</v>
      </c>
      <c r="C72" s="91">
        <v>144487.73000000001</v>
      </c>
      <c r="D72" s="91"/>
      <c r="E72" s="91">
        <f t="shared" si="2"/>
        <v>272438.96000000002</v>
      </c>
      <c r="H72" s="92"/>
      <c r="I72" s="92"/>
      <c r="J72" s="92"/>
      <c r="K72" s="92"/>
    </row>
    <row r="73" spans="1:11">
      <c r="A73" s="5" t="s">
        <v>76</v>
      </c>
      <c r="B73" s="91">
        <v>98333.440000000002</v>
      </c>
      <c r="C73" s="91">
        <v>-12953.45</v>
      </c>
      <c r="D73" s="91"/>
      <c r="E73" s="91">
        <f t="shared" si="2"/>
        <v>85379.99</v>
      </c>
      <c r="H73" s="92"/>
      <c r="I73" s="92"/>
      <c r="J73" s="92"/>
      <c r="K73" s="92"/>
    </row>
    <row r="74" spans="1:11">
      <c r="A74" s="5" t="s">
        <v>387</v>
      </c>
      <c r="B74" s="91">
        <v>1107.96</v>
      </c>
      <c r="C74" s="91">
        <v>879.76</v>
      </c>
      <c r="D74" s="91"/>
      <c r="E74" s="91">
        <f t="shared" si="2"/>
        <v>1987.72</v>
      </c>
      <c r="H74" s="92"/>
      <c r="I74" s="92"/>
      <c r="J74" s="92"/>
      <c r="K74" s="92"/>
    </row>
    <row r="75" spans="1:11">
      <c r="A75" s="5" t="s">
        <v>55</v>
      </c>
      <c r="B75" s="91">
        <v>58081.02</v>
      </c>
      <c r="C75" s="91"/>
      <c r="D75" s="91">
        <v>-58081.02</v>
      </c>
      <c r="E75" s="91">
        <f t="shared" si="2"/>
        <v>0</v>
      </c>
      <c r="H75" s="92"/>
      <c r="I75" s="92"/>
      <c r="J75" s="92"/>
      <c r="K75" s="92"/>
    </row>
    <row r="76" spans="1:11">
      <c r="A76" s="5" t="s">
        <v>139</v>
      </c>
      <c r="B76" s="91">
        <v>54004.63</v>
      </c>
      <c r="C76" s="91">
        <v>7519.9600000000046</v>
      </c>
      <c r="D76" s="91">
        <v>-61524.59</v>
      </c>
      <c r="E76" s="91">
        <f t="shared" si="2"/>
        <v>0</v>
      </c>
      <c r="H76" s="92"/>
      <c r="I76" s="92"/>
      <c r="J76" s="92"/>
      <c r="K76" s="92"/>
    </row>
    <row r="77" spans="1:11">
      <c r="A77" s="5" t="s">
        <v>175</v>
      </c>
      <c r="B77" s="91">
        <v>13498.55</v>
      </c>
      <c r="C77" s="91">
        <v>5057.6300000000019</v>
      </c>
      <c r="D77" s="91">
        <v>-18556.18</v>
      </c>
      <c r="E77" s="91">
        <f t="shared" si="2"/>
        <v>0</v>
      </c>
      <c r="H77" s="92"/>
      <c r="I77" s="92"/>
      <c r="J77" s="92"/>
      <c r="K77" s="92"/>
    </row>
    <row r="78" spans="1:11">
      <c r="A78" s="5" t="s">
        <v>388</v>
      </c>
      <c r="B78" s="91">
        <v>43511.75</v>
      </c>
      <c r="C78" s="91">
        <v>249949.96</v>
      </c>
      <c r="D78" s="91"/>
      <c r="E78" s="91">
        <f t="shared" si="2"/>
        <v>293461.70999999996</v>
      </c>
      <c r="H78" s="92"/>
      <c r="I78" s="92"/>
      <c r="J78" s="92"/>
      <c r="K78" s="92"/>
    </row>
    <row r="79" spans="1:11">
      <c r="A79" s="5" t="s">
        <v>381</v>
      </c>
      <c r="B79" s="91">
        <v>5830.08</v>
      </c>
      <c r="C79" s="91">
        <v>2041.5</v>
      </c>
      <c r="D79" s="91">
        <v>-7871.58</v>
      </c>
      <c r="E79" s="91">
        <f t="shared" si="2"/>
        <v>0</v>
      </c>
      <c r="H79" s="92"/>
      <c r="I79" s="92"/>
      <c r="J79" s="92"/>
      <c r="K79" s="92"/>
    </row>
    <row r="80" spans="1:11">
      <c r="A80" s="5" t="s">
        <v>304</v>
      </c>
      <c r="B80" s="91">
        <v>0</v>
      </c>
      <c r="C80" s="91">
        <v>115803.8</v>
      </c>
      <c r="D80" s="91"/>
      <c r="E80" s="91">
        <f t="shared" si="2"/>
        <v>115803.8</v>
      </c>
    </row>
    <row r="81" spans="1:11">
      <c r="A81" s="5" t="s">
        <v>382</v>
      </c>
      <c r="B81" s="91">
        <v>0</v>
      </c>
      <c r="C81" s="91">
        <v>41278.400000000001</v>
      </c>
      <c r="D81" s="91"/>
      <c r="E81" s="91">
        <f t="shared" si="2"/>
        <v>41278.400000000001</v>
      </c>
    </row>
    <row r="82" spans="1:11">
      <c r="A82" s="5" t="s">
        <v>61</v>
      </c>
      <c r="B82" s="91">
        <v>4304947.7200000007</v>
      </c>
      <c r="C82" s="91">
        <v>623470.17000000004</v>
      </c>
      <c r="D82" s="91"/>
      <c r="E82" s="91">
        <f t="shared" si="2"/>
        <v>4928417.8900000006</v>
      </c>
    </row>
    <row r="83" spans="1:11">
      <c r="A83" s="5" t="s">
        <v>62</v>
      </c>
      <c r="B83" s="91">
        <v>4029272.9899999988</v>
      </c>
      <c r="C83" s="91">
        <v>159757.29</v>
      </c>
      <c r="D83" s="91"/>
      <c r="E83" s="91">
        <f t="shared" si="2"/>
        <v>4189030.2799999989</v>
      </c>
    </row>
    <row r="84" spans="1:11">
      <c r="A84" s="5" t="s">
        <v>63</v>
      </c>
      <c r="B84" s="91">
        <v>113940.89000000001</v>
      </c>
      <c r="C84" s="91">
        <v>95054.02</v>
      </c>
      <c r="D84" s="91"/>
      <c r="E84" s="91">
        <f t="shared" si="2"/>
        <v>208994.91000000003</v>
      </c>
    </row>
    <row r="85" spans="1:11">
      <c r="A85" s="5" t="s">
        <v>177</v>
      </c>
      <c r="B85" s="91">
        <v>-3413.88</v>
      </c>
      <c r="C85" s="91">
        <v>0</v>
      </c>
      <c r="D85" s="91">
        <v>3414</v>
      </c>
      <c r="E85" s="91">
        <f t="shared" si="2"/>
        <v>0.11999999999989086</v>
      </c>
      <c r="F85" s="91"/>
      <c r="G85" s="91"/>
      <c r="H85" s="91"/>
      <c r="I85" s="91"/>
      <c r="J85" s="91"/>
      <c r="K85" s="91"/>
    </row>
    <row r="86" spans="1:11">
      <c r="A86" s="5" t="s">
        <v>178</v>
      </c>
      <c r="B86" s="91">
        <v>-100000</v>
      </c>
      <c r="C86" s="91">
        <v>-50000</v>
      </c>
      <c r="D86" s="91">
        <v>150000</v>
      </c>
      <c r="E86" s="91">
        <f t="shared" si="2"/>
        <v>0</v>
      </c>
      <c r="F86" s="91"/>
      <c r="G86" s="91"/>
      <c r="H86" s="91"/>
      <c r="I86" s="91"/>
      <c r="J86" s="91"/>
      <c r="K86" s="91"/>
    </row>
    <row r="87" spans="1:11">
      <c r="A87" s="5" t="s">
        <v>383</v>
      </c>
      <c r="B87" s="91">
        <v>-96.25</v>
      </c>
      <c r="C87" s="91"/>
      <c r="D87" s="91">
        <v>96</v>
      </c>
      <c r="E87" s="91">
        <f t="shared" si="2"/>
        <v>-0.25</v>
      </c>
      <c r="F87" s="91"/>
      <c r="G87" s="91"/>
      <c r="H87" s="91"/>
      <c r="I87" s="91"/>
      <c r="J87" s="91"/>
      <c r="K87" s="91"/>
    </row>
    <row r="88" spans="1:11">
      <c r="A88" s="5" t="s">
        <v>284</v>
      </c>
      <c r="B88" s="91">
        <v>0</v>
      </c>
      <c r="C88" s="91">
        <v>-113946.73</v>
      </c>
      <c r="D88" s="91"/>
      <c r="E88" s="91">
        <f t="shared" si="2"/>
        <v>-113946.73</v>
      </c>
    </row>
    <row r="89" spans="1:11">
      <c r="B89" s="91"/>
      <c r="C89" s="91"/>
      <c r="D89" s="91"/>
      <c r="E89" s="91"/>
    </row>
    <row r="90" spans="1:11">
      <c r="A90" s="5" t="s">
        <v>67</v>
      </c>
      <c r="B90" s="91">
        <f>SUM(B66:B88)</f>
        <v>9987191.0999999996</v>
      </c>
      <c r="C90" s="91">
        <f>SUM(C66:C88)</f>
        <v>1469175.5100000002</v>
      </c>
      <c r="D90" s="91">
        <f>SUM(D66:D88)</f>
        <v>-1104248.75</v>
      </c>
      <c r="E90" s="91">
        <f>SUM(E66:E88)</f>
        <v>10352117.859999998</v>
      </c>
      <c r="H90" s="91"/>
      <c r="I90" s="91"/>
      <c r="J90" s="91"/>
      <c r="K90" s="91"/>
    </row>
    <row r="91" spans="1:11">
      <c r="B91" s="91"/>
      <c r="C91" s="91"/>
      <c r="D91" s="91"/>
      <c r="E91" s="91"/>
      <c r="H91" s="91"/>
      <c r="I91" s="91"/>
      <c r="J91" s="91"/>
      <c r="K91" s="91"/>
    </row>
    <row r="92" spans="1:11">
      <c r="A92" s="62" t="s">
        <v>69</v>
      </c>
      <c r="B92" s="93">
        <f>B63+B90</f>
        <v>19826570.980000004</v>
      </c>
      <c r="C92" s="93">
        <f>C63+C90</f>
        <v>1585697.6600000001</v>
      </c>
      <c r="D92" s="93">
        <f>D63+D90</f>
        <v>-2429675.75</v>
      </c>
      <c r="E92" s="93">
        <f>E63+E90</f>
        <v>18982592.890000001</v>
      </c>
      <c r="F92" s="62"/>
      <c r="G92" s="62"/>
      <c r="H92" s="93">
        <f>H63+H90</f>
        <v>2514473.1258333335</v>
      </c>
      <c r="I92" s="93">
        <f>I63+I90</f>
        <v>1388999.6199999999</v>
      </c>
      <c r="J92" s="93">
        <f>J63+J90</f>
        <v>-1402093.77</v>
      </c>
      <c r="K92" s="93">
        <f>K63+K90</f>
        <v>2501378.9758333336</v>
      </c>
    </row>
    <row r="93" spans="1:11">
      <c r="E93" s="91"/>
    </row>
    <row r="94" spans="1:11">
      <c r="A94" s="14" t="s">
        <v>260</v>
      </c>
      <c r="B94" s="91"/>
      <c r="C94" s="91"/>
      <c r="D94" s="91"/>
      <c r="E94" s="91"/>
      <c r="H94" s="91"/>
      <c r="I94" s="91"/>
      <c r="J94" s="91"/>
      <c r="K94" s="91"/>
    </row>
    <row r="95" spans="1:11">
      <c r="A95" s="94" t="s">
        <v>400</v>
      </c>
      <c r="E95" s="91"/>
    </row>
    <row r="96" spans="1:11">
      <c r="A96" s="95" t="s">
        <v>386</v>
      </c>
      <c r="B96" s="91">
        <v>769056.67</v>
      </c>
      <c r="C96" s="91"/>
      <c r="D96" s="91"/>
      <c r="E96" s="91">
        <f t="shared" ref="E96:E107" si="3">B96+C96+D96</f>
        <v>769056.67</v>
      </c>
      <c r="F96" s="91"/>
      <c r="G96" s="88" t="s">
        <v>66</v>
      </c>
      <c r="H96" s="91">
        <v>261692.84999999995</v>
      </c>
      <c r="I96" s="91">
        <v>64088.06</v>
      </c>
      <c r="J96" s="91"/>
      <c r="K96" s="89">
        <f>H96+I96+J96</f>
        <v>325780.90999999992</v>
      </c>
    </row>
    <row r="97" spans="1:11">
      <c r="A97" s="95" t="s">
        <v>78</v>
      </c>
      <c r="B97" s="91">
        <v>642852.91</v>
      </c>
      <c r="C97" s="91"/>
      <c r="D97" s="91"/>
      <c r="E97" s="91">
        <f t="shared" si="3"/>
        <v>642852.91</v>
      </c>
      <c r="F97" s="91"/>
      <c r="G97" s="88" t="s">
        <v>64</v>
      </c>
      <c r="H97" s="91">
        <v>321426.57</v>
      </c>
      <c r="I97" s="91">
        <v>64285.29</v>
      </c>
      <c r="J97" s="91"/>
      <c r="K97" s="89">
        <f t="shared" ref="K97:K107" si="4">H97+I97+J97</f>
        <v>385711.86</v>
      </c>
    </row>
    <row r="98" spans="1:11">
      <c r="A98" s="95" t="s">
        <v>79</v>
      </c>
      <c r="B98" s="91">
        <v>243044.71</v>
      </c>
      <c r="C98" s="91"/>
      <c r="D98" s="91"/>
      <c r="E98" s="91">
        <f t="shared" si="3"/>
        <v>243044.71</v>
      </c>
      <c r="F98" s="91"/>
      <c r="G98" s="88" t="s">
        <v>66</v>
      </c>
      <c r="H98" s="91">
        <v>101268.61</v>
      </c>
      <c r="I98" s="91">
        <v>20253.73</v>
      </c>
      <c r="J98" s="91"/>
      <c r="K98" s="89">
        <f t="shared" si="4"/>
        <v>121522.34</v>
      </c>
    </row>
    <row r="99" spans="1:11">
      <c r="A99" s="95" t="s">
        <v>80</v>
      </c>
      <c r="B99" s="91">
        <v>185010.89</v>
      </c>
      <c r="C99" s="91"/>
      <c r="D99" s="91"/>
      <c r="E99" s="91">
        <f t="shared" si="3"/>
        <v>185010.89</v>
      </c>
      <c r="F99" s="91"/>
      <c r="G99" s="88" t="s">
        <v>98</v>
      </c>
      <c r="H99" s="91">
        <v>20556.629999999997</v>
      </c>
      <c r="I99" s="91">
        <v>4111.3500000000004</v>
      </c>
      <c r="J99" s="91"/>
      <c r="K99" s="89">
        <f t="shared" si="4"/>
        <v>24667.979999999996</v>
      </c>
    </row>
    <row r="100" spans="1:11">
      <c r="A100" s="95" t="s">
        <v>389</v>
      </c>
      <c r="B100" s="91">
        <v>42500</v>
      </c>
      <c r="C100" s="91"/>
      <c r="D100" s="91">
        <v>-42500</v>
      </c>
      <c r="E100" s="91">
        <f t="shared" si="3"/>
        <v>0</v>
      </c>
      <c r="F100" s="91"/>
      <c r="G100" s="88" t="s">
        <v>99</v>
      </c>
      <c r="H100" s="91">
        <v>21250</v>
      </c>
      <c r="I100" s="91">
        <v>21250</v>
      </c>
      <c r="J100" s="91">
        <v>-42500</v>
      </c>
      <c r="K100" s="89">
        <f t="shared" si="4"/>
        <v>0</v>
      </c>
    </row>
    <row r="101" spans="1:11">
      <c r="A101" s="95" t="s">
        <v>81</v>
      </c>
      <c r="B101" s="91">
        <v>312537.09999999998</v>
      </c>
      <c r="C101" s="91"/>
      <c r="D101" s="91">
        <v>-312537.09999999998</v>
      </c>
      <c r="E101" s="91">
        <f t="shared" si="3"/>
        <v>0</v>
      </c>
      <c r="F101" s="91"/>
      <c r="G101" s="88" t="s">
        <v>99</v>
      </c>
      <c r="H101" s="91">
        <v>156268.54999999999</v>
      </c>
      <c r="I101" s="91">
        <v>156268.54999999999</v>
      </c>
      <c r="J101" s="91">
        <v>-312537.09999999998</v>
      </c>
      <c r="K101" s="89">
        <f t="shared" si="4"/>
        <v>0</v>
      </c>
    </row>
    <row r="102" spans="1:11" ht="12" customHeight="1">
      <c r="A102" s="95" t="s">
        <v>94</v>
      </c>
      <c r="B102" s="91">
        <v>25691.25</v>
      </c>
      <c r="C102" s="91"/>
      <c r="D102" s="91">
        <v>-25691.25</v>
      </c>
      <c r="E102" s="91">
        <f t="shared" si="3"/>
        <v>0</v>
      </c>
      <c r="F102" s="91"/>
      <c r="G102" s="88" t="s">
        <v>99</v>
      </c>
      <c r="H102" s="91">
        <v>12845.63</v>
      </c>
      <c r="I102" s="91">
        <v>12845.62</v>
      </c>
      <c r="J102" s="91">
        <v>-25691.25</v>
      </c>
      <c r="K102" s="89">
        <f t="shared" si="4"/>
        <v>0</v>
      </c>
    </row>
    <row r="103" spans="1:11">
      <c r="A103" s="95" t="s">
        <v>93</v>
      </c>
      <c r="B103" s="91">
        <v>53853.52</v>
      </c>
      <c r="C103" s="91"/>
      <c r="D103" s="91"/>
      <c r="E103" s="91">
        <f t="shared" si="3"/>
        <v>53853.52</v>
      </c>
      <c r="F103" s="91"/>
      <c r="G103" s="88" t="s">
        <v>65</v>
      </c>
      <c r="H103" s="91">
        <v>10800.21</v>
      </c>
      <c r="I103" s="91">
        <v>10770.72</v>
      </c>
      <c r="J103" s="91"/>
      <c r="K103" s="89">
        <f t="shared" si="4"/>
        <v>21570.93</v>
      </c>
    </row>
    <row r="104" spans="1:11">
      <c r="A104" s="95" t="s">
        <v>92</v>
      </c>
      <c r="B104" s="91">
        <v>173227.45</v>
      </c>
      <c r="C104" s="91"/>
      <c r="D104" s="91">
        <v>-173227.45</v>
      </c>
      <c r="E104" s="91">
        <f t="shared" si="3"/>
        <v>0</v>
      </c>
      <c r="F104" s="91"/>
      <c r="G104" s="88" t="s">
        <v>99</v>
      </c>
      <c r="H104" s="91">
        <v>86613.73</v>
      </c>
      <c r="I104" s="91">
        <v>86613.720000000016</v>
      </c>
      <c r="J104" s="91">
        <v>-173227.45</v>
      </c>
      <c r="K104" s="89">
        <f t="shared" si="4"/>
        <v>0</v>
      </c>
    </row>
    <row r="105" spans="1:11">
      <c r="A105" s="95" t="s">
        <v>95</v>
      </c>
      <c r="B105" s="91">
        <v>24307.200000000001</v>
      </c>
      <c r="C105" s="91"/>
      <c r="D105" s="91"/>
      <c r="E105" s="91">
        <f t="shared" si="3"/>
        <v>24307.200000000001</v>
      </c>
      <c r="F105" s="91"/>
      <c r="G105" s="88" t="s">
        <v>99</v>
      </c>
      <c r="H105" s="91">
        <v>9131.7999999999993</v>
      </c>
      <c r="I105" s="91">
        <v>12153.6</v>
      </c>
      <c r="J105" s="91"/>
      <c r="K105" s="89">
        <f t="shared" si="4"/>
        <v>21285.4</v>
      </c>
    </row>
    <row r="106" spans="1:11">
      <c r="A106" s="95" t="s">
        <v>179</v>
      </c>
      <c r="B106" s="91">
        <v>740165.19</v>
      </c>
      <c r="C106" s="91"/>
      <c r="D106" s="91"/>
      <c r="E106" s="91">
        <f t="shared" si="3"/>
        <v>740165.19</v>
      </c>
      <c r="F106" s="91"/>
      <c r="G106" s="88" t="s">
        <v>65</v>
      </c>
      <c r="H106" s="91">
        <v>148033.04</v>
      </c>
      <c r="I106" s="91">
        <v>148033.04</v>
      </c>
      <c r="J106" s="91"/>
      <c r="K106" s="89">
        <f t="shared" si="4"/>
        <v>296066.08</v>
      </c>
    </row>
    <row r="107" spans="1:11">
      <c r="A107" s="95" t="s">
        <v>312</v>
      </c>
      <c r="B107" s="91">
        <v>565768.77</v>
      </c>
      <c r="C107" s="91"/>
      <c r="D107" s="91"/>
      <c r="E107" s="91">
        <f t="shared" si="3"/>
        <v>565768.77</v>
      </c>
      <c r="F107" s="91"/>
      <c r="G107" s="88" t="s">
        <v>65</v>
      </c>
      <c r="H107" s="91">
        <v>113153.75</v>
      </c>
      <c r="I107" s="91">
        <v>113153.75</v>
      </c>
      <c r="J107" s="91"/>
      <c r="K107" s="89">
        <f t="shared" si="4"/>
        <v>226307.5</v>
      </c>
    </row>
    <row r="108" spans="1:11">
      <c r="A108" s="95"/>
      <c r="B108" s="91"/>
      <c r="C108" s="91"/>
      <c r="D108" s="91"/>
      <c r="E108" s="91"/>
      <c r="F108" s="91"/>
      <c r="G108" s="88"/>
      <c r="H108" s="91"/>
      <c r="I108" s="91"/>
      <c r="J108" s="91"/>
      <c r="K108" s="89"/>
    </row>
    <row r="109" spans="1:11">
      <c r="A109" s="5" t="s">
        <v>426</v>
      </c>
      <c r="B109" s="91">
        <f>SUM(B96:B108)</f>
        <v>3778015.6600000006</v>
      </c>
      <c r="C109" s="91">
        <f>SUM(C96:C108)</f>
        <v>0</v>
      </c>
      <c r="D109" s="91">
        <f>SUM(D96:D108)</f>
        <v>-553955.80000000005</v>
      </c>
      <c r="E109" s="91">
        <f>SUM(E96:E108)</f>
        <v>3224059.86</v>
      </c>
      <c r="F109" s="91"/>
      <c r="G109" s="91"/>
      <c r="H109" s="91">
        <f>SUM(H96:H108)</f>
        <v>1263041.3699999999</v>
      </c>
      <c r="I109" s="91">
        <f>SUM(I96:I108)</f>
        <v>713827.42999999993</v>
      </c>
      <c r="J109" s="91"/>
      <c r="K109" s="91">
        <f>SUM(K96:K108)</f>
        <v>1422913</v>
      </c>
    </row>
    <row r="110" spans="1:11">
      <c r="B110" s="91"/>
      <c r="C110" s="91"/>
      <c r="D110" s="91"/>
      <c r="E110" s="91"/>
      <c r="F110" s="91"/>
      <c r="G110" s="91"/>
      <c r="H110" s="91"/>
      <c r="I110" s="91"/>
      <c r="J110" s="91"/>
      <c r="K110" s="91"/>
    </row>
    <row r="111" spans="1:11">
      <c r="A111" s="5" t="s">
        <v>399</v>
      </c>
      <c r="B111" s="91"/>
      <c r="C111" s="91"/>
      <c r="D111" s="91"/>
      <c r="E111" s="91"/>
      <c r="F111" s="91"/>
      <c r="G111" s="91"/>
      <c r="H111" s="91"/>
      <c r="I111" s="91"/>
      <c r="J111" s="91"/>
      <c r="K111" s="91"/>
    </row>
    <row r="112" spans="1:11">
      <c r="A112" s="95" t="s">
        <v>312</v>
      </c>
      <c r="B112" s="91">
        <v>15520.199999999953</v>
      </c>
      <c r="C112" s="91">
        <v>588.6</v>
      </c>
      <c r="D112" s="91"/>
      <c r="E112" s="91">
        <f t="shared" ref="E112:E116" si="5">B112+C112+D112</f>
        <v>16108.799999999954</v>
      </c>
      <c r="F112" s="91"/>
      <c r="G112" s="91"/>
      <c r="H112" s="91"/>
      <c r="I112" s="91"/>
      <c r="J112" s="91"/>
      <c r="K112" s="91"/>
    </row>
    <row r="113" spans="1:11">
      <c r="A113" s="95" t="s">
        <v>180</v>
      </c>
      <c r="B113" s="91">
        <v>354561.4</v>
      </c>
      <c r="C113" s="91">
        <v>32223.239999999991</v>
      </c>
      <c r="D113" s="91">
        <v>-386784.64</v>
      </c>
      <c r="E113" s="91">
        <f t="shared" si="5"/>
        <v>0</v>
      </c>
      <c r="F113" s="91"/>
      <c r="G113" s="91"/>
      <c r="H113" s="91"/>
      <c r="I113" s="91"/>
      <c r="J113" s="91"/>
      <c r="K113" s="91"/>
    </row>
    <row r="114" spans="1:11">
      <c r="A114" s="95" t="s">
        <v>183</v>
      </c>
      <c r="B114" s="91">
        <v>0</v>
      </c>
      <c r="C114" s="91">
        <v>25139.43</v>
      </c>
      <c r="D114" s="91"/>
      <c r="E114" s="91">
        <f t="shared" si="5"/>
        <v>25139.43</v>
      </c>
      <c r="F114" s="91"/>
      <c r="G114" s="91"/>
      <c r="H114" s="91"/>
      <c r="I114" s="91"/>
      <c r="J114" s="91"/>
      <c r="K114" s="91"/>
    </row>
    <row r="115" spans="1:11">
      <c r="A115" s="95" t="s">
        <v>184</v>
      </c>
      <c r="B115" s="91">
        <v>0</v>
      </c>
      <c r="C115" s="91">
        <v>43652.9</v>
      </c>
      <c r="D115" s="91"/>
      <c r="E115" s="91">
        <f t="shared" si="5"/>
        <v>43652.9</v>
      </c>
      <c r="F115" s="91"/>
      <c r="G115" s="91"/>
      <c r="H115" s="91"/>
      <c r="I115" s="91"/>
      <c r="J115" s="91"/>
      <c r="K115" s="91"/>
    </row>
    <row r="116" spans="1:11">
      <c r="A116" s="95" t="s">
        <v>97</v>
      </c>
      <c r="B116" s="91">
        <v>828466.44</v>
      </c>
      <c r="C116" s="91">
        <v>648029.93000000005</v>
      </c>
      <c r="D116" s="91">
        <v>-76884.33</v>
      </c>
      <c r="E116" s="91">
        <f t="shared" si="5"/>
        <v>1399612.04</v>
      </c>
      <c r="F116" s="91"/>
      <c r="G116" s="91"/>
      <c r="H116" s="91"/>
      <c r="I116" s="91"/>
      <c r="J116" s="91"/>
      <c r="K116" s="91"/>
    </row>
    <row r="117" spans="1:11">
      <c r="A117" s="95" t="s">
        <v>96</v>
      </c>
      <c r="B117" s="91">
        <v>211676.37</v>
      </c>
      <c r="C117" s="91">
        <v>7938.52</v>
      </c>
      <c r="D117" s="91"/>
      <c r="E117" s="91">
        <f>B117+C117+D117</f>
        <v>219614.88999999998</v>
      </c>
      <c r="F117" s="91"/>
      <c r="G117" s="91"/>
      <c r="H117" s="91"/>
      <c r="I117" s="91"/>
      <c r="J117" s="91"/>
      <c r="K117" s="91"/>
    </row>
    <row r="118" spans="1:11">
      <c r="A118" s="95"/>
      <c r="B118" s="91"/>
      <c r="C118" s="91"/>
      <c r="D118" s="91"/>
      <c r="E118" s="91"/>
      <c r="F118" s="91"/>
      <c r="G118" s="91"/>
      <c r="H118" s="91"/>
      <c r="I118" s="91"/>
      <c r="J118" s="91"/>
      <c r="K118" s="91"/>
    </row>
    <row r="119" spans="1:11">
      <c r="A119" s="95" t="s">
        <v>427</v>
      </c>
      <c r="B119" s="91">
        <f>SUM(B112:B117)</f>
        <v>1410224.4100000001</v>
      </c>
      <c r="C119" s="91">
        <f>SUM(C112:C117)</f>
        <v>757572.62000000011</v>
      </c>
      <c r="D119" s="91">
        <f>SUM(D112:D117)</f>
        <v>-463668.97000000003</v>
      </c>
      <c r="E119" s="91">
        <f>SUM(E112:E117)</f>
        <v>1704128.0599999998</v>
      </c>
      <c r="F119" s="91"/>
      <c r="G119" s="91"/>
      <c r="H119" s="91"/>
      <c r="I119" s="91"/>
      <c r="J119" s="91"/>
      <c r="K119" s="91"/>
    </row>
    <row r="120" spans="1:11">
      <c r="A120" s="95"/>
      <c r="B120" s="91"/>
      <c r="C120" s="91"/>
      <c r="D120" s="91"/>
      <c r="E120" s="91"/>
      <c r="F120" s="91"/>
      <c r="G120" s="91"/>
      <c r="H120" s="91"/>
      <c r="I120" s="91"/>
      <c r="J120" s="91"/>
      <c r="K120" s="91"/>
    </row>
    <row r="121" spans="1:11">
      <c r="A121" s="62" t="s">
        <v>429</v>
      </c>
      <c r="B121" s="93">
        <f>B109+B119</f>
        <v>5188240.07</v>
      </c>
      <c r="C121" s="93">
        <f>C109+C119</f>
        <v>757572.62000000011</v>
      </c>
      <c r="D121" s="93">
        <f>D109+D119</f>
        <v>-1017624.77</v>
      </c>
      <c r="E121" s="93">
        <f>E109+E119</f>
        <v>4928187.92</v>
      </c>
      <c r="F121" s="62"/>
      <c r="G121" s="62"/>
      <c r="H121" s="93">
        <f>H109+H119</f>
        <v>1263041.3699999999</v>
      </c>
      <c r="I121" s="93">
        <f>I109+I119</f>
        <v>713827.42999999993</v>
      </c>
      <c r="J121" s="93"/>
      <c r="K121" s="93">
        <f>K109+K119</f>
        <v>1422913</v>
      </c>
    </row>
    <row r="122" spans="1:11">
      <c r="B122" s="91"/>
      <c r="C122" s="91"/>
      <c r="D122" s="91"/>
      <c r="E122" s="91"/>
      <c r="F122" s="91"/>
      <c r="G122" s="91"/>
      <c r="H122" s="91"/>
      <c r="I122" s="91"/>
      <c r="J122" s="91"/>
      <c r="K122" s="91"/>
    </row>
    <row r="123" spans="1:11">
      <c r="A123" s="14" t="s">
        <v>86</v>
      </c>
      <c r="B123" s="91"/>
      <c r="C123" s="91"/>
      <c r="D123" s="91"/>
      <c r="E123" s="91"/>
      <c r="F123" s="91"/>
      <c r="G123" s="91"/>
      <c r="H123" s="91"/>
      <c r="I123" s="91"/>
      <c r="J123" s="91"/>
      <c r="K123" s="91"/>
    </row>
    <row r="124" spans="1:11">
      <c r="A124" s="94" t="s">
        <v>400</v>
      </c>
      <c r="B124" s="91"/>
      <c r="C124" s="91"/>
      <c r="D124" s="91"/>
      <c r="E124" s="91"/>
      <c r="F124" s="91"/>
      <c r="G124" s="91"/>
      <c r="H124" s="91"/>
      <c r="I124" s="91"/>
      <c r="J124" s="91"/>
      <c r="K124" s="91"/>
    </row>
    <row r="125" spans="1:11">
      <c r="A125" s="5" t="s">
        <v>85</v>
      </c>
      <c r="B125" s="91">
        <v>8877606.1900000013</v>
      </c>
      <c r="C125" s="91"/>
      <c r="D125" s="91"/>
      <c r="E125" s="91">
        <f>B125+C125+D125</f>
        <v>8877606.1900000013</v>
      </c>
      <c r="F125" s="91"/>
      <c r="G125" s="91"/>
      <c r="H125" s="91">
        <v>5391835.5800000019</v>
      </c>
      <c r="I125" s="91">
        <v>523981.47999999986</v>
      </c>
      <c r="J125" s="91"/>
      <c r="K125" s="91">
        <f>H125+I125+J125</f>
        <v>5915817.0600000015</v>
      </c>
    </row>
    <row r="126" spans="1:11">
      <c r="A126" s="5" t="s">
        <v>87</v>
      </c>
      <c r="B126" s="91">
        <v>167285.01999999999</v>
      </c>
      <c r="C126" s="91"/>
      <c r="D126" s="91"/>
      <c r="E126" s="91">
        <f t="shared" ref="E126:E129" si="6">B126+C126+D126</f>
        <v>167285.01999999999</v>
      </c>
      <c r="F126" s="91"/>
      <c r="G126" s="91"/>
      <c r="H126" s="91">
        <v>57773.662999999993</v>
      </c>
      <c r="I126" s="91">
        <v>8745.3100000000013</v>
      </c>
      <c r="J126" s="91"/>
      <c r="K126" s="91">
        <f t="shared" ref="K126:K129" si="7">H126+I126+J126</f>
        <v>66518.972999999998</v>
      </c>
    </row>
    <row r="127" spans="1:11">
      <c r="A127" s="5" t="s">
        <v>88</v>
      </c>
      <c r="B127" s="91">
        <v>27847.65</v>
      </c>
      <c r="C127" s="91">
        <v>51362.47</v>
      </c>
      <c r="D127" s="91"/>
      <c r="E127" s="91">
        <f t="shared" si="6"/>
        <v>79210.12</v>
      </c>
      <c r="F127" s="91"/>
      <c r="G127" s="91"/>
      <c r="H127" s="91">
        <v>16746.43</v>
      </c>
      <c r="I127" s="91">
        <v>1443.4499999999998</v>
      </c>
      <c r="J127" s="91"/>
      <c r="K127" s="91">
        <f t="shared" si="7"/>
        <v>18189.88</v>
      </c>
    </row>
    <row r="128" spans="1:11">
      <c r="A128" s="5" t="s">
        <v>126</v>
      </c>
      <c r="B128" s="91">
        <v>289787.18000000005</v>
      </c>
      <c r="C128" s="91"/>
      <c r="D128" s="91">
        <v>-200358.54</v>
      </c>
      <c r="E128" s="91">
        <f t="shared" si="6"/>
        <v>89428.640000000043</v>
      </c>
      <c r="F128" s="91"/>
      <c r="G128" s="91"/>
      <c r="H128" s="91">
        <v>230168.09000000003</v>
      </c>
      <c r="I128" s="91">
        <v>29809.540000000005</v>
      </c>
      <c r="J128" s="91">
        <v>-200358.54</v>
      </c>
      <c r="K128" s="91">
        <f t="shared" si="7"/>
        <v>59619.090000000026</v>
      </c>
    </row>
    <row r="129" spans="1:11">
      <c r="A129" s="5" t="s">
        <v>332</v>
      </c>
      <c r="B129" s="91">
        <v>0</v>
      </c>
      <c r="C129" s="91"/>
      <c r="D129" s="91">
        <v>1249262</v>
      </c>
      <c r="E129" s="91">
        <f t="shared" si="6"/>
        <v>1249262</v>
      </c>
      <c r="F129" s="91"/>
      <c r="G129" s="91"/>
      <c r="H129" s="91">
        <v>0</v>
      </c>
      <c r="I129" s="91">
        <v>1249262.58</v>
      </c>
      <c r="J129" s="91"/>
      <c r="K129" s="91">
        <f t="shared" si="7"/>
        <v>1249262.58</v>
      </c>
    </row>
    <row r="130" spans="1:11">
      <c r="B130" s="91"/>
      <c r="C130" s="91"/>
      <c r="D130" s="91"/>
      <c r="E130" s="91"/>
      <c r="F130" s="91"/>
      <c r="G130" s="91"/>
      <c r="H130" s="91"/>
      <c r="I130" s="91"/>
      <c r="J130" s="91"/>
      <c r="K130" s="91"/>
    </row>
    <row r="131" spans="1:11">
      <c r="A131" s="5" t="s">
        <v>89</v>
      </c>
      <c r="B131" s="91">
        <f t="shared" ref="B131:D131" si="8">SUM(B124:B129)</f>
        <v>9362526.040000001</v>
      </c>
      <c r="C131" s="91">
        <f t="shared" si="8"/>
        <v>51362.47</v>
      </c>
      <c r="D131" s="91">
        <f t="shared" si="8"/>
        <v>1048903.46</v>
      </c>
      <c r="E131" s="91">
        <f>SUM(E124:E129)</f>
        <v>10462791.970000001</v>
      </c>
      <c r="F131" s="91"/>
      <c r="G131" s="91"/>
      <c r="H131" s="91">
        <f t="shared" ref="H131:I131" si="9">SUM(H124:H129)</f>
        <v>5696523.7630000012</v>
      </c>
      <c r="I131" s="91">
        <f t="shared" si="9"/>
        <v>1813242.3599999999</v>
      </c>
      <c r="J131" s="91"/>
      <c r="K131" s="91">
        <f>SUM(K124:K129)</f>
        <v>7309407.5830000015</v>
      </c>
    </row>
    <row r="132" spans="1:11">
      <c r="B132" s="91"/>
      <c r="C132" s="91"/>
      <c r="D132" s="91"/>
      <c r="E132" s="91"/>
      <c r="F132" s="91"/>
      <c r="G132" s="91"/>
      <c r="H132" s="91"/>
      <c r="I132" s="91"/>
      <c r="J132" s="91"/>
      <c r="K132" s="91"/>
    </row>
    <row r="133" spans="1:11">
      <c r="A133" s="5" t="s">
        <v>399</v>
      </c>
      <c r="B133" s="91"/>
      <c r="C133" s="91"/>
      <c r="D133" s="91"/>
      <c r="E133" s="91"/>
      <c r="F133" s="91"/>
      <c r="G133" s="91"/>
      <c r="H133" s="91"/>
      <c r="I133" s="91"/>
      <c r="J133" s="91"/>
      <c r="K133" s="91"/>
    </row>
    <row r="134" spans="1:11">
      <c r="A134" s="5" t="s">
        <v>390</v>
      </c>
      <c r="B134" s="91">
        <v>1982020.55</v>
      </c>
      <c r="C134" s="91">
        <v>621293.31000000006</v>
      </c>
      <c r="D134" s="91">
        <v>-1249262</v>
      </c>
      <c r="E134" s="91">
        <f t="shared" ref="E134:E136" si="10">SUM(B134:D134)</f>
        <v>1354051.8600000003</v>
      </c>
      <c r="F134" s="91"/>
      <c r="G134" s="91"/>
      <c r="H134" s="91"/>
      <c r="I134" s="91"/>
      <c r="J134" s="91"/>
      <c r="K134" s="91"/>
    </row>
    <row r="135" spans="1:11">
      <c r="A135" s="5" t="s">
        <v>181</v>
      </c>
      <c r="B135" s="91">
        <v>90043.650000000023</v>
      </c>
      <c r="C135" s="91">
        <v>3480.12</v>
      </c>
      <c r="D135" s="91"/>
      <c r="E135" s="91">
        <f t="shared" si="10"/>
        <v>93523.770000000019</v>
      </c>
      <c r="F135" s="91"/>
      <c r="G135" s="91"/>
      <c r="H135" s="91"/>
      <c r="I135" s="91"/>
      <c r="J135" s="91"/>
      <c r="K135" s="91"/>
    </row>
    <row r="136" spans="1:11">
      <c r="A136" s="5" t="s">
        <v>391</v>
      </c>
      <c r="B136" s="91">
        <v>44858.58</v>
      </c>
      <c r="C136" s="91">
        <v>1741.68</v>
      </c>
      <c r="D136" s="91"/>
      <c r="E136" s="91">
        <f t="shared" si="10"/>
        <v>46600.26</v>
      </c>
      <c r="F136" s="91"/>
      <c r="G136" s="91"/>
      <c r="H136" s="91"/>
      <c r="I136" s="91"/>
      <c r="J136" s="91"/>
      <c r="K136" s="91"/>
    </row>
    <row r="137" spans="1:11">
      <c r="A137" s="5" t="s">
        <v>182</v>
      </c>
      <c r="B137" s="91">
        <v>65174.2</v>
      </c>
      <c r="C137" s="91">
        <v>2526.6</v>
      </c>
      <c r="D137" s="91"/>
      <c r="E137" s="91">
        <f>SUM(B137:D137)</f>
        <v>67700.800000000003</v>
      </c>
      <c r="F137" s="91"/>
      <c r="G137" s="91"/>
      <c r="H137" s="91"/>
      <c r="I137" s="91"/>
      <c r="J137" s="91"/>
      <c r="K137" s="91"/>
    </row>
    <row r="138" spans="1:11">
      <c r="B138" s="91"/>
      <c r="C138" s="91"/>
      <c r="D138" s="91"/>
      <c r="E138" s="91"/>
      <c r="F138" s="91"/>
      <c r="G138" s="91"/>
      <c r="H138" s="91"/>
      <c r="I138" s="91"/>
      <c r="J138" s="91"/>
      <c r="K138" s="91"/>
    </row>
    <row r="139" spans="1:11">
      <c r="A139" s="5" t="s">
        <v>90</v>
      </c>
      <c r="B139" s="91">
        <f>SUM(B134:B138)</f>
        <v>2182096.9800000004</v>
      </c>
      <c r="C139" s="91">
        <f t="shared" ref="C139:D139" si="11">SUM(C134:C138)</f>
        <v>629041.71000000008</v>
      </c>
      <c r="D139" s="91">
        <f t="shared" si="11"/>
        <v>-1249262</v>
      </c>
      <c r="E139" s="91">
        <f>SUM(E134:E138)</f>
        <v>1561876.6900000004</v>
      </c>
      <c r="F139" s="91"/>
      <c r="G139" s="91"/>
      <c r="H139" s="91"/>
      <c r="I139" s="91"/>
      <c r="J139" s="91"/>
      <c r="K139" s="91"/>
    </row>
    <row r="141" spans="1:11">
      <c r="A141" s="62" t="s">
        <v>91</v>
      </c>
      <c r="B141" s="93">
        <f>B131+B139</f>
        <v>11544623.020000001</v>
      </c>
      <c r="C141" s="93">
        <f>C131+C139</f>
        <v>680404.18</v>
      </c>
      <c r="D141" s="93">
        <f>D131+D139</f>
        <v>-200358.54000000004</v>
      </c>
      <c r="E141" s="93">
        <f>E131+E139</f>
        <v>12024668.66</v>
      </c>
      <c r="F141" s="62"/>
      <c r="G141" s="62"/>
      <c r="H141" s="93">
        <f>H131+H139</f>
        <v>5696523.7630000012</v>
      </c>
      <c r="I141" s="93">
        <f>I131+I139</f>
        <v>1813242.3599999999</v>
      </c>
      <c r="J141" s="93"/>
      <c r="K141" s="93">
        <f>K131+K139</f>
        <v>7309407.5830000015</v>
      </c>
    </row>
    <row r="143" spans="1:11">
      <c r="A143" s="14" t="s">
        <v>100</v>
      </c>
      <c r="B143" s="91"/>
      <c r="C143" s="91"/>
      <c r="D143" s="91"/>
      <c r="E143" s="91"/>
      <c r="F143" s="91"/>
      <c r="G143" s="91"/>
      <c r="H143" s="91"/>
      <c r="I143" s="91"/>
      <c r="J143" s="91"/>
      <c r="K143" s="91"/>
    </row>
    <row r="144" spans="1:11">
      <c r="A144" s="94" t="s">
        <v>101</v>
      </c>
      <c r="B144" s="91">
        <v>331596.78000000003</v>
      </c>
      <c r="C144" s="91">
        <v>0</v>
      </c>
      <c r="D144" s="91">
        <v>0</v>
      </c>
      <c r="E144" s="91">
        <f>B144+C144-D144</f>
        <v>331596.78000000003</v>
      </c>
      <c r="F144" s="91"/>
      <c r="G144" s="91"/>
      <c r="H144" s="91">
        <v>260356.17399999994</v>
      </c>
      <c r="I144" s="91">
        <v>23746.867999999999</v>
      </c>
      <c r="J144" s="91"/>
      <c r="K144" s="91">
        <f>H144+I144</f>
        <v>284103.04199999996</v>
      </c>
    </row>
    <row r="146" spans="1:11">
      <c r="A146" s="14" t="s">
        <v>283</v>
      </c>
      <c r="B146" s="91"/>
      <c r="C146" s="91"/>
      <c r="D146" s="91"/>
      <c r="E146" s="91"/>
      <c r="F146" s="91"/>
      <c r="G146" s="91"/>
      <c r="H146" s="91"/>
      <c r="I146" s="91"/>
      <c r="J146" s="91"/>
      <c r="K146" s="91"/>
    </row>
    <row r="147" spans="1:11">
      <c r="A147" s="96" t="s">
        <v>101</v>
      </c>
      <c r="B147" s="93"/>
      <c r="C147" s="93"/>
      <c r="D147" s="93"/>
      <c r="E147" s="93"/>
      <c r="F147" s="93"/>
      <c r="G147" s="93"/>
      <c r="H147" s="93"/>
      <c r="I147" s="93"/>
      <c r="J147" s="93"/>
      <c r="K147" s="93"/>
    </row>
    <row r="149" spans="1:11">
      <c r="A149" s="97" t="s">
        <v>104</v>
      </c>
      <c r="B149" s="98">
        <f>B92+B121+B141+B144+B147</f>
        <v>36891030.850000009</v>
      </c>
      <c r="C149" s="98">
        <f>C92+C121+C141+C144+C147</f>
        <v>3023674.4600000004</v>
      </c>
      <c r="D149" s="98">
        <f>D92+D121+D141+D144+D147</f>
        <v>-3647659.06</v>
      </c>
      <c r="E149" s="98">
        <f>E92+E121+E141+E144+E147</f>
        <v>36267046.25</v>
      </c>
      <c r="F149" s="99"/>
      <c r="G149" s="20"/>
      <c r="H149" s="98">
        <f>H92+H121+H141+H144+H147</f>
        <v>9734394.4328333344</v>
      </c>
      <c r="I149" s="98">
        <f>I92+I121+I141+I144+I147</f>
        <v>3939816.2779999995</v>
      </c>
      <c r="J149" s="98"/>
      <c r="K149" s="98">
        <f>K92+K121+K141+K144+K147</f>
        <v>11517802.600833334</v>
      </c>
    </row>
    <row r="150" spans="1:11">
      <c r="A150" s="100"/>
      <c r="B150" s="101"/>
      <c r="C150" s="101"/>
      <c r="D150" s="101"/>
      <c r="E150" s="101"/>
      <c r="F150" s="102"/>
      <c r="G150" s="20"/>
      <c r="H150" s="102"/>
      <c r="I150" s="102"/>
      <c r="J150" s="102"/>
      <c r="K150" s="102"/>
    </row>
    <row r="151" spans="1:11">
      <c r="A151" s="97" t="s">
        <v>116</v>
      </c>
      <c r="B151" s="101"/>
      <c r="C151" s="101"/>
      <c r="D151" s="101"/>
      <c r="E151" s="103">
        <f>E63+E109+E131+E144</f>
        <v>22648923.640000001</v>
      </c>
      <c r="F151" s="102"/>
      <c r="G151" s="20"/>
      <c r="H151" s="102"/>
      <c r="I151" s="102"/>
      <c r="J151" s="102"/>
      <c r="K151" s="102"/>
    </row>
    <row r="152" spans="1:11">
      <c r="A152" s="97" t="s">
        <v>103</v>
      </c>
      <c r="B152" s="101"/>
      <c r="C152" s="101"/>
      <c r="D152" s="101"/>
      <c r="E152" s="103">
        <f>E90+E119+E139</f>
        <v>13618122.609999999</v>
      </c>
      <c r="F152" s="102"/>
      <c r="G152" s="20"/>
      <c r="H152" s="102"/>
      <c r="I152" s="102"/>
      <c r="J152" s="102"/>
      <c r="K152" s="102"/>
    </row>
    <row r="153" spans="1:11">
      <c r="A153" s="100"/>
      <c r="B153" s="101"/>
      <c r="C153" s="101"/>
      <c r="D153" s="101"/>
      <c r="E153" s="101"/>
      <c r="F153" s="102"/>
      <c r="G153" s="20"/>
      <c r="H153" s="102"/>
      <c r="I153" s="102"/>
      <c r="J153" s="102"/>
      <c r="K153" s="102"/>
    </row>
    <row r="154" spans="1:11">
      <c r="A154" s="97" t="s">
        <v>117</v>
      </c>
      <c r="B154" s="101"/>
      <c r="C154" s="101"/>
      <c r="D154" s="101"/>
      <c r="E154" s="101"/>
      <c r="F154" s="102"/>
      <c r="G154" s="20"/>
      <c r="H154" s="102"/>
      <c r="I154" s="102"/>
      <c r="J154" s="102"/>
      <c r="K154" s="104">
        <f>E151-K149</f>
        <v>11131121.039166667</v>
      </c>
    </row>
    <row r="156" spans="1:11">
      <c r="A156" s="100" t="s">
        <v>118</v>
      </c>
      <c r="B156" s="101"/>
      <c r="C156" s="101"/>
      <c r="D156" s="101"/>
      <c r="E156" s="101"/>
      <c r="F156" s="102"/>
      <c r="G156" s="20"/>
      <c r="H156" s="102"/>
      <c r="I156" s="102"/>
      <c r="J156" s="102"/>
      <c r="K156" s="104"/>
    </row>
  </sheetData>
  <mergeCells count="5">
    <mergeCell ref="B5:E5"/>
    <mergeCell ref="H5:K5"/>
    <mergeCell ref="C6:D6"/>
    <mergeCell ref="G6:G7"/>
    <mergeCell ref="I6:J6"/>
  </mergeCells>
  <conditionalFormatting sqref="A108">
    <cfRule type="expression" dxfId="139" priority="5" stopIfTrue="1">
      <formula>AND(MONTH($F108)-MONTH($B$3)&lt;0,YEAR($F108)=YEAR($B$3),#REF!&gt;0)</formula>
    </cfRule>
    <cfRule type="expression" dxfId="138" priority="5" stopIfTrue="1">
      <formula>AND(MONTH($F108)-MONTH($B$3)=1,YEAR($F108)=YEAR($B$3),#REF!&gt;0)</formula>
    </cfRule>
    <cfRule type="expression" dxfId="137" priority="8614" stopIfTrue="1">
      <formula>AND(MONTH($F108)-MONTH($B$3)=0,YEAR($F108)=YEAR($B$3),#REF!&gt;0)</formula>
    </cfRule>
  </conditionalFormatting>
  <conditionalFormatting sqref="A112:A114 A116:A118">
    <cfRule type="expression" dxfId="136" priority="8752" stopIfTrue="1">
      <formula>AND(MONTH($E112)-MONTH($B$1)=1,YEAR($E112)=YEAR($B$1),#REF!&gt;0)</formula>
    </cfRule>
    <cfRule type="expression" dxfId="135" priority="8753" stopIfTrue="1">
      <formula>AND(MONTH($E112)-MONTH($B$1)=0,YEAR($E112)=YEAR($B$1),#REF!&gt;0)</formula>
    </cfRule>
    <cfRule type="expression" dxfId="134" priority="8754" stopIfTrue="1">
      <formula>AND(MONTH($E112)-MONTH($B$1)&lt;0,YEAR($E112)=YEAR($B$1),#REF!&gt;0)</formula>
    </cfRule>
  </conditionalFormatting>
  <conditionalFormatting sqref="A115">
    <cfRule type="expression" dxfId="133" priority="8758" stopIfTrue="1">
      <formula>AND(MONTH($E115)-MONTH($B$1)=1,YEAR($E115)=YEAR($B$1),#REF!&gt;0)</formula>
    </cfRule>
    <cfRule type="expression" dxfId="132" priority="8759" stopIfTrue="1">
      <formula>AND(MONTH($E115)-MONTH($B$1)=0,YEAR($E115)=YEAR($B$1),#REF!&gt;0)</formula>
    </cfRule>
    <cfRule type="expression" dxfId="131" priority="8760" stopIfTrue="1">
      <formula>AND(MONTH($E115)-MONTH($B$1)&lt;0,YEAR($E115)=YEAR($B$1),#REF!&gt;0)</formula>
    </cfRule>
  </conditionalFormatting>
  <conditionalFormatting sqref="A108">
    <cfRule type="expression" dxfId="130" priority="8761" stopIfTrue="1">
      <formula>AND(MONTH($F108)-MONTH($B$1)=1,YEAR($F108)=YEAR($B$1),#REF!&gt;0)</formula>
    </cfRule>
    <cfRule type="expression" dxfId="129" priority="8762" stopIfTrue="1">
      <formula>AND(MONTH($F108)-MONTH($B$1)=0,YEAR($F108)=YEAR($B$1),#REF!&gt;0)</formula>
    </cfRule>
    <cfRule type="expression" dxfId="128" priority="8763" stopIfTrue="1">
      <formula>AND(MONTH($F108)-MONTH($B$1)&lt;0,YEAR($F108)=YEAR($B$1),#REF!&gt;0)</formula>
    </cfRule>
  </conditionalFormatting>
  <conditionalFormatting sqref="A108">
    <cfRule type="expression" dxfId="127" priority="8764" stopIfTrue="1">
      <formula>AND(MONTH($F108)-MONTH($B$1)=1,YEAR($F108)=YEAR($B$1),#REF!&gt;0)</formula>
    </cfRule>
    <cfRule type="expression" dxfId="126" priority="8765" stopIfTrue="1">
      <formula>AND(MONTH($F108)-MONTH($B$1)=0,YEAR($F108)=YEAR($B$1),#REF!&gt;0)</formula>
    </cfRule>
    <cfRule type="expression" dxfId="125" priority="8766" stopIfTrue="1">
      <formula>AND(MONTH($F108)-MONTH($B$1)&lt;0,YEAR($F108)=YEAR($B$1),#REF!&gt;0)</formula>
    </cfRule>
  </conditionalFormatting>
  <conditionalFormatting sqref="A108">
    <cfRule type="expression" dxfId="124" priority="8767" stopIfTrue="1">
      <formula>AND(MONTH(#REF!)-MONTH($B$1)=1,YEAR(#REF!)=YEAR($B$1),#REF!&gt;0)</formula>
    </cfRule>
    <cfRule type="expression" dxfId="123" priority="8768" stopIfTrue="1">
      <formula>AND(MONTH(#REF!)-MONTH($B$1)=0,YEAR(#REF!)=YEAR($B$1),#REF!&gt;0)</formula>
    </cfRule>
    <cfRule type="expression" dxfId="122" priority="8769" stopIfTrue="1">
      <formula>AND(MONTH(#REF!)-MONTH($B$1)&lt;0,YEAR(#REF!)=YEAR($B$1),#REF!&gt;0)</formula>
    </cfRule>
  </conditionalFormatting>
  <conditionalFormatting sqref="A119:A120">
    <cfRule type="expression" dxfId="121" priority="8770" stopIfTrue="1">
      <formula>AND(MONTH($E119)-MONTH($B$1)=1,YEAR($E119)=YEAR($B$1),#REF!&gt;0)</formula>
    </cfRule>
    <cfRule type="expression" dxfId="120" priority="8771" stopIfTrue="1">
      <formula>AND(MONTH($E119)-MONTH($B$1)=0,YEAR($E119)=YEAR($B$1),#REF!&gt;0)</formula>
    </cfRule>
    <cfRule type="expression" dxfId="119" priority="8772" stopIfTrue="1">
      <formula>AND(MONTH($E119)-MONTH($B$1)&lt;0,YEAR($E119)=YEAR($B$1),#REF!&gt;0)</formula>
    </cfRule>
  </conditionalFormatting>
  <conditionalFormatting sqref="B15">
    <cfRule type="expression" dxfId="118" priority="128" stopIfTrue="1">
      <formula>AND(#REF!&lt;0,#REF!&lt;&gt;0)</formula>
    </cfRule>
  </conditionalFormatting>
  <conditionalFormatting sqref="D72:D73 B72:B75">
    <cfRule type="expression" dxfId="117" priority="52" stopIfTrue="1">
      <formula>AND(#REF!&lt;0,#REF!&lt;&gt;0)</formula>
    </cfRule>
  </conditionalFormatting>
  <conditionalFormatting sqref="B74 D74">
    <cfRule type="expression" dxfId="116" priority="53" stopIfTrue="1">
      <formula>AND(#REF!&lt;0,#REF!&lt;&gt;0)</formula>
    </cfRule>
  </conditionalFormatting>
  <conditionalFormatting sqref="B79 D79">
    <cfRule type="expression" dxfId="115" priority="54" stopIfTrue="1">
      <formula>AND(#REF!&lt;0,#REF!&lt;&gt;0)</formula>
    </cfRule>
  </conditionalFormatting>
  <conditionalFormatting sqref="B75 D75">
    <cfRule type="expression" dxfId="114" priority="83" stopIfTrue="1">
      <formula>AND(#REF!&lt;0,#REF!&lt;&gt;0)</formula>
    </cfRule>
  </conditionalFormatting>
  <conditionalFormatting sqref="E85:E87 B66:B67 D66:E67 E68:E79">
    <cfRule type="expression" dxfId="113" priority="2566" stopIfTrue="1">
      <formula>AND(#REF!&lt;0,#REF!&lt;&gt;0)</formula>
    </cfRule>
  </conditionalFormatting>
  <conditionalFormatting sqref="B71 D71">
    <cfRule type="expression" dxfId="112" priority="2664" stopIfTrue="1">
      <formula>AND(#REF!&lt;0,#REF!&lt;&gt;0)</formula>
    </cfRule>
  </conditionalFormatting>
  <conditionalFormatting sqref="B76:B78 D76:D78">
    <cfRule type="expression" dxfId="111" priority="2670" stopIfTrue="1">
      <formula>AND(#REF!&lt;0,#REF!&lt;&gt;0)</formula>
    </cfRule>
  </conditionalFormatting>
  <conditionalFormatting sqref="B70 D70">
    <cfRule type="expression" dxfId="110" priority="2808" stopIfTrue="1">
      <formula>AND(#REF!&lt;0,#REF!&lt;&gt;0)</formula>
    </cfRule>
  </conditionalFormatting>
  <conditionalFormatting sqref="B69 D69">
    <cfRule type="expression" dxfId="109" priority="2907" stopIfTrue="1">
      <formula>AND(#REF!&lt;0,#REF!&lt;&gt;0)</formula>
    </cfRule>
  </conditionalFormatting>
  <conditionalFormatting sqref="B76:B79">
    <cfRule type="expression" dxfId="108" priority="3162" stopIfTrue="1">
      <formula>AND(#REF!&lt;0,#REF!&lt;&gt;0)</formula>
    </cfRule>
  </conditionalFormatting>
  <conditionalFormatting sqref="E80:E84">
    <cfRule type="expression" dxfId="107" priority="7663" stopIfTrue="1">
      <formula>AND(#REF!&lt;0,#REF!&lt;&gt;0)</formula>
    </cfRule>
  </conditionalFormatting>
  <conditionalFormatting sqref="B68 D68">
    <cfRule type="expression" dxfId="106" priority="8103" stopIfTrue="1">
      <formula>AND(#REF!&lt;0,#REF!&lt;&gt;0)</formula>
    </cfRule>
  </conditionalFormatting>
  <conditionalFormatting sqref="A96">
    <cfRule type="expression" dxfId="105" priority="8471" stopIfTrue="1">
      <formula>AND(MONTH(#REF!)-MONTH(#REF!)=1,YEAR(#REF!)=YEAR(#REF!),#REF!&gt;0)</formula>
    </cfRule>
    <cfRule type="expression" dxfId="104" priority="8472" stopIfTrue="1">
      <formula>AND(MONTH(#REF!)-MONTH(#REF!)=0,YEAR(#REF!)=YEAR(#REF!),#REF!&gt;0)</formula>
    </cfRule>
    <cfRule type="expression" dxfId="103" priority="8473" stopIfTrue="1">
      <formula>AND(MONTH(#REF!)-MONTH(#REF!)&lt;0,YEAR(#REF!)=YEAR(#REF!),#REF!&gt;0)</formula>
    </cfRule>
  </conditionalFormatting>
  <conditionalFormatting sqref="A96">
    <cfRule type="expression" dxfId="102" priority="8480" stopIfTrue="1">
      <formula>AND(MONTH(#REF!)-MONTH(#REF!)=1,YEAR(#REF!)=YEAR(#REF!),#REF!&gt;0)</formula>
    </cfRule>
    <cfRule type="expression" dxfId="101" priority="8481" stopIfTrue="1">
      <formula>AND(MONTH(#REF!)-MONTH(#REF!)=0,YEAR(#REF!)=YEAR(#REF!),#REF!&gt;0)</formula>
    </cfRule>
    <cfRule type="expression" dxfId="100" priority="8482" stopIfTrue="1">
      <formula>AND(MONTH(#REF!)-MONTH(#REF!)&lt;0,YEAR(#REF!)=YEAR(#REF!),#REF!&gt;0)</formula>
    </cfRule>
  </conditionalFormatting>
  <conditionalFormatting sqref="A100:A104 A107">
    <cfRule type="expression" dxfId="99" priority="8583" stopIfTrue="1">
      <formula>AND(MONTH(#REF!)-MONTH(#REF!)=1,YEAR(#REF!)=YEAR(#REF!),#REF!&gt;0)</formula>
    </cfRule>
    <cfRule type="expression" dxfId="98" priority="8584" stopIfTrue="1">
      <formula>AND(MONTH(#REF!)-MONTH(#REF!)=0,YEAR(#REF!)=YEAR(#REF!),#REF!&gt;0)</formula>
    </cfRule>
    <cfRule type="expression" dxfId="97" priority="8585" stopIfTrue="1">
      <formula>AND(MONTH(#REF!)-MONTH(#REF!)&lt;0,YEAR(#REF!)=YEAR(#REF!),#REF!&gt;0)</formula>
    </cfRule>
  </conditionalFormatting>
  <conditionalFormatting sqref="E88:E89">
    <cfRule type="expression" dxfId="96" priority="8656" stopIfTrue="1">
      <formula>AND(#REF!&lt;0,#REF!&lt;&gt;0)</formula>
    </cfRule>
  </conditionalFormatting>
  <dataValidations disablePrompts="1" count="3">
    <dataValidation allowBlank="1" showInputMessage="1" showErrorMessage="1" promptTitle="Change" prompt="Please Open the Regulatory Model before making any changes to this file. It is linked." sqref="K2"/>
    <dataValidation allowBlank="1" showInputMessage="1" showErrorMessage="1" promptTitle="Wait!" prompt="Please expand the group and enter the Additions data into the appropriate month." sqref="C66:C81"/>
    <dataValidation allowBlank="1" showInputMessage="1" showErrorMessage="1" promptTitle="Wait!" prompt="Don't input values here; open up the group to the left and input it into the correct month." sqref="C134:C138"/>
  </dataValidations>
  <hyperlinks>
    <hyperlink ref="A67" r:id="rId1" tooltip="Jump to Subschedule" display="CSTL Work Orders - To Build Subschedule"/>
  </hyperlinks>
  <printOptions horizontalCentered="1"/>
  <pageMargins left="0.70866141732283472" right="0.70866141732283472" top="0.74803149606299213" bottom="0.74803149606299213" header="0.31496062992125984" footer="0.31496062992125984"/>
  <pageSetup scale="43" fitToHeight="2" orientation="portrait" r:id="rId2"/>
  <rowBreaks count="1" manualBreakCount="1">
    <brk id="12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K162"/>
  <sheetViews>
    <sheetView view="pageBreakPreview" topLeftCell="A137" zoomScaleSheetLayoutView="100" workbookViewId="0">
      <selection activeCell="A145" sqref="A145"/>
    </sheetView>
  </sheetViews>
  <sheetFormatPr defaultColWidth="9.140625" defaultRowHeight="12.75"/>
  <cols>
    <col min="1" max="1" width="47.42578125" style="5" customWidth="1"/>
    <col min="2" max="2" width="12.85546875" style="5" bestFit="1" customWidth="1"/>
    <col min="3" max="3" width="11.7109375" style="5" customWidth="1"/>
    <col min="4" max="4" width="10.7109375" style="5" customWidth="1"/>
    <col min="5" max="5" width="12.42578125" style="5" customWidth="1"/>
    <col min="6" max="6" width="4.5703125" style="5" customWidth="1"/>
    <col min="7" max="7" width="11.7109375" style="5" customWidth="1"/>
    <col min="8" max="9" width="11.28515625" style="5" bestFit="1" customWidth="1"/>
    <col min="10" max="10" width="11.28515625" style="5" customWidth="1"/>
    <col min="11" max="11" width="11.28515625" style="5" bestFit="1" customWidth="1"/>
    <col min="12" max="16384" width="9.140625" style="5"/>
  </cols>
  <sheetData>
    <row r="1" spans="1:11">
      <c r="A1" s="70" t="s">
        <v>15</v>
      </c>
      <c r="B1" s="70"/>
      <c r="C1" s="68"/>
      <c r="D1" s="68"/>
      <c r="E1" s="68"/>
      <c r="F1" s="68"/>
      <c r="G1" s="68"/>
      <c r="H1" s="68"/>
      <c r="I1" s="68"/>
      <c r="J1" s="68"/>
      <c r="K1" s="71" t="s">
        <v>106</v>
      </c>
    </row>
    <row r="2" spans="1:11">
      <c r="A2" s="70" t="s">
        <v>129</v>
      </c>
      <c r="B2" s="70"/>
      <c r="C2" s="68"/>
      <c r="D2" s="68"/>
      <c r="E2" s="68"/>
      <c r="F2" s="68"/>
      <c r="G2" s="68"/>
      <c r="H2" s="68"/>
      <c r="I2" s="68"/>
      <c r="J2" s="68"/>
      <c r="K2" s="52" t="str">
        <f>'5.1'!I2</f>
        <v>June 2017</v>
      </c>
    </row>
    <row r="3" spans="1:11" ht="13.5" thickBot="1">
      <c r="A3" s="72" t="s">
        <v>17</v>
      </c>
      <c r="B3" s="72"/>
      <c r="C3" s="73"/>
      <c r="D3" s="73"/>
      <c r="E3" s="73"/>
      <c r="F3" s="73"/>
      <c r="G3" s="73"/>
      <c r="H3" s="73"/>
      <c r="I3" s="73"/>
      <c r="J3" s="73"/>
      <c r="K3" s="73"/>
    </row>
    <row r="4" spans="1:11" ht="13.5" thickBot="1">
      <c r="A4" s="74"/>
      <c r="B4" s="72"/>
      <c r="C4" s="73"/>
      <c r="D4" s="73"/>
      <c r="E4" s="73"/>
      <c r="F4" s="75"/>
      <c r="G4" s="75"/>
      <c r="H4" s="73"/>
      <c r="I4" s="73"/>
      <c r="J4" s="73"/>
      <c r="K4" s="73"/>
    </row>
    <row r="5" spans="1:11" ht="13.5" thickBot="1">
      <c r="A5" s="74"/>
      <c r="B5" s="127" t="s">
        <v>46</v>
      </c>
      <c r="C5" s="128"/>
      <c r="D5" s="128"/>
      <c r="E5" s="128"/>
      <c r="F5" s="76"/>
      <c r="G5" s="68"/>
      <c r="H5" s="129" t="s">
        <v>47</v>
      </c>
      <c r="I5" s="129"/>
      <c r="J5" s="129"/>
      <c r="K5" s="129"/>
    </row>
    <row r="6" spans="1:11" ht="18" customHeight="1">
      <c r="A6" s="74"/>
      <c r="B6" s="77" t="s">
        <v>48</v>
      </c>
      <c r="C6" s="130" t="s">
        <v>128</v>
      </c>
      <c r="D6" s="130"/>
      <c r="E6" s="78" t="s">
        <v>30</v>
      </c>
      <c r="F6" s="78"/>
      <c r="G6" s="131" t="s">
        <v>49</v>
      </c>
      <c r="H6" s="77" t="s">
        <v>48</v>
      </c>
      <c r="I6" s="130" t="s">
        <v>128</v>
      </c>
      <c r="J6" s="130"/>
      <c r="K6" s="78" t="s">
        <v>30</v>
      </c>
    </row>
    <row r="7" spans="1:11" ht="28.5" customHeight="1" thickBot="1">
      <c r="A7" s="74"/>
      <c r="B7" s="79">
        <v>2013</v>
      </c>
      <c r="C7" s="80" t="s">
        <v>50</v>
      </c>
      <c r="D7" s="81" t="s">
        <v>318</v>
      </c>
      <c r="E7" s="82">
        <v>2014</v>
      </c>
      <c r="F7" s="82"/>
      <c r="G7" s="132"/>
      <c r="H7" s="105">
        <v>2013</v>
      </c>
      <c r="I7" s="81" t="s">
        <v>423</v>
      </c>
      <c r="J7" s="81" t="s">
        <v>148</v>
      </c>
      <c r="K7" s="82">
        <v>2014</v>
      </c>
    </row>
    <row r="9" spans="1:11">
      <c r="A9" s="14" t="s">
        <v>83</v>
      </c>
    </row>
    <row r="10" spans="1:11">
      <c r="A10" s="5" t="s">
        <v>400</v>
      </c>
      <c r="G10" s="88"/>
    </row>
    <row r="11" spans="1:11">
      <c r="A11" s="5" t="s">
        <v>328</v>
      </c>
      <c r="B11" s="89">
        <v>84762.15</v>
      </c>
      <c r="C11" s="89"/>
      <c r="D11" s="89">
        <v>-84762.15</v>
      </c>
      <c r="E11" s="89">
        <f>B11+C11+D11</f>
        <v>0</v>
      </c>
      <c r="F11" s="89"/>
      <c r="G11" s="89" t="s">
        <v>64</v>
      </c>
      <c r="H11" s="89">
        <v>83349.360000000015</v>
      </c>
      <c r="I11" s="89">
        <v>1412.789999999979</v>
      </c>
      <c r="J11" s="89">
        <v>-84762.15</v>
      </c>
      <c r="K11" s="89">
        <f>SUM(H11:J11)</f>
        <v>0</v>
      </c>
    </row>
    <row r="12" spans="1:11">
      <c r="A12" s="5" t="s">
        <v>369</v>
      </c>
      <c r="B12" s="89">
        <v>3021.03</v>
      </c>
      <c r="C12" s="89"/>
      <c r="D12" s="89">
        <v>-3021.03</v>
      </c>
      <c r="E12" s="89">
        <f t="shared" ref="E12:E56" si="0">B12+C12+D12</f>
        <v>0</v>
      </c>
      <c r="F12" s="89"/>
      <c r="G12" s="89" t="s">
        <v>65</v>
      </c>
      <c r="H12" s="89">
        <v>2920.3500000000004</v>
      </c>
      <c r="I12" s="89">
        <v>100.67999999999984</v>
      </c>
      <c r="J12" s="89">
        <v>-3021.03</v>
      </c>
      <c r="K12" s="89">
        <f t="shared" ref="K12:K56" si="1">SUM(H12:J12)</f>
        <v>0</v>
      </c>
    </row>
    <row r="13" spans="1:11">
      <c r="A13" s="5" t="s">
        <v>364</v>
      </c>
      <c r="B13" s="89">
        <v>21365.31</v>
      </c>
      <c r="C13" s="89"/>
      <c r="D13" s="89">
        <v>-21365.31</v>
      </c>
      <c r="E13" s="89">
        <f t="shared" si="0"/>
        <v>0</v>
      </c>
      <c r="F13" s="89"/>
      <c r="G13" s="89" t="s">
        <v>65</v>
      </c>
      <c r="H13" s="89">
        <v>19940.910000000003</v>
      </c>
      <c r="I13" s="89">
        <v>1424.3999999999978</v>
      </c>
      <c r="J13" s="89">
        <v>-21365.31</v>
      </c>
      <c r="K13" s="89">
        <f t="shared" si="1"/>
        <v>0</v>
      </c>
    </row>
    <row r="14" spans="1:11">
      <c r="A14" s="5" t="s">
        <v>54</v>
      </c>
      <c r="B14" s="89">
        <v>5453.81</v>
      </c>
      <c r="C14" s="89"/>
      <c r="D14" s="89">
        <v>-5453.81</v>
      </c>
      <c r="E14" s="89">
        <f t="shared" si="0"/>
        <v>0</v>
      </c>
      <c r="F14" s="89"/>
      <c r="G14" s="89" t="s">
        <v>65</v>
      </c>
      <c r="H14" s="89">
        <v>5090.13</v>
      </c>
      <c r="I14" s="89">
        <v>363.68000000000029</v>
      </c>
      <c r="J14" s="89">
        <v>-5453.81</v>
      </c>
      <c r="K14" s="89">
        <f t="shared" si="1"/>
        <v>0</v>
      </c>
    </row>
    <row r="15" spans="1:11">
      <c r="A15" s="5" t="s">
        <v>373</v>
      </c>
      <c r="B15" s="89">
        <v>55901.97</v>
      </c>
      <c r="C15" s="89"/>
      <c r="D15" s="89">
        <v>-55901.97</v>
      </c>
      <c r="E15" s="89">
        <f t="shared" si="0"/>
        <v>0</v>
      </c>
      <c r="F15" s="89"/>
      <c r="G15" s="89" t="s">
        <v>65</v>
      </c>
      <c r="H15" s="89">
        <v>52175.15</v>
      </c>
      <c r="I15" s="89">
        <v>3726.8199999999997</v>
      </c>
      <c r="J15" s="89">
        <v>-55901.97</v>
      </c>
      <c r="K15" s="89">
        <f t="shared" si="1"/>
        <v>0</v>
      </c>
    </row>
    <row r="16" spans="1:11">
      <c r="A16" s="5" t="s">
        <v>393</v>
      </c>
      <c r="B16" s="89">
        <v>25466.5</v>
      </c>
      <c r="C16" s="89"/>
      <c r="D16" s="89">
        <v>-25466.5</v>
      </c>
      <c r="E16" s="89">
        <f t="shared" si="0"/>
        <v>0</v>
      </c>
      <c r="F16" s="89"/>
      <c r="G16" s="89" t="s">
        <v>65</v>
      </c>
      <c r="H16" s="89">
        <v>20373.28</v>
      </c>
      <c r="I16" s="89">
        <v>5093.2200000000012</v>
      </c>
      <c r="J16" s="89">
        <v>-25466.5</v>
      </c>
      <c r="K16" s="89">
        <f t="shared" si="1"/>
        <v>0</v>
      </c>
    </row>
    <row r="17" spans="1:11">
      <c r="A17" s="5" t="s">
        <v>369</v>
      </c>
      <c r="B17" s="89">
        <v>22116.799999999999</v>
      </c>
      <c r="C17" s="89"/>
      <c r="D17" s="89">
        <v>-22116.799999999999</v>
      </c>
      <c r="E17" s="89">
        <f t="shared" si="0"/>
        <v>0</v>
      </c>
      <c r="F17" s="89"/>
      <c r="G17" s="89" t="s">
        <v>65</v>
      </c>
      <c r="H17" s="89">
        <v>17693.560000000001</v>
      </c>
      <c r="I17" s="89">
        <v>4423.239999999998</v>
      </c>
      <c r="J17" s="89">
        <v>-22116.799999999999</v>
      </c>
      <c r="K17" s="89">
        <f t="shared" si="1"/>
        <v>0</v>
      </c>
    </row>
    <row r="18" spans="1:11">
      <c r="A18" s="5" t="s">
        <v>55</v>
      </c>
      <c r="B18" s="89">
        <v>41616.620000000003</v>
      </c>
      <c r="C18" s="89"/>
      <c r="D18" s="89">
        <v>-41616.620000000003</v>
      </c>
      <c r="E18" s="89">
        <f t="shared" si="0"/>
        <v>0</v>
      </c>
      <c r="F18" s="89"/>
      <c r="G18" s="89" t="s">
        <v>65</v>
      </c>
      <c r="H18" s="89">
        <v>33293.299999999996</v>
      </c>
      <c r="I18" s="89">
        <v>8323.320000000007</v>
      </c>
      <c r="J18" s="89">
        <v>-41616.620000000003</v>
      </c>
      <c r="K18" s="89">
        <f t="shared" si="1"/>
        <v>0</v>
      </c>
    </row>
    <row r="19" spans="1:11">
      <c r="A19" s="5" t="s">
        <v>56</v>
      </c>
      <c r="B19" s="89">
        <v>30509.96</v>
      </c>
      <c r="C19" s="89"/>
      <c r="D19" s="89">
        <v>-30509.96</v>
      </c>
      <c r="E19" s="89">
        <f t="shared" si="0"/>
        <v>0</v>
      </c>
      <c r="F19" s="89"/>
      <c r="G19" s="89" t="s">
        <v>65</v>
      </c>
      <c r="H19" s="89">
        <v>24407.939999999995</v>
      </c>
      <c r="I19" s="89">
        <v>6102.0200000000041</v>
      </c>
      <c r="J19" s="89">
        <v>-30509.96</v>
      </c>
      <c r="K19" s="89">
        <f t="shared" si="1"/>
        <v>0</v>
      </c>
    </row>
    <row r="20" spans="1:11">
      <c r="A20" s="5" t="s">
        <v>57</v>
      </c>
      <c r="B20" s="89">
        <v>28186.83</v>
      </c>
      <c r="C20" s="89"/>
      <c r="D20" s="89">
        <v>-28186.83</v>
      </c>
      <c r="E20" s="89">
        <f t="shared" si="0"/>
        <v>0</v>
      </c>
      <c r="F20" s="89"/>
      <c r="G20" s="89" t="s">
        <v>65</v>
      </c>
      <c r="H20" s="89">
        <v>22549.489999999994</v>
      </c>
      <c r="I20" s="89">
        <v>5637.3400000000074</v>
      </c>
      <c r="J20" s="89">
        <v>-28186.83</v>
      </c>
      <c r="K20" s="89">
        <f t="shared" si="1"/>
        <v>0</v>
      </c>
    </row>
    <row r="21" spans="1:11">
      <c r="A21" s="5" t="s">
        <v>58</v>
      </c>
      <c r="B21" s="89">
        <v>25519.26</v>
      </c>
      <c r="C21" s="89"/>
      <c r="D21" s="89"/>
      <c r="E21" s="89">
        <f t="shared" si="0"/>
        <v>25519.26</v>
      </c>
      <c r="F21" s="89"/>
      <c r="G21" s="89" t="s">
        <v>65</v>
      </c>
      <c r="H21" s="89">
        <v>15311.52</v>
      </c>
      <c r="I21" s="89">
        <v>5103.84</v>
      </c>
      <c r="J21" s="89"/>
      <c r="K21" s="89">
        <f t="shared" si="1"/>
        <v>20415.36</v>
      </c>
    </row>
    <row r="22" spans="1:11">
      <c r="A22" s="5" t="s">
        <v>70</v>
      </c>
      <c r="B22" s="89">
        <v>50418.98</v>
      </c>
      <c r="C22" s="89"/>
      <c r="D22" s="89"/>
      <c r="E22" s="89">
        <f t="shared" si="0"/>
        <v>50418.98</v>
      </c>
      <c r="F22" s="89"/>
      <c r="G22" s="89" t="s">
        <v>65</v>
      </c>
      <c r="H22" s="89">
        <v>30251.519999999997</v>
      </c>
      <c r="I22" s="89">
        <v>10083.839999999998</v>
      </c>
      <c r="J22" s="89"/>
      <c r="K22" s="89">
        <f t="shared" si="1"/>
        <v>40335.359999999993</v>
      </c>
    </row>
    <row r="23" spans="1:11">
      <c r="A23" s="5" t="s">
        <v>110</v>
      </c>
      <c r="B23" s="89">
        <v>62881.760000000002</v>
      </c>
      <c r="C23" s="89"/>
      <c r="D23" s="89"/>
      <c r="E23" s="89">
        <f t="shared" si="0"/>
        <v>62881.760000000002</v>
      </c>
      <c r="F23" s="89"/>
      <c r="G23" s="89" t="s">
        <v>65</v>
      </c>
      <c r="H23" s="89">
        <v>44017.248000000007</v>
      </c>
      <c r="I23" s="89">
        <v>12576.360000000002</v>
      </c>
      <c r="J23" s="89"/>
      <c r="K23" s="89">
        <f t="shared" si="1"/>
        <v>56593.608000000007</v>
      </c>
    </row>
    <row r="24" spans="1:11">
      <c r="A24" s="5" t="s">
        <v>71</v>
      </c>
      <c r="B24" s="89">
        <v>44562.15</v>
      </c>
      <c r="C24" s="89"/>
      <c r="D24" s="89"/>
      <c r="E24" s="89">
        <f t="shared" si="0"/>
        <v>44562.15</v>
      </c>
      <c r="F24" s="89"/>
      <c r="G24" s="89" t="s">
        <v>65</v>
      </c>
      <c r="H24" s="89">
        <v>26737.199999999997</v>
      </c>
      <c r="I24" s="89">
        <v>8912.4</v>
      </c>
      <c r="J24" s="89"/>
      <c r="K24" s="89">
        <f t="shared" si="1"/>
        <v>35649.599999999999</v>
      </c>
    </row>
    <row r="25" spans="1:11">
      <c r="A25" s="90" t="s">
        <v>60</v>
      </c>
      <c r="B25" s="89">
        <v>340199.83</v>
      </c>
      <c r="C25" s="89"/>
      <c r="D25" s="89"/>
      <c r="E25" s="89">
        <f t="shared" si="0"/>
        <v>340199.83</v>
      </c>
      <c r="F25" s="89"/>
      <c r="G25" s="89" t="s">
        <v>65</v>
      </c>
      <c r="H25" s="89">
        <v>170099.97</v>
      </c>
      <c r="I25" s="89">
        <v>68040</v>
      </c>
      <c r="J25" s="89"/>
      <c r="K25" s="89">
        <f t="shared" si="1"/>
        <v>238139.97</v>
      </c>
    </row>
    <row r="26" spans="1:11">
      <c r="A26" s="90" t="s">
        <v>59</v>
      </c>
      <c r="B26" s="89">
        <v>447535.89</v>
      </c>
      <c r="C26" s="89"/>
      <c r="D26" s="89"/>
      <c r="E26" s="89">
        <f t="shared" si="0"/>
        <v>447535.89</v>
      </c>
      <c r="F26" s="89"/>
      <c r="G26" s="89" t="s">
        <v>65</v>
      </c>
      <c r="H26" s="89">
        <v>231226.86049999995</v>
      </c>
      <c r="I26" s="89">
        <v>89507.159999999974</v>
      </c>
      <c r="J26" s="89"/>
      <c r="K26" s="89">
        <f t="shared" si="1"/>
        <v>320734.02049999993</v>
      </c>
    </row>
    <row r="27" spans="1:11">
      <c r="A27" s="90" t="s">
        <v>365</v>
      </c>
      <c r="B27" s="89">
        <v>27571.93</v>
      </c>
      <c r="C27" s="89"/>
      <c r="D27" s="89"/>
      <c r="E27" s="89">
        <f t="shared" si="0"/>
        <v>27571.93</v>
      </c>
      <c r="F27" s="89"/>
      <c r="G27" s="89" t="s">
        <v>65</v>
      </c>
      <c r="H27" s="89">
        <v>14705.007333333328</v>
      </c>
      <c r="I27" s="89">
        <v>5514.3599999999979</v>
      </c>
      <c r="J27" s="89"/>
      <c r="K27" s="89">
        <f t="shared" si="1"/>
        <v>20219.367333333324</v>
      </c>
    </row>
    <row r="28" spans="1:11">
      <c r="A28" s="90" t="s">
        <v>366</v>
      </c>
      <c r="B28" s="89">
        <v>80575.16</v>
      </c>
      <c r="C28" s="89"/>
      <c r="D28" s="89"/>
      <c r="E28" s="89">
        <f t="shared" si="0"/>
        <v>80575.16</v>
      </c>
      <c r="F28" s="89"/>
      <c r="G28" s="89" t="s">
        <v>65</v>
      </c>
      <c r="H28" s="89">
        <v>32274.22</v>
      </c>
      <c r="I28" s="89">
        <v>16115.04</v>
      </c>
      <c r="J28" s="89"/>
      <c r="K28" s="89">
        <f t="shared" si="1"/>
        <v>48389.26</v>
      </c>
    </row>
    <row r="29" spans="1:11">
      <c r="A29" s="90" t="s">
        <v>76</v>
      </c>
      <c r="B29" s="89">
        <v>99960.54</v>
      </c>
      <c r="C29" s="89"/>
      <c r="D29" s="89"/>
      <c r="E29" s="89">
        <f t="shared" si="0"/>
        <v>99960.54</v>
      </c>
      <c r="F29" s="89"/>
      <c r="G29" s="89" t="s">
        <v>65</v>
      </c>
      <c r="H29" s="89">
        <v>40038.999999999993</v>
      </c>
      <c r="I29" s="89">
        <v>19992.119999999995</v>
      </c>
      <c r="J29" s="89"/>
      <c r="K29" s="89">
        <f t="shared" si="1"/>
        <v>60031.119999999988</v>
      </c>
    </row>
    <row r="30" spans="1:11">
      <c r="A30" s="90" t="s">
        <v>74</v>
      </c>
      <c r="B30" s="89">
        <v>38070.980000000003</v>
      </c>
      <c r="C30" s="89"/>
      <c r="D30" s="89">
        <v>-38070.980000000003</v>
      </c>
      <c r="E30" s="89">
        <f t="shared" si="0"/>
        <v>0</v>
      </c>
      <c r="F30" s="89"/>
      <c r="G30" s="89" t="s">
        <v>162</v>
      </c>
      <c r="H30" s="89">
        <v>25415.460000000006</v>
      </c>
      <c r="I30" s="89">
        <v>12655.519999999997</v>
      </c>
      <c r="J30" s="89">
        <v>-38070.980000000003</v>
      </c>
      <c r="K30" s="89">
        <f t="shared" si="1"/>
        <v>0</v>
      </c>
    </row>
    <row r="31" spans="1:11">
      <c r="A31" s="90" t="s">
        <v>120</v>
      </c>
      <c r="B31" s="89">
        <v>7212.01</v>
      </c>
      <c r="C31" s="89"/>
      <c r="D31" s="89"/>
      <c r="E31" s="89">
        <f t="shared" si="0"/>
        <v>7212.01</v>
      </c>
      <c r="F31" s="89"/>
      <c r="G31" s="89" t="s">
        <v>65</v>
      </c>
      <c r="H31" s="89">
        <v>2888.7500000000009</v>
      </c>
      <c r="I31" s="89">
        <v>1442.4000000000003</v>
      </c>
      <c r="J31" s="89"/>
      <c r="K31" s="89">
        <f t="shared" si="1"/>
        <v>4331.1500000000015</v>
      </c>
    </row>
    <row r="32" spans="1:11">
      <c r="A32" s="90" t="s">
        <v>367</v>
      </c>
      <c r="B32" s="89">
        <v>2569.31</v>
      </c>
      <c r="C32" s="89"/>
      <c r="D32" s="89"/>
      <c r="E32" s="89">
        <f t="shared" si="0"/>
        <v>2569.31</v>
      </c>
      <c r="F32" s="89"/>
      <c r="G32" s="89" t="s">
        <v>65</v>
      </c>
      <c r="H32" s="89">
        <v>1029.1100000000001</v>
      </c>
      <c r="I32" s="89">
        <v>513.84</v>
      </c>
      <c r="J32" s="89"/>
      <c r="K32" s="89">
        <f t="shared" si="1"/>
        <v>1542.9500000000003</v>
      </c>
    </row>
    <row r="33" spans="1:11">
      <c r="A33" s="90" t="s">
        <v>316</v>
      </c>
      <c r="B33" s="89">
        <v>2230652.33</v>
      </c>
      <c r="C33" s="89"/>
      <c r="D33" s="89"/>
      <c r="E33" s="89">
        <f t="shared" si="0"/>
        <v>2230652.33</v>
      </c>
      <c r="F33" s="89"/>
      <c r="G33" s="89" t="s">
        <v>64</v>
      </c>
      <c r="H33" s="89">
        <v>446130.45999999996</v>
      </c>
      <c r="I33" s="89">
        <v>223065.22999999998</v>
      </c>
      <c r="J33" s="89"/>
      <c r="K33" s="89">
        <f t="shared" si="1"/>
        <v>669195.68999999994</v>
      </c>
    </row>
    <row r="34" spans="1:11">
      <c r="A34" s="5" t="s">
        <v>374</v>
      </c>
      <c r="B34" s="89">
        <v>43124.74</v>
      </c>
      <c r="C34" s="89"/>
      <c r="D34" s="89"/>
      <c r="E34" s="89">
        <f t="shared" si="0"/>
        <v>43124.74</v>
      </c>
      <c r="F34" s="89"/>
      <c r="G34" s="89" t="s">
        <v>65</v>
      </c>
      <c r="H34" s="89">
        <v>8648.57</v>
      </c>
      <c r="I34" s="89">
        <v>8625</v>
      </c>
      <c r="J34" s="89"/>
      <c r="K34" s="89">
        <f t="shared" si="1"/>
        <v>17273.57</v>
      </c>
    </row>
    <row r="35" spans="1:11">
      <c r="A35" s="5" t="s">
        <v>375</v>
      </c>
      <c r="B35" s="89">
        <v>132737.88</v>
      </c>
      <c r="C35" s="89"/>
      <c r="D35" s="89"/>
      <c r="E35" s="89">
        <f t="shared" si="0"/>
        <v>132737.88</v>
      </c>
      <c r="F35" s="89"/>
      <c r="G35" s="89" t="s">
        <v>65</v>
      </c>
      <c r="H35" s="89">
        <v>26620.129999999994</v>
      </c>
      <c r="I35" s="89">
        <v>26547.599999999995</v>
      </c>
      <c r="J35" s="89"/>
      <c r="K35" s="89">
        <f t="shared" si="1"/>
        <v>53167.729999999989</v>
      </c>
    </row>
    <row r="36" spans="1:11">
      <c r="A36" s="5" t="s">
        <v>376</v>
      </c>
      <c r="B36" s="89">
        <v>73971.600000000006</v>
      </c>
      <c r="C36" s="89"/>
      <c r="D36" s="89"/>
      <c r="E36" s="89">
        <f t="shared" si="0"/>
        <v>73971.600000000006</v>
      </c>
      <c r="F36" s="89"/>
      <c r="G36" s="89" t="s">
        <v>65</v>
      </c>
      <c r="H36" s="89">
        <v>14834.740000000002</v>
      </c>
      <c r="I36" s="89">
        <v>14794.320000000002</v>
      </c>
      <c r="J36" s="89"/>
      <c r="K36" s="89">
        <f t="shared" si="1"/>
        <v>29629.060000000005</v>
      </c>
    </row>
    <row r="37" spans="1:11">
      <c r="A37" s="5" t="s">
        <v>72</v>
      </c>
      <c r="B37" s="89">
        <v>1667371.31</v>
      </c>
      <c r="C37" s="89"/>
      <c r="D37" s="89"/>
      <c r="E37" s="89">
        <f t="shared" si="0"/>
        <v>1667371.31</v>
      </c>
      <c r="F37" s="89"/>
      <c r="G37" s="89" t="s">
        <v>64</v>
      </c>
      <c r="H37" s="89">
        <v>159529</v>
      </c>
      <c r="I37" s="89">
        <v>166737.20000000001</v>
      </c>
      <c r="J37" s="89"/>
      <c r="K37" s="89">
        <f t="shared" si="1"/>
        <v>326266.2</v>
      </c>
    </row>
    <row r="38" spans="1:11">
      <c r="A38" s="5" t="s">
        <v>329</v>
      </c>
      <c r="B38" s="89">
        <v>2072671.08</v>
      </c>
      <c r="C38" s="89"/>
      <c r="D38" s="89"/>
      <c r="E38" s="89">
        <f t="shared" si="0"/>
        <v>2072671.08</v>
      </c>
      <c r="F38" s="89"/>
      <c r="G38" s="89" t="s">
        <v>64</v>
      </c>
      <c r="H38" s="89">
        <v>414469.37999999995</v>
      </c>
      <c r="I38" s="89">
        <v>219793.08</v>
      </c>
      <c r="J38" s="89"/>
      <c r="K38" s="89">
        <f t="shared" si="1"/>
        <v>634262.46</v>
      </c>
    </row>
    <row r="39" spans="1:11">
      <c r="A39" s="5" t="s">
        <v>303</v>
      </c>
      <c r="B39" s="89">
        <v>427616.65</v>
      </c>
      <c r="C39" s="89"/>
      <c r="D39" s="89"/>
      <c r="E39" s="89">
        <f t="shared" si="0"/>
        <v>427616.65</v>
      </c>
      <c r="F39" s="89"/>
      <c r="G39" s="89" t="s">
        <v>65</v>
      </c>
      <c r="H39" s="89">
        <v>171046.61000000004</v>
      </c>
      <c r="I39" s="89">
        <v>85523.280000000013</v>
      </c>
      <c r="J39" s="89"/>
      <c r="K39" s="89">
        <f t="shared" si="1"/>
        <v>256569.89000000007</v>
      </c>
    </row>
    <row r="40" spans="1:11">
      <c r="A40" s="5" t="s">
        <v>133</v>
      </c>
      <c r="B40" s="89">
        <v>179264.76</v>
      </c>
      <c r="C40" s="89"/>
      <c r="D40" s="89"/>
      <c r="E40" s="89">
        <f t="shared" si="0"/>
        <v>179264.76</v>
      </c>
      <c r="F40" s="89"/>
      <c r="G40" s="89" t="s">
        <v>65</v>
      </c>
      <c r="H40" s="89">
        <v>71705.95</v>
      </c>
      <c r="I40" s="89">
        <v>35853</v>
      </c>
      <c r="J40" s="89"/>
      <c r="K40" s="89">
        <f t="shared" si="1"/>
        <v>107558.95</v>
      </c>
    </row>
    <row r="41" spans="1:11">
      <c r="A41" s="5" t="s">
        <v>134</v>
      </c>
      <c r="B41" s="89">
        <v>109940.92</v>
      </c>
      <c r="C41" s="89"/>
      <c r="D41" s="89"/>
      <c r="E41" s="89">
        <f t="shared" si="0"/>
        <v>109940.92</v>
      </c>
      <c r="F41" s="89"/>
      <c r="G41" s="89" t="s">
        <v>65</v>
      </c>
      <c r="H41" s="89">
        <v>44036.619999999995</v>
      </c>
      <c r="I41" s="89">
        <v>21988.199999999997</v>
      </c>
      <c r="J41" s="89"/>
      <c r="K41" s="89">
        <f t="shared" si="1"/>
        <v>66024.819999999992</v>
      </c>
    </row>
    <row r="42" spans="1:11">
      <c r="A42" s="5" t="s">
        <v>395</v>
      </c>
      <c r="B42" s="89">
        <v>671757.66</v>
      </c>
      <c r="C42" s="89"/>
      <c r="D42" s="89"/>
      <c r="E42" s="89">
        <f t="shared" si="0"/>
        <v>671757.66</v>
      </c>
      <c r="F42" s="89"/>
      <c r="G42" s="89" t="s">
        <v>65</v>
      </c>
      <c r="H42" s="89">
        <v>268703.04999999993</v>
      </c>
      <c r="I42" s="89">
        <v>134351.51999999996</v>
      </c>
      <c r="J42" s="89"/>
      <c r="K42" s="89">
        <f t="shared" si="1"/>
        <v>403054.56999999989</v>
      </c>
    </row>
    <row r="43" spans="1:11">
      <c r="A43" s="5" t="s">
        <v>136</v>
      </c>
      <c r="B43" s="89">
        <v>44307.24</v>
      </c>
      <c r="C43" s="89"/>
      <c r="D43" s="89"/>
      <c r="E43" s="89">
        <f t="shared" si="0"/>
        <v>44307.24</v>
      </c>
      <c r="F43" s="89"/>
      <c r="G43" s="89" t="s">
        <v>65</v>
      </c>
      <c r="H43" s="89">
        <v>17747.129999999997</v>
      </c>
      <c r="I43" s="89">
        <v>8861.4</v>
      </c>
      <c r="J43" s="89"/>
      <c r="K43" s="89">
        <f t="shared" si="1"/>
        <v>26608.53</v>
      </c>
    </row>
    <row r="44" spans="1:11">
      <c r="A44" s="5" t="s">
        <v>137</v>
      </c>
      <c r="B44" s="89">
        <v>13249.97</v>
      </c>
      <c r="C44" s="89"/>
      <c r="D44" s="89"/>
      <c r="E44" s="89">
        <f t="shared" si="0"/>
        <v>13249.97</v>
      </c>
      <c r="F44" s="89"/>
      <c r="G44" s="89" t="s">
        <v>65</v>
      </c>
      <c r="H44" s="89">
        <v>5299.9499999999989</v>
      </c>
      <c r="I44" s="89">
        <v>2649.9599999999996</v>
      </c>
      <c r="J44" s="89"/>
      <c r="K44" s="89">
        <f t="shared" si="1"/>
        <v>7949.909999999998</v>
      </c>
    </row>
    <row r="45" spans="1:11">
      <c r="A45" s="5" t="s">
        <v>331</v>
      </c>
      <c r="B45" s="89">
        <v>28797.58</v>
      </c>
      <c r="C45" s="89"/>
      <c r="D45" s="89"/>
      <c r="E45" s="89">
        <f t="shared" si="0"/>
        <v>28797.58</v>
      </c>
      <c r="F45" s="89"/>
      <c r="G45" s="89" t="s">
        <v>65</v>
      </c>
      <c r="H45" s="89">
        <v>6750.91</v>
      </c>
      <c r="I45" s="89">
        <v>5759.5199999999995</v>
      </c>
      <c r="J45" s="89"/>
      <c r="K45" s="89">
        <f t="shared" si="1"/>
        <v>12510.43</v>
      </c>
    </row>
    <row r="46" spans="1:11">
      <c r="A46" s="5" t="s">
        <v>138</v>
      </c>
      <c r="B46" s="89">
        <v>18556.18</v>
      </c>
      <c r="C46" s="89"/>
      <c r="D46" s="89"/>
      <c r="E46" s="89">
        <f t="shared" si="0"/>
        <v>18556.18</v>
      </c>
      <c r="F46" s="89"/>
      <c r="G46" s="89" t="s">
        <v>65</v>
      </c>
      <c r="H46" s="89">
        <v>618.54</v>
      </c>
      <c r="I46" s="89">
        <v>3711.24</v>
      </c>
      <c r="J46" s="89"/>
      <c r="K46" s="89">
        <f t="shared" si="1"/>
        <v>4329.78</v>
      </c>
    </row>
    <row r="47" spans="1:11">
      <c r="A47" s="5" t="s">
        <v>139</v>
      </c>
      <c r="B47" s="89">
        <v>61524.59</v>
      </c>
      <c r="C47" s="89"/>
      <c r="D47" s="89"/>
      <c r="E47" s="89">
        <f t="shared" si="0"/>
        <v>61524.59</v>
      </c>
      <c r="F47" s="89"/>
      <c r="G47" s="89" t="s">
        <v>65</v>
      </c>
      <c r="H47" s="89">
        <v>0</v>
      </c>
      <c r="I47" s="89">
        <v>12304.92</v>
      </c>
      <c r="J47" s="89"/>
      <c r="K47" s="89">
        <f t="shared" si="1"/>
        <v>12304.92</v>
      </c>
    </row>
    <row r="48" spans="1:11">
      <c r="A48" s="5" t="s">
        <v>377</v>
      </c>
      <c r="B48" s="89">
        <v>30528.14</v>
      </c>
      <c r="C48" s="89"/>
      <c r="D48" s="89"/>
      <c r="E48" s="89">
        <f t="shared" si="0"/>
        <v>30528.14</v>
      </c>
      <c r="F48" s="89"/>
      <c r="G48" s="89" t="s">
        <v>65</v>
      </c>
      <c r="H48" s="89">
        <v>1017.6</v>
      </c>
      <c r="I48" s="89">
        <v>6105.6000000000013</v>
      </c>
      <c r="J48" s="89"/>
      <c r="K48" s="89">
        <f t="shared" si="1"/>
        <v>7123.2000000000016</v>
      </c>
    </row>
    <row r="49" spans="1:11">
      <c r="A49" s="5" t="s">
        <v>394</v>
      </c>
      <c r="B49" s="89">
        <v>21161.7</v>
      </c>
      <c r="C49" s="89"/>
      <c r="D49" s="89"/>
      <c r="E49" s="89">
        <f t="shared" si="0"/>
        <v>21161.7</v>
      </c>
      <c r="F49" s="89"/>
      <c r="G49" s="89" t="s">
        <v>65</v>
      </c>
      <c r="H49" s="89">
        <v>0</v>
      </c>
      <c r="I49" s="89">
        <v>4232.3999999999987</v>
      </c>
      <c r="J49" s="89"/>
      <c r="K49" s="89">
        <f t="shared" si="1"/>
        <v>4232.3999999999987</v>
      </c>
    </row>
    <row r="50" spans="1:11">
      <c r="A50" s="5" t="s">
        <v>379</v>
      </c>
      <c r="B50" s="89">
        <v>43766.92</v>
      </c>
      <c r="C50" s="89"/>
      <c r="D50" s="89"/>
      <c r="E50" s="89">
        <f t="shared" si="0"/>
        <v>43766.92</v>
      </c>
      <c r="F50" s="89"/>
      <c r="G50" s="89" t="s">
        <v>65</v>
      </c>
      <c r="H50" s="89">
        <v>0</v>
      </c>
      <c r="I50" s="89">
        <v>8753.4</v>
      </c>
      <c r="J50" s="89"/>
      <c r="K50" s="89">
        <f t="shared" si="1"/>
        <v>8753.4</v>
      </c>
    </row>
    <row r="51" spans="1:11">
      <c r="A51" s="5" t="s">
        <v>140</v>
      </c>
      <c r="B51" s="89">
        <v>0</v>
      </c>
      <c r="C51" s="89">
        <v>23468.95</v>
      </c>
      <c r="D51" s="89"/>
      <c r="E51" s="89">
        <f t="shared" si="0"/>
        <v>23468.95</v>
      </c>
      <c r="F51" s="89"/>
      <c r="G51" s="89" t="s">
        <v>65</v>
      </c>
      <c r="H51" s="89"/>
      <c r="I51" s="89"/>
      <c r="J51" s="89"/>
      <c r="K51" s="89">
        <f t="shared" si="1"/>
        <v>0</v>
      </c>
    </row>
    <row r="52" spans="1:11">
      <c r="A52" s="5" t="s">
        <v>330</v>
      </c>
      <c r="B52" s="89">
        <v>0</v>
      </c>
      <c r="C52" s="89">
        <v>50823.56</v>
      </c>
      <c r="D52" s="89"/>
      <c r="E52" s="89">
        <f t="shared" si="0"/>
        <v>50823.56</v>
      </c>
      <c r="F52" s="89"/>
      <c r="G52" s="89" t="s">
        <v>65</v>
      </c>
      <c r="H52" s="89"/>
      <c r="I52" s="89"/>
      <c r="J52" s="89"/>
      <c r="K52" s="89">
        <f t="shared" si="1"/>
        <v>0</v>
      </c>
    </row>
    <row r="53" spans="1:11">
      <c r="A53" s="5" t="s">
        <v>397</v>
      </c>
      <c r="B53" s="89">
        <v>0</v>
      </c>
      <c r="C53" s="89">
        <v>35306.589999999997</v>
      </c>
      <c r="D53" s="89"/>
      <c r="E53" s="89">
        <f t="shared" si="0"/>
        <v>35306.589999999997</v>
      </c>
      <c r="F53" s="89"/>
      <c r="G53" s="89" t="s">
        <v>65</v>
      </c>
      <c r="H53" s="89"/>
      <c r="I53" s="89"/>
      <c r="J53" s="89"/>
      <c r="K53" s="89">
        <f t="shared" si="1"/>
        <v>0</v>
      </c>
    </row>
    <row r="54" spans="1:11">
      <c r="A54" s="5" t="s">
        <v>384</v>
      </c>
      <c r="B54" s="89">
        <v>-782591</v>
      </c>
      <c r="C54" s="89"/>
      <c r="D54" s="89"/>
      <c r="E54" s="89">
        <f t="shared" si="0"/>
        <v>-782591</v>
      </c>
      <c r="F54" s="89"/>
      <c r="G54" s="89" t="s">
        <v>64</v>
      </c>
      <c r="H54" s="89">
        <v>-71569</v>
      </c>
      <c r="I54" s="89">
        <v>-78259</v>
      </c>
      <c r="J54" s="89"/>
      <c r="K54" s="89">
        <f t="shared" si="1"/>
        <v>-149828</v>
      </c>
    </row>
    <row r="55" spans="1:11">
      <c r="A55" s="5" t="s">
        <v>385</v>
      </c>
      <c r="B55" s="89">
        <v>-3413.88</v>
      </c>
      <c r="C55" s="89"/>
      <c r="D55" s="89"/>
      <c r="E55" s="89">
        <f t="shared" si="0"/>
        <v>-3413.88</v>
      </c>
      <c r="F55" s="89"/>
      <c r="G55" s="89" t="s">
        <v>65</v>
      </c>
      <c r="H55" s="89">
        <v>0</v>
      </c>
      <c r="I55" s="89">
        <v>-682.79999999999984</v>
      </c>
      <c r="J55" s="89"/>
      <c r="K55" s="89">
        <f t="shared" si="1"/>
        <v>-682.79999999999984</v>
      </c>
    </row>
    <row r="56" spans="1:11">
      <c r="A56" s="5" t="s">
        <v>398</v>
      </c>
      <c r="B56" s="5">
        <v>0</v>
      </c>
      <c r="C56" s="89">
        <v>-7000</v>
      </c>
      <c r="E56" s="89">
        <f t="shared" si="0"/>
        <v>-7000</v>
      </c>
      <c r="G56" s="88" t="s">
        <v>65</v>
      </c>
      <c r="K56" s="89">
        <f t="shared" si="1"/>
        <v>0</v>
      </c>
    </row>
    <row r="58" spans="1:11">
      <c r="A58" s="5" t="s">
        <v>68</v>
      </c>
      <c r="B58" s="91">
        <f>SUM(B11:B56)</f>
        <v>8630475.1500000004</v>
      </c>
      <c r="C58" s="91">
        <f>SUM(C11:C56)</f>
        <v>102599.09999999999</v>
      </c>
      <c r="D58" s="91">
        <f>SUM(D11:D56)</f>
        <v>-356471.95999999996</v>
      </c>
      <c r="E58" s="91">
        <f>SUM(E11:E56)</f>
        <v>8376602.29</v>
      </c>
      <c r="H58" s="91">
        <f>SUM(H11:H56)</f>
        <v>2501378.9758333336</v>
      </c>
      <c r="I58" s="91">
        <f>SUM(I11:I56)</f>
        <v>1197779.4599999997</v>
      </c>
      <c r="J58" s="91">
        <f>SUM(J11:J56)</f>
        <v>-356471.95999999996</v>
      </c>
      <c r="K58" s="91">
        <f>SUM(K11:K56)</f>
        <v>3342686.4758333331</v>
      </c>
    </row>
    <row r="60" spans="1:11">
      <c r="A60" s="5" t="s">
        <v>399</v>
      </c>
    </row>
    <row r="61" spans="1:11">
      <c r="A61" s="5" t="s">
        <v>132</v>
      </c>
      <c r="B61" s="91">
        <v>73617.179999999935</v>
      </c>
      <c r="C61" s="91">
        <v>39943.79</v>
      </c>
      <c r="D61" s="91"/>
      <c r="E61" s="91">
        <f t="shared" ref="E61:E80" si="2">B61+C61+D61</f>
        <v>113560.96999999994</v>
      </c>
    </row>
    <row r="62" spans="1:11">
      <c r="A62" s="5" t="s">
        <v>44</v>
      </c>
      <c r="B62" s="91">
        <v>113946.72</v>
      </c>
      <c r="C62" s="91">
        <v>-544.5</v>
      </c>
      <c r="D62" s="91">
        <v>-113402.22</v>
      </c>
      <c r="E62" s="91">
        <f t="shared" si="2"/>
        <v>0</v>
      </c>
    </row>
    <row r="63" spans="1:11">
      <c r="A63" s="5" t="s">
        <v>141</v>
      </c>
      <c r="B63" s="91">
        <v>15050.200000000004</v>
      </c>
      <c r="C63" s="91">
        <v>552.72</v>
      </c>
      <c r="D63" s="91"/>
      <c r="E63" s="91">
        <f t="shared" si="2"/>
        <v>15602.920000000004</v>
      </c>
    </row>
    <row r="64" spans="1:11">
      <c r="A64" s="5" t="s">
        <v>137</v>
      </c>
      <c r="B64" s="91">
        <v>126656.96000000001</v>
      </c>
      <c r="C64" s="91">
        <v>143869.29999999999</v>
      </c>
      <c r="D64" s="91"/>
      <c r="E64" s="91">
        <f t="shared" si="2"/>
        <v>270526.26</v>
      </c>
    </row>
    <row r="65" spans="1:5">
      <c r="A65" s="5" t="s">
        <v>77</v>
      </c>
      <c r="B65" s="91">
        <v>272438.96000000002</v>
      </c>
      <c r="C65" s="91">
        <v>169510.64</v>
      </c>
      <c r="D65" s="91"/>
      <c r="E65" s="91">
        <f t="shared" si="2"/>
        <v>441949.60000000003</v>
      </c>
    </row>
    <row r="66" spans="1:5">
      <c r="A66" s="5" t="s">
        <v>76</v>
      </c>
      <c r="B66" s="91">
        <v>85379.99</v>
      </c>
      <c r="C66" s="91">
        <v>3163.56</v>
      </c>
      <c r="D66" s="91"/>
      <c r="E66" s="91">
        <f t="shared" si="2"/>
        <v>88543.55</v>
      </c>
    </row>
    <row r="67" spans="1:5">
      <c r="A67" s="5" t="s">
        <v>387</v>
      </c>
      <c r="B67" s="91">
        <v>1987.72</v>
      </c>
      <c r="C67" s="91">
        <v>28280.46</v>
      </c>
      <c r="D67" s="91"/>
      <c r="E67" s="91">
        <f t="shared" si="2"/>
        <v>30268.18</v>
      </c>
    </row>
    <row r="68" spans="1:5">
      <c r="A68" s="5" t="s">
        <v>388</v>
      </c>
      <c r="B68" s="91">
        <v>293461.70999999996</v>
      </c>
      <c r="C68" s="91">
        <v>11351.52</v>
      </c>
      <c r="D68" s="91"/>
      <c r="E68" s="91">
        <f t="shared" si="2"/>
        <v>304813.23</v>
      </c>
    </row>
    <row r="69" spans="1:5">
      <c r="A69" s="5" t="s">
        <v>304</v>
      </c>
      <c r="B69" s="91">
        <v>115803.8</v>
      </c>
      <c r="C69" s="91">
        <v>104530.52</v>
      </c>
      <c r="D69" s="91"/>
      <c r="E69" s="91">
        <f t="shared" si="2"/>
        <v>220334.32</v>
      </c>
    </row>
    <row r="70" spans="1:5">
      <c r="A70" s="5" t="s">
        <v>149</v>
      </c>
      <c r="B70" s="91">
        <v>41278.400000000001</v>
      </c>
      <c r="C70" s="91">
        <v>86057.25</v>
      </c>
      <c r="D70" s="91"/>
      <c r="E70" s="91">
        <f t="shared" si="2"/>
        <v>127335.65</v>
      </c>
    </row>
    <row r="71" spans="1:5">
      <c r="A71" s="5" t="s">
        <v>150</v>
      </c>
      <c r="B71" s="91"/>
      <c r="C71" s="91">
        <v>100541.53</v>
      </c>
      <c r="D71" s="91"/>
      <c r="E71" s="91">
        <f t="shared" si="2"/>
        <v>100541.53</v>
      </c>
    </row>
    <row r="72" spans="1:5">
      <c r="A72" s="5" t="s">
        <v>142</v>
      </c>
      <c r="B72" s="91"/>
      <c r="C72" s="91">
        <v>26219.7</v>
      </c>
      <c r="D72" s="91"/>
      <c r="E72" s="91">
        <f t="shared" si="2"/>
        <v>26219.7</v>
      </c>
    </row>
    <row r="73" spans="1:5">
      <c r="A73" s="5" t="s">
        <v>151</v>
      </c>
      <c r="B73" s="91"/>
      <c r="C73" s="91">
        <v>112579.56</v>
      </c>
      <c r="D73" s="91"/>
      <c r="E73" s="91">
        <f t="shared" si="2"/>
        <v>112579.56</v>
      </c>
    </row>
    <row r="74" spans="1:5">
      <c r="A74" s="5" t="s">
        <v>152</v>
      </c>
      <c r="B74" s="91"/>
      <c r="C74" s="91">
        <v>210807.08</v>
      </c>
      <c r="D74" s="91"/>
      <c r="E74" s="91">
        <f t="shared" si="2"/>
        <v>210807.08</v>
      </c>
    </row>
    <row r="75" spans="1:5">
      <c r="A75" s="5" t="s">
        <v>153</v>
      </c>
      <c r="B75" s="91"/>
      <c r="C75" s="91">
        <v>193576.93</v>
      </c>
      <c r="D75" s="91"/>
      <c r="E75" s="91">
        <f t="shared" si="2"/>
        <v>193576.93</v>
      </c>
    </row>
    <row r="76" spans="1:5">
      <c r="A76" s="5" t="s">
        <v>401</v>
      </c>
      <c r="B76" s="91"/>
      <c r="C76" s="91">
        <v>12606.72</v>
      </c>
      <c r="D76" s="91"/>
      <c r="E76" s="91">
        <f t="shared" si="2"/>
        <v>12606.72</v>
      </c>
    </row>
    <row r="77" spans="1:5">
      <c r="A77" s="5" t="s">
        <v>61</v>
      </c>
      <c r="B77" s="91">
        <v>4928417.8900000006</v>
      </c>
      <c r="C77" s="91">
        <v>605333.30000000005</v>
      </c>
      <c r="D77" s="91"/>
      <c r="E77" s="91">
        <f t="shared" si="2"/>
        <v>5533751.1900000004</v>
      </c>
    </row>
    <row r="78" spans="1:5">
      <c r="A78" s="5" t="s">
        <v>62</v>
      </c>
      <c r="B78" s="91">
        <v>4189030.2799999989</v>
      </c>
      <c r="C78" s="91">
        <v>147874.20000000001</v>
      </c>
      <c r="D78" s="91"/>
      <c r="E78" s="91">
        <f t="shared" si="2"/>
        <v>4336904.4799999986</v>
      </c>
    </row>
    <row r="79" spans="1:5">
      <c r="A79" s="5" t="s">
        <v>63</v>
      </c>
      <c r="B79" s="91">
        <v>208994.91000000003</v>
      </c>
      <c r="C79" s="91">
        <v>69446.850000000006</v>
      </c>
      <c r="D79" s="91"/>
      <c r="E79" s="91">
        <f t="shared" si="2"/>
        <v>278441.76</v>
      </c>
    </row>
    <row r="80" spans="1:5">
      <c r="A80" s="5" t="s">
        <v>284</v>
      </c>
      <c r="B80" s="91">
        <v>-113947</v>
      </c>
      <c r="C80" s="91"/>
      <c r="D80" s="91">
        <v>113947</v>
      </c>
      <c r="E80" s="91">
        <f t="shared" si="2"/>
        <v>0</v>
      </c>
    </row>
    <row r="81" spans="1:11">
      <c r="B81" s="91"/>
      <c r="C81" s="91"/>
      <c r="D81" s="91"/>
      <c r="E81" s="91"/>
    </row>
    <row r="82" spans="1:11">
      <c r="A82" s="5" t="s">
        <v>67</v>
      </c>
      <c r="B82" s="91">
        <f>SUM(B61:B80)</f>
        <v>10352117.719999999</v>
      </c>
      <c r="C82" s="91">
        <f>SUM(C61:C80)</f>
        <v>2065701.1300000001</v>
      </c>
      <c r="D82" s="91">
        <f>SUM(D61:D80)</f>
        <v>544.77999999999884</v>
      </c>
      <c r="E82" s="91">
        <f>SUM(E61:E80)</f>
        <v>12418363.629999999</v>
      </c>
      <c r="H82" s="91"/>
      <c r="I82" s="91"/>
      <c r="J82" s="91"/>
      <c r="K82" s="91"/>
    </row>
    <row r="83" spans="1:11">
      <c r="B83" s="91"/>
      <c r="C83" s="91"/>
      <c r="D83" s="91"/>
      <c r="E83" s="91"/>
      <c r="H83" s="91"/>
      <c r="I83" s="91"/>
      <c r="J83" s="91"/>
      <c r="K83" s="91"/>
    </row>
    <row r="84" spans="1:11">
      <c r="A84" s="62" t="s">
        <v>69</v>
      </c>
      <c r="B84" s="93">
        <f>B58+B82</f>
        <v>18982592.869999997</v>
      </c>
      <c r="C84" s="93">
        <f>C58+C82</f>
        <v>2168300.23</v>
      </c>
      <c r="D84" s="93">
        <f>D58+D82</f>
        <v>-355927.17999999993</v>
      </c>
      <c r="E84" s="93">
        <f>E58+E82</f>
        <v>20794965.919999998</v>
      </c>
      <c r="F84" s="62"/>
      <c r="G84" s="62"/>
      <c r="H84" s="93">
        <f>H58+H82</f>
        <v>2501378.9758333336</v>
      </c>
      <c r="I84" s="93">
        <f>I58+I82</f>
        <v>1197779.4599999997</v>
      </c>
      <c r="J84" s="93">
        <f>J58+J82</f>
        <v>-356471.95999999996</v>
      </c>
      <c r="K84" s="93">
        <f>K58+K82</f>
        <v>3342686.4758333331</v>
      </c>
    </row>
    <row r="85" spans="1:11">
      <c r="B85" s="91"/>
      <c r="C85" s="91"/>
      <c r="D85" s="91"/>
      <c r="E85" s="91"/>
      <c r="H85" s="91"/>
      <c r="I85" s="91"/>
      <c r="J85" s="91"/>
      <c r="K85" s="91"/>
    </row>
    <row r="86" spans="1:11">
      <c r="A86" s="14" t="s">
        <v>260</v>
      </c>
      <c r="B86" s="91"/>
      <c r="C86" s="91"/>
      <c r="D86" s="91"/>
      <c r="E86" s="91"/>
      <c r="H86" s="91"/>
      <c r="I86" s="91"/>
      <c r="J86" s="91"/>
      <c r="K86" s="91"/>
    </row>
    <row r="87" spans="1:11">
      <c r="A87" s="94" t="s">
        <v>400</v>
      </c>
      <c r="E87" s="91"/>
    </row>
    <row r="88" spans="1:11">
      <c r="A88" s="95" t="s">
        <v>386</v>
      </c>
      <c r="B88" s="91">
        <v>769056.67</v>
      </c>
      <c r="C88" s="91"/>
      <c r="D88" s="91"/>
      <c r="E88" s="91">
        <v>769056.67</v>
      </c>
      <c r="F88" s="91"/>
      <c r="G88" s="88" t="s">
        <v>66</v>
      </c>
      <c r="H88" s="91">
        <v>325780.90999999992</v>
      </c>
      <c r="I88" s="91">
        <v>64088.06</v>
      </c>
      <c r="J88" s="91"/>
      <c r="K88" s="89">
        <f>H88+I88+J88</f>
        <v>389868.96999999991</v>
      </c>
    </row>
    <row r="89" spans="1:11">
      <c r="A89" s="5" t="s">
        <v>78</v>
      </c>
      <c r="B89" s="91">
        <v>642852.91</v>
      </c>
      <c r="C89" s="91"/>
      <c r="D89" s="91"/>
      <c r="E89" s="91">
        <f>B89+C89-D89</f>
        <v>642852.91</v>
      </c>
      <c r="F89" s="91"/>
      <c r="G89" s="88" t="s">
        <v>64</v>
      </c>
      <c r="H89" s="91">
        <v>385711.86</v>
      </c>
      <c r="I89" s="91">
        <v>64285.32</v>
      </c>
      <c r="J89" s="91"/>
      <c r="K89" s="89">
        <f t="shared" ref="K89:K95" si="3">H89+I89+J89</f>
        <v>449997.18</v>
      </c>
    </row>
    <row r="90" spans="1:11">
      <c r="A90" s="5" t="s">
        <v>79</v>
      </c>
      <c r="B90" s="91">
        <v>243044.71</v>
      </c>
      <c r="C90" s="91"/>
      <c r="D90" s="91"/>
      <c r="E90" s="91">
        <f t="shared" ref="E90:E95" si="4">B90+C90-D90</f>
        <v>243044.71</v>
      </c>
      <c r="F90" s="91"/>
      <c r="G90" s="88" t="s">
        <v>66</v>
      </c>
      <c r="H90" s="91">
        <v>121522.34</v>
      </c>
      <c r="I90" s="91">
        <v>20253.72</v>
      </c>
      <c r="J90" s="91"/>
      <c r="K90" s="89">
        <f t="shared" si="3"/>
        <v>141776.06</v>
      </c>
    </row>
    <row r="91" spans="1:11">
      <c r="A91" s="5" t="s">
        <v>80</v>
      </c>
      <c r="B91" s="91">
        <v>185010.89</v>
      </c>
      <c r="C91" s="91"/>
      <c r="D91" s="91"/>
      <c r="E91" s="91">
        <f t="shared" si="4"/>
        <v>185010.89</v>
      </c>
      <c r="F91" s="91"/>
      <c r="G91" s="88" t="s">
        <v>98</v>
      </c>
      <c r="H91" s="91">
        <v>24667.979999999996</v>
      </c>
      <c r="I91" s="91">
        <v>4111.32</v>
      </c>
      <c r="J91" s="91"/>
      <c r="K91" s="89">
        <f t="shared" si="3"/>
        <v>28779.299999999996</v>
      </c>
    </row>
    <row r="92" spans="1:11">
      <c r="A92" s="95" t="s">
        <v>93</v>
      </c>
      <c r="B92" s="91">
        <v>53853.52</v>
      </c>
      <c r="C92" s="91"/>
      <c r="D92" s="91"/>
      <c r="E92" s="91">
        <f t="shared" si="4"/>
        <v>53853.52</v>
      </c>
      <c r="F92" s="91"/>
      <c r="G92" s="88" t="s">
        <v>65</v>
      </c>
      <c r="H92" s="91">
        <v>21570.93</v>
      </c>
      <c r="I92" s="91">
        <v>10770.72</v>
      </c>
      <c r="J92" s="91"/>
      <c r="K92" s="89">
        <f t="shared" si="3"/>
        <v>32341.65</v>
      </c>
    </row>
    <row r="93" spans="1:11">
      <c r="A93" s="95" t="s">
        <v>95</v>
      </c>
      <c r="B93" s="91">
        <v>24307.200000000001</v>
      </c>
      <c r="C93" s="91"/>
      <c r="D93" s="91">
        <v>-24307.200000000001</v>
      </c>
      <c r="E93" s="91">
        <f t="shared" ref="E93" si="5">B93+C93+D93</f>
        <v>0</v>
      </c>
      <c r="F93" s="91"/>
      <c r="G93" s="88" t="s">
        <v>99</v>
      </c>
      <c r="H93" s="91">
        <v>21285.4</v>
      </c>
      <c r="I93" s="91">
        <v>3021.7999999999993</v>
      </c>
      <c r="J93" s="91">
        <v>-24307.200000000001</v>
      </c>
      <c r="K93" s="89">
        <f t="shared" si="3"/>
        <v>0</v>
      </c>
    </row>
    <row r="94" spans="1:11">
      <c r="A94" s="5" t="s">
        <v>179</v>
      </c>
      <c r="B94" s="91">
        <v>740165.19</v>
      </c>
      <c r="C94" s="91"/>
      <c r="D94" s="91"/>
      <c r="E94" s="91">
        <f t="shared" si="4"/>
        <v>740165.19</v>
      </c>
      <c r="F94" s="91"/>
      <c r="G94" s="88" t="s">
        <v>65</v>
      </c>
      <c r="H94" s="91">
        <v>296066.08</v>
      </c>
      <c r="I94" s="91">
        <v>148033.04</v>
      </c>
      <c r="J94" s="91"/>
      <c r="K94" s="89">
        <f t="shared" si="3"/>
        <v>444099.12</v>
      </c>
    </row>
    <row r="95" spans="1:11">
      <c r="A95" s="5" t="s">
        <v>312</v>
      </c>
      <c r="B95" s="91">
        <v>565768.77</v>
      </c>
      <c r="C95" s="91"/>
      <c r="D95" s="91"/>
      <c r="E95" s="91">
        <f t="shared" si="4"/>
        <v>565768.77</v>
      </c>
      <c r="F95" s="91"/>
      <c r="G95" s="88" t="s">
        <v>65</v>
      </c>
      <c r="H95" s="91">
        <v>226307.5</v>
      </c>
      <c r="I95" s="91">
        <v>113153.76</v>
      </c>
      <c r="J95" s="91"/>
      <c r="K95" s="89">
        <f t="shared" si="3"/>
        <v>339461.26</v>
      </c>
    </row>
    <row r="96" spans="1:11">
      <c r="B96" s="91"/>
      <c r="C96" s="91"/>
      <c r="D96" s="91"/>
      <c r="E96" s="91"/>
      <c r="F96" s="91"/>
      <c r="G96" s="88"/>
      <c r="H96" s="91"/>
      <c r="I96" s="91"/>
      <c r="J96" s="91"/>
      <c r="K96" s="89"/>
    </row>
    <row r="97" spans="1:11">
      <c r="A97" s="5" t="s">
        <v>426</v>
      </c>
      <c r="B97" s="91">
        <f>SUM(B88:B95)</f>
        <v>3224059.86</v>
      </c>
      <c r="C97" s="91">
        <f t="shared" ref="C97:D97" si="6">SUM(C88:C95)</f>
        <v>0</v>
      </c>
      <c r="D97" s="91">
        <f t="shared" si="6"/>
        <v>-24307.200000000001</v>
      </c>
      <c r="E97" s="91">
        <f>SUM(E88:E95)</f>
        <v>3199752.66</v>
      </c>
      <c r="F97" s="91"/>
      <c r="G97" s="91"/>
      <c r="H97" s="91">
        <f t="shared" ref="H97:I97" si="7">SUM(H88:H95)</f>
        <v>1422913</v>
      </c>
      <c r="I97" s="91">
        <f t="shared" si="7"/>
        <v>427717.74</v>
      </c>
      <c r="J97" s="91"/>
      <c r="K97" s="91">
        <f>SUM(K88:K95)</f>
        <v>1826323.54</v>
      </c>
    </row>
    <row r="98" spans="1:11">
      <c r="B98" s="91"/>
      <c r="C98" s="91"/>
      <c r="D98" s="91"/>
      <c r="E98" s="91"/>
      <c r="F98" s="91"/>
      <c r="G98" s="91"/>
      <c r="H98" s="91"/>
      <c r="I98" s="91"/>
      <c r="J98" s="91"/>
      <c r="K98" s="91"/>
    </row>
    <row r="99" spans="1:11">
      <c r="A99" s="5" t="s">
        <v>399</v>
      </c>
      <c r="B99" s="91"/>
      <c r="C99" s="91"/>
      <c r="D99" s="91"/>
      <c r="E99" s="91"/>
      <c r="F99" s="91"/>
      <c r="G99" s="91"/>
      <c r="H99" s="91"/>
      <c r="I99" s="91"/>
      <c r="J99" s="91"/>
      <c r="K99" s="91"/>
    </row>
    <row r="100" spans="1:11">
      <c r="A100" s="95" t="s">
        <v>312</v>
      </c>
      <c r="B100" s="91">
        <v>16108.799999999954</v>
      </c>
      <c r="C100" s="91">
        <v>64714.58</v>
      </c>
      <c r="D100" s="91"/>
      <c r="E100" s="91">
        <f t="shared" ref="E100:E103" si="8">B100+C100+D100</f>
        <v>80823.379999999961</v>
      </c>
      <c r="F100" s="91"/>
      <c r="G100" s="91"/>
      <c r="H100" s="91"/>
      <c r="I100" s="91"/>
      <c r="J100" s="91"/>
      <c r="K100" s="91"/>
    </row>
    <row r="101" spans="1:11">
      <c r="A101" s="95" t="s">
        <v>183</v>
      </c>
      <c r="B101" s="91">
        <v>25139.43</v>
      </c>
      <c r="C101" s="91">
        <v>160154.58000000002</v>
      </c>
      <c r="D101" s="91"/>
      <c r="E101" s="91">
        <f t="shared" si="8"/>
        <v>185294.01</v>
      </c>
      <c r="F101" s="91"/>
      <c r="G101" s="91"/>
      <c r="H101" s="91"/>
      <c r="I101" s="91"/>
      <c r="J101" s="91"/>
      <c r="K101" s="91"/>
    </row>
    <row r="102" spans="1:11">
      <c r="A102" s="95" t="s">
        <v>184</v>
      </c>
      <c r="B102" s="91">
        <v>43652.9</v>
      </c>
      <c r="C102" s="91">
        <v>499745.79</v>
      </c>
      <c r="D102" s="91">
        <v>-543398.68999999994</v>
      </c>
      <c r="E102" s="91">
        <f t="shared" si="8"/>
        <v>0</v>
      </c>
      <c r="F102" s="91"/>
      <c r="G102" s="91"/>
      <c r="H102" s="91"/>
      <c r="I102" s="91"/>
      <c r="J102" s="91"/>
      <c r="K102" s="91"/>
    </row>
    <row r="103" spans="1:11">
      <c r="A103" s="95" t="s">
        <v>97</v>
      </c>
      <c r="B103" s="91">
        <v>1399612.04</v>
      </c>
      <c r="C103" s="91">
        <v>443793.66999999993</v>
      </c>
      <c r="D103" s="91">
        <v>-60611.05</v>
      </c>
      <c r="E103" s="91">
        <f t="shared" si="8"/>
        <v>1782794.66</v>
      </c>
      <c r="F103" s="91"/>
      <c r="G103" s="91"/>
      <c r="H103" s="91"/>
      <c r="I103" s="91"/>
      <c r="J103" s="91"/>
      <c r="K103" s="91"/>
    </row>
    <row r="104" spans="1:11" ht="12" customHeight="1">
      <c r="A104" s="95" t="s">
        <v>96</v>
      </c>
      <c r="B104" s="91">
        <v>219614.88999999998</v>
      </c>
      <c r="C104" s="91">
        <v>8331.9599999999991</v>
      </c>
      <c r="D104" s="91"/>
      <c r="E104" s="91">
        <f>B104+C104+D104</f>
        <v>227946.84999999998</v>
      </c>
      <c r="F104" s="91"/>
      <c r="G104" s="91"/>
      <c r="H104" s="91"/>
      <c r="I104" s="91"/>
      <c r="J104" s="91"/>
      <c r="K104" s="91"/>
    </row>
    <row r="105" spans="1:11" ht="12" customHeight="1">
      <c r="A105" s="95"/>
      <c r="B105" s="91"/>
      <c r="C105" s="91"/>
      <c r="D105" s="91"/>
      <c r="E105" s="91"/>
      <c r="F105" s="91"/>
      <c r="G105" s="91"/>
      <c r="H105" s="91"/>
      <c r="I105" s="91"/>
      <c r="J105" s="91"/>
      <c r="K105" s="91"/>
    </row>
    <row r="106" spans="1:11">
      <c r="A106" s="106" t="s">
        <v>427</v>
      </c>
      <c r="B106" s="107">
        <f>SUM(B100:B104)</f>
        <v>1704128.0599999998</v>
      </c>
      <c r="C106" s="107">
        <f t="shared" ref="C106:D106" si="9">SUM(C100:C104)</f>
        <v>1176740.5799999998</v>
      </c>
      <c r="D106" s="107">
        <f t="shared" si="9"/>
        <v>-604009.74</v>
      </c>
      <c r="E106" s="107">
        <f>SUM(E100:E104)</f>
        <v>2276858.9</v>
      </c>
      <c r="F106" s="107"/>
      <c r="G106" s="107"/>
      <c r="H106" s="107"/>
      <c r="I106" s="107"/>
      <c r="J106" s="107"/>
      <c r="K106" s="107"/>
    </row>
    <row r="107" spans="1:11">
      <c r="A107" s="106"/>
      <c r="B107" s="107"/>
      <c r="C107" s="107"/>
      <c r="D107" s="107"/>
      <c r="E107" s="107"/>
      <c r="F107" s="107"/>
      <c r="G107" s="107"/>
      <c r="H107" s="107"/>
      <c r="I107" s="107"/>
      <c r="J107" s="107"/>
      <c r="K107" s="107"/>
    </row>
    <row r="108" spans="1:11">
      <c r="A108" s="62" t="s">
        <v>429</v>
      </c>
      <c r="B108" s="93">
        <f>B97+B106</f>
        <v>4928187.92</v>
      </c>
      <c r="C108" s="93">
        <f>C97+C106</f>
        <v>1176740.5799999998</v>
      </c>
      <c r="D108" s="93">
        <f>D97+D106</f>
        <v>-628316.93999999994</v>
      </c>
      <c r="E108" s="93">
        <f>E97+E106</f>
        <v>5476611.5600000005</v>
      </c>
      <c r="F108" s="62"/>
      <c r="G108" s="62"/>
      <c r="H108" s="93">
        <f>H97+H106</f>
        <v>1422913</v>
      </c>
      <c r="I108" s="93">
        <f>I97+I106</f>
        <v>427717.74</v>
      </c>
      <c r="J108" s="93"/>
      <c r="K108" s="93">
        <f>K97+K106</f>
        <v>1826323.54</v>
      </c>
    </row>
    <row r="109" spans="1:11">
      <c r="B109" s="91"/>
      <c r="C109" s="91"/>
      <c r="D109" s="91"/>
      <c r="E109" s="91"/>
      <c r="F109" s="91"/>
      <c r="G109" s="91"/>
      <c r="H109" s="91"/>
      <c r="I109" s="91"/>
      <c r="J109" s="91"/>
      <c r="K109" s="91"/>
    </row>
    <row r="110" spans="1:11">
      <c r="A110" s="14" t="s">
        <v>86</v>
      </c>
      <c r="B110" s="91"/>
      <c r="C110" s="91"/>
      <c r="D110" s="91"/>
      <c r="E110" s="91"/>
      <c r="F110" s="91"/>
      <c r="G110" s="91"/>
      <c r="H110" s="91"/>
      <c r="I110" s="91"/>
      <c r="J110" s="91"/>
      <c r="K110" s="91"/>
    </row>
    <row r="111" spans="1:11">
      <c r="A111" s="94" t="s">
        <v>82</v>
      </c>
      <c r="B111" s="91"/>
      <c r="C111" s="91"/>
      <c r="D111" s="91"/>
      <c r="E111" s="91"/>
      <c r="F111" s="91"/>
      <c r="G111" s="91"/>
      <c r="H111" s="91"/>
      <c r="I111" s="91"/>
      <c r="J111" s="91"/>
      <c r="K111" s="91"/>
    </row>
    <row r="112" spans="1:11">
      <c r="A112" s="5" t="s">
        <v>85</v>
      </c>
      <c r="B112" s="91">
        <v>8877606.1900000013</v>
      </c>
      <c r="C112" s="91"/>
      <c r="D112" s="91"/>
      <c r="E112" s="91">
        <f>B112+C112+D112</f>
        <v>8877606.1900000013</v>
      </c>
      <c r="F112" s="91"/>
      <c r="G112" s="91"/>
      <c r="H112" s="91">
        <v>5915817.0600000015</v>
      </c>
      <c r="I112" s="91">
        <v>523981.47999999986</v>
      </c>
      <c r="J112" s="91"/>
      <c r="K112" s="91">
        <f>H112+I112+J112</f>
        <v>6439798.540000001</v>
      </c>
    </row>
    <row r="113" spans="1:11">
      <c r="A113" s="5" t="s">
        <v>87</v>
      </c>
      <c r="B113" s="91">
        <v>167285.01999999999</v>
      </c>
      <c r="C113" s="91"/>
      <c r="D113" s="91"/>
      <c r="E113" s="91">
        <f t="shared" ref="E113:E116" si="10">B113+C113+D113</f>
        <v>167285.01999999999</v>
      </c>
      <c r="F113" s="91"/>
      <c r="G113" s="91"/>
      <c r="H113" s="91">
        <v>66518.972999999998</v>
      </c>
      <c r="I113" s="91">
        <v>8745.3100000000013</v>
      </c>
      <c r="J113" s="91"/>
      <c r="K113" s="91">
        <f t="shared" ref="K113:K116" si="11">H113+I113+J113</f>
        <v>75264.282999999996</v>
      </c>
    </row>
    <row r="114" spans="1:11">
      <c r="A114" s="5" t="s">
        <v>88</v>
      </c>
      <c r="B114" s="91">
        <v>79210.12</v>
      </c>
      <c r="C114" s="91"/>
      <c r="D114" s="91"/>
      <c r="E114" s="91">
        <f t="shared" si="10"/>
        <v>79210.12</v>
      </c>
      <c r="F114" s="91"/>
      <c r="G114" s="91"/>
      <c r="H114" s="91">
        <v>18189.88</v>
      </c>
      <c r="I114" s="91">
        <v>5366.975833333333</v>
      </c>
      <c r="J114" s="91"/>
      <c r="K114" s="91">
        <f t="shared" si="11"/>
        <v>23556.855833333335</v>
      </c>
    </row>
    <row r="115" spans="1:11">
      <c r="A115" s="5" t="s">
        <v>126</v>
      </c>
      <c r="B115" s="91">
        <v>89428.640000000043</v>
      </c>
      <c r="C115" s="91"/>
      <c r="D115" s="91">
        <v>-89428.640000000043</v>
      </c>
      <c r="E115" s="91">
        <f t="shared" si="10"/>
        <v>0</v>
      </c>
      <c r="F115" s="91"/>
      <c r="G115" s="91"/>
      <c r="H115" s="91">
        <v>59619.090000000026</v>
      </c>
      <c r="I115" s="91">
        <v>29809.550000000017</v>
      </c>
      <c r="J115" s="91">
        <v>-89428.640000000043</v>
      </c>
      <c r="K115" s="91">
        <f t="shared" si="11"/>
        <v>0</v>
      </c>
    </row>
    <row r="116" spans="1:11">
      <c r="A116" s="5" t="s">
        <v>332</v>
      </c>
      <c r="B116" s="91">
        <v>1249262</v>
      </c>
      <c r="C116" s="91"/>
      <c r="D116" s="91">
        <v>-1249262</v>
      </c>
      <c r="E116" s="91">
        <f t="shared" si="10"/>
        <v>0</v>
      </c>
      <c r="F116" s="91"/>
      <c r="G116" s="91"/>
      <c r="H116" s="91">
        <v>1249262.58</v>
      </c>
      <c r="I116" s="91"/>
      <c r="J116" s="91">
        <v>-1249262.58</v>
      </c>
      <c r="K116" s="91">
        <f t="shared" si="11"/>
        <v>0</v>
      </c>
    </row>
    <row r="117" spans="1:11">
      <c r="B117" s="91"/>
      <c r="D117" s="91"/>
      <c r="E117" s="91"/>
      <c r="F117" s="91"/>
      <c r="G117" s="91"/>
      <c r="H117" s="91"/>
      <c r="I117" s="91"/>
      <c r="J117" s="91"/>
      <c r="K117" s="91"/>
    </row>
    <row r="118" spans="1:11">
      <c r="A118" s="5" t="s">
        <v>89</v>
      </c>
      <c r="B118" s="91">
        <f>SUM(B112:B116)</f>
        <v>10462791.970000001</v>
      </c>
      <c r="C118" s="91">
        <f t="shared" ref="C118:E118" si="12">SUM(C112:C116)</f>
        <v>0</v>
      </c>
      <c r="D118" s="91">
        <f t="shared" si="12"/>
        <v>-1338690.6400000001</v>
      </c>
      <c r="E118" s="91">
        <f t="shared" si="12"/>
        <v>9124101.3300000001</v>
      </c>
      <c r="F118" s="91"/>
      <c r="G118" s="91"/>
      <c r="H118" s="91">
        <f t="shared" ref="H118:K118" si="13">SUM(H112:H116)</f>
        <v>7309407.5830000015</v>
      </c>
      <c r="I118" s="91">
        <f t="shared" si="13"/>
        <v>567903.3158333333</v>
      </c>
      <c r="J118" s="91">
        <f t="shared" si="13"/>
        <v>-1338691.2200000002</v>
      </c>
      <c r="K118" s="91">
        <f t="shared" si="13"/>
        <v>6538619.6788333338</v>
      </c>
    </row>
    <row r="119" spans="1:11">
      <c r="B119" s="91"/>
      <c r="C119" s="91"/>
      <c r="D119" s="91"/>
      <c r="E119" s="91"/>
      <c r="F119" s="91"/>
      <c r="G119" s="91"/>
      <c r="H119" s="91"/>
      <c r="I119" s="91"/>
      <c r="J119" s="91"/>
      <c r="K119" s="91"/>
    </row>
    <row r="120" spans="1:11">
      <c r="A120" s="5" t="s">
        <v>399</v>
      </c>
      <c r="B120" s="91"/>
      <c r="C120" s="91"/>
      <c r="D120" s="91"/>
      <c r="E120" s="91"/>
      <c r="F120" s="91"/>
      <c r="G120" s="91"/>
      <c r="H120" s="91"/>
      <c r="I120" s="91"/>
      <c r="J120" s="91"/>
      <c r="K120" s="91"/>
    </row>
    <row r="121" spans="1:11">
      <c r="A121" s="5" t="s">
        <v>390</v>
      </c>
      <c r="B121" s="91">
        <v>1354051.8600000003</v>
      </c>
      <c r="C121" s="91">
        <v>508148.96</v>
      </c>
      <c r="D121" s="91"/>
      <c r="E121" s="91">
        <f t="shared" ref="E121:E123" si="14">SUM(B121:D121)</f>
        <v>1862200.8200000003</v>
      </c>
      <c r="F121" s="91"/>
      <c r="G121" s="91"/>
      <c r="H121" s="91"/>
      <c r="I121" s="91"/>
      <c r="J121" s="91"/>
      <c r="K121" s="91"/>
    </row>
    <row r="122" spans="1:11">
      <c r="A122" s="5" t="s">
        <v>181</v>
      </c>
      <c r="B122" s="91">
        <v>93523.770000000019</v>
      </c>
      <c r="C122" s="91">
        <v>3490.8</v>
      </c>
      <c r="D122" s="91"/>
      <c r="E122" s="91">
        <f t="shared" si="14"/>
        <v>97014.570000000022</v>
      </c>
      <c r="F122" s="91"/>
      <c r="G122" s="91"/>
      <c r="H122" s="91"/>
      <c r="I122" s="91"/>
      <c r="J122" s="91"/>
      <c r="K122" s="91"/>
    </row>
    <row r="123" spans="1:11">
      <c r="A123" s="5" t="s">
        <v>391</v>
      </c>
      <c r="B123" s="91">
        <v>46600.26</v>
      </c>
      <c r="C123" s="91">
        <v>1746.96</v>
      </c>
      <c r="D123" s="91"/>
      <c r="E123" s="91">
        <f t="shared" si="14"/>
        <v>48347.22</v>
      </c>
      <c r="F123" s="91"/>
      <c r="G123" s="91"/>
      <c r="H123" s="91"/>
      <c r="I123" s="91"/>
      <c r="J123" s="91"/>
      <c r="K123" s="91"/>
    </row>
    <row r="124" spans="1:11">
      <c r="A124" s="5" t="s">
        <v>182</v>
      </c>
      <c r="B124" s="91">
        <v>67700.800000000003</v>
      </c>
      <c r="C124" s="91">
        <v>2534.2800000000002</v>
      </c>
      <c r="D124" s="91"/>
      <c r="E124" s="91">
        <f>SUM(B124:D124)</f>
        <v>70235.08</v>
      </c>
      <c r="F124" s="91"/>
      <c r="G124" s="91"/>
      <c r="H124" s="91"/>
      <c r="I124" s="91"/>
      <c r="J124" s="91"/>
      <c r="K124" s="91"/>
    </row>
    <row r="125" spans="1:11">
      <c r="B125" s="91"/>
      <c r="C125" s="91"/>
      <c r="D125" s="91"/>
      <c r="E125" s="91"/>
      <c r="F125" s="91"/>
      <c r="G125" s="91"/>
      <c r="H125" s="91"/>
      <c r="I125" s="91"/>
      <c r="J125" s="91"/>
      <c r="K125" s="91"/>
    </row>
    <row r="126" spans="1:11">
      <c r="A126" s="53" t="s">
        <v>90</v>
      </c>
      <c r="B126" s="91">
        <f>SUM(B121:B124)</f>
        <v>1561876.6900000004</v>
      </c>
      <c r="C126" s="91">
        <f t="shared" ref="C126:E126" si="15">SUM(C121:C124)</f>
        <v>515921.00000000006</v>
      </c>
      <c r="D126" s="91">
        <f t="shared" si="15"/>
        <v>0</v>
      </c>
      <c r="E126" s="91">
        <f t="shared" si="15"/>
        <v>2077797.6900000004</v>
      </c>
      <c r="F126" s="107"/>
      <c r="G126" s="107"/>
      <c r="H126" s="107"/>
      <c r="I126" s="107"/>
      <c r="J126" s="107"/>
      <c r="K126" s="107"/>
    </row>
    <row r="127" spans="1:11">
      <c r="B127" s="91"/>
      <c r="C127" s="91"/>
      <c r="D127" s="91"/>
      <c r="E127" s="91"/>
      <c r="F127" s="91"/>
      <c r="G127" s="91"/>
      <c r="H127" s="91"/>
      <c r="I127" s="91"/>
      <c r="J127" s="91"/>
      <c r="K127" s="91"/>
    </row>
    <row r="128" spans="1:11">
      <c r="A128" s="62" t="s">
        <v>91</v>
      </c>
      <c r="B128" s="93">
        <f>B118+B126</f>
        <v>12024668.66</v>
      </c>
      <c r="C128" s="93">
        <f>C118+C126</f>
        <v>515921.00000000006</v>
      </c>
      <c r="D128" s="93">
        <f>D118+D126</f>
        <v>-1338690.6400000001</v>
      </c>
      <c r="E128" s="93">
        <f>E118+E126</f>
        <v>11201899.02</v>
      </c>
      <c r="F128" s="62"/>
      <c r="G128" s="62"/>
      <c r="H128" s="93">
        <f>H118+H126</f>
        <v>7309407.5830000015</v>
      </c>
      <c r="I128" s="93">
        <f>I118+I126</f>
        <v>567903.3158333333</v>
      </c>
      <c r="J128" s="93"/>
      <c r="K128" s="93">
        <f>K118+K126</f>
        <v>6538619.6788333338</v>
      </c>
    </row>
    <row r="130" spans="1:11">
      <c r="A130" s="14" t="s">
        <v>100</v>
      </c>
      <c r="B130" s="91"/>
      <c r="C130" s="91"/>
      <c r="D130" s="91"/>
      <c r="E130" s="91"/>
      <c r="F130" s="91"/>
      <c r="G130" s="91"/>
      <c r="H130" s="91"/>
      <c r="I130" s="91"/>
      <c r="J130" s="91"/>
      <c r="K130" s="91"/>
    </row>
    <row r="131" spans="1:11">
      <c r="A131" s="96" t="s">
        <v>101</v>
      </c>
      <c r="B131" s="93">
        <v>331596.78000000003</v>
      </c>
      <c r="C131" s="93"/>
      <c r="D131" s="93"/>
      <c r="E131" s="93">
        <f>B131+C131-D131</f>
        <v>331596.78000000003</v>
      </c>
      <c r="F131" s="93"/>
      <c r="G131" s="93"/>
      <c r="H131" s="93">
        <v>284103.04199999996</v>
      </c>
      <c r="I131" s="93">
        <v>23746.867999999999</v>
      </c>
      <c r="J131" s="93"/>
      <c r="K131" s="93">
        <f>H131+I131</f>
        <v>307849.90999999997</v>
      </c>
    </row>
    <row r="132" spans="1:11">
      <c r="B132" s="91"/>
      <c r="C132" s="91"/>
      <c r="D132" s="91"/>
      <c r="E132" s="91"/>
      <c r="F132" s="91"/>
      <c r="G132" s="91"/>
      <c r="H132" s="91"/>
      <c r="I132" s="91"/>
      <c r="J132" s="91"/>
      <c r="K132" s="91"/>
    </row>
    <row r="133" spans="1:11">
      <c r="A133" s="14" t="s">
        <v>283</v>
      </c>
      <c r="B133" s="91"/>
      <c r="C133" s="91"/>
      <c r="D133" s="91"/>
      <c r="E133" s="91"/>
      <c r="F133" s="91"/>
      <c r="G133" s="91"/>
      <c r="H133" s="91"/>
      <c r="I133" s="91"/>
      <c r="J133" s="91"/>
      <c r="K133" s="91"/>
    </row>
    <row r="134" spans="1:11">
      <c r="A134" s="96" t="s">
        <v>101</v>
      </c>
      <c r="B134" s="93"/>
      <c r="C134" s="93"/>
      <c r="D134" s="93"/>
      <c r="E134" s="93"/>
      <c r="F134" s="93"/>
      <c r="G134" s="93"/>
      <c r="H134" s="93"/>
      <c r="I134" s="93"/>
      <c r="J134" s="93"/>
      <c r="K134" s="93"/>
    </row>
    <row r="136" spans="1:11">
      <c r="A136" s="97" t="s">
        <v>104</v>
      </c>
      <c r="B136" s="98">
        <f>B84+B108+B128+B131+B134</f>
        <v>36267046.230000004</v>
      </c>
      <c r="C136" s="98">
        <f>C84+C108+C128+C131+C134</f>
        <v>3860961.8099999996</v>
      </c>
      <c r="D136" s="98">
        <f>D84+D108+D128+D131+D134</f>
        <v>-2322934.7599999998</v>
      </c>
      <c r="E136" s="98">
        <f>E84+E108+E128+E131+E134</f>
        <v>37805073.280000001</v>
      </c>
      <c r="F136" s="99"/>
      <c r="G136" s="20"/>
      <c r="H136" s="98">
        <f>H84+H108+H128+H131+H134</f>
        <v>11517802.600833334</v>
      </c>
      <c r="I136" s="98">
        <f>I84+I108+I128+I131+I134</f>
        <v>2217147.3838333329</v>
      </c>
      <c r="J136" s="98"/>
      <c r="K136" s="98">
        <f>K84+K108+K128+K131+K134</f>
        <v>12015479.604666667</v>
      </c>
    </row>
    <row r="137" spans="1:11">
      <c r="A137" s="100"/>
      <c r="B137" s="101"/>
      <c r="C137" s="101"/>
      <c r="D137" s="101"/>
      <c r="E137" s="101"/>
      <c r="F137" s="102"/>
      <c r="G137" s="20"/>
      <c r="H137" s="102"/>
      <c r="I137" s="102"/>
      <c r="J137" s="102"/>
      <c r="K137" s="102"/>
    </row>
    <row r="138" spans="1:11">
      <c r="A138" s="97" t="s">
        <v>116</v>
      </c>
      <c r="B138" s="101"/>
      <c r="C138" s="101"/>
      <c r="D138" s="101"/>
      <c r="E138" s="103">
        <f>E58+E97+E118+E131</f>
        <v>21032053.060000002</v>
      </c>
      <c r="F138" s="102"/>
      <c r="G138" s="20"/>
      <c r="H138" s="102"/>
      <c r="I138" s="102"/>
      <c r="J138" s="102"/>
      <c r="K138" s="102"/>
    </row>
    <row r="139" spans="1:11">
      <c r="A139" s="97" t="s">
        <v>103</v>
      </c>
      <c r="B139" s="101"/>
      <c r="C139" s="101"/>
      <c r="D139" s="101"/>
      <c r="E139" s="103">
        <f>E82+E106+E126</f>
        <v>16773020.219999999</v>
      </c>
      <c r="F139" s="102"/>
      <c r="G139" s="20"/>
      <c r="H139" s="102"/>
      <c r="I139" s="102"/>
      <c r="J139" s="102"/>
      <c r="K139" s="102"/>
    </row>
    <row r="140" spans="1:11">
      <c r="A140" s="100"/>
      <c r="B140" s="101"/>
      <c r="C140" s="101"/>
      <c r="D140" s="101"/>
      <c r="E140" s="101"/>
      <c r="F140" s="102"/>
      <c r="G140" s="20"/>
      <c r="H140" s="102"/>
      <c r="I140" s="102"/>
      <c r="J140" s="102"/>
      <c r="K140" s="102"/>
    </row>
    <row r="141" spans="1:11">
      <c r="A141" s="97" t="s">
        <v>117</v>
      </c>
      <c r="B141" s="101"/>
      <c r="C141" s="101"/>
      <c r="D141" s="101"/>
      <c r="E141" s="101"/>
      <c r="F141" s="102"/>
      <c r="G141" s="20"/>
      <c r="H141" s="102"/>
      <c r="I141" s="102"/>
      <c r="J141" s="102"/>
      <c r="K141" s="104">
        <f>E138-K136</f>
        <v>9016573.4553333353</v>
      </c>
    </row>
    <row r="142" spans="1:11">
      <c r="A142" s="97"/>
      <c r="B142" s="101"/>
      <c r="C142" s="101"/>
      <c r="D142" s="101"/>
      <c r="E142" s="101"/>
      <c r="F142" s="102"/>
      <c r="G142" s="20"/>
      <c r="H142" s="102"/>
      <c r="I142" s="102"/>
      <c r="J142" s="102"/>
      <c r="K142" s="104"/>
    </row>
    <row r="143" spans="1:11">
      <c r="A143" s="100" t="s">
        <v>113</v>
      </c>
      <c r="B143" s="101"/>
      <c r="C143" s="101"/>
      <c r="D143" s="101"/>
      <c r="E143" s="101"/>
      <c r="F143" s="102"/>
      <c r="G143" s="20"/>
      <c r="H143" s="102"/>
      <c r="I143" s="102"/>
      <c r="J143" s="102"/>
      <c r="K143" s="104"/>
    </row>
    <row r="144" spans="1:11">
      <c r="A144" s="5" t="s">
        <v>121</v>
      </c>
    </row>
    <row r="149" spans="3:3">
      <c r="C149" s="20"/>
    </row>
    <row r="150" spans="3:3">
      <c r="C150" s="20"/>
    </row>
    <row r="151" spans="3:3">
      <c r="C151" s="20"/>
    </row>
    <row r="152" spans="3:3">
      <c r="C152" s="20"/>
    </row>
    <row r="153" spans="3:3">
      <c r="C153" s="20"/>
    </row>
    <row r="155" spans="3:3">
      <c r="C155" s="20"/>
    </row>
    <row r="160" spans="3:3">
      <c r="C160" s="91"/>
    </row>
    <row r="161" spans="3:3">
      <c r="C161" s="91"/>
    </row>
    <row r="162" spans="3:3">
      <c r="C162" s="91"/>
    </row>
  </sheetData>
  <mergeCells count="5">
    <mergeCell ref="B5:E5"/>
    <mergeCell ref="H5:K5"/>
    <mergeCell ref="C6:D6"/>
    <mergeCell ref="G6:G7"/>
    <mergeCell ref="I6:J6"/>
  </mergeCells>
  <conditionalFormatting sqref="A106:A107">
    <cfRule type="expression" dxfId="95" priority="8835" stopIfTrue="1">
      <formula>AND(MONTH($E106)-MONTH($B$1)=1,YEAR($E106)=YEAR($B$1),$M106&gt;0)</formula>
    </cfRule>
    <cfRule type="expression" dxfId="94" priority="8836" stopIfTrue="1">
      <formula>AND(MONTH($E106)-MONTH($B$1)=0,YEAR($E106)=YEAR($B$1),$M106&gt;0)</formula>
    </cfRule>
    <cfRule type="expression" dxfId="93" priority="8837" stopIfTrue="1">
      <formula>AND(MONTH($E106)-MONTH($B$1)&lt;0,YEAR($E106)=YEAR($B$1),$M106&gt;0)</formula>
    </cfRule>
  </conditionalFormatting>
  <conditionalFormatting sqref="A92">
    <cfRule type="expression" dxfId="83" priority="8302" stopIfTrue="1">
      <formula>AND(MONTH(#REF!)-MONTH(#REF!)=1,YEAR(#REF!)=YEAR(#REF!),#REF!&gt;0)</formula>
    </cfRule>
    <cfRule type="expression" dxfId="82" priority="8303" stopIfTrue="1">
      <formula>AND(MONTH(#REF!)-MONTH(#REF!)=0,YEAR(#REF!)=YEAR(#REF!),#REF!&gt;0)</formula>
    </cfRule>
    <cfRule type="expression" dxfId="81" priority="8304" stopIfTrue="1">
      <formula>AND(MONTH(#REF!)-MONTH(#REF!)&lt;0,YEAR(#REF!)=YEAR(#REF!),#REF!&gt;0)</formula>
    </cfRule>
  </conditionalFormatting>
  <conditionalFormatting sqref="A88">
    <cfRule type="expression" dxfId="80" priority="8305" stopIfTrue="1">
      <formula>AND(MONTH(#REF!)-MONTH(#REF!)=1,YEAR(#REF!)=YEAR(#REF!),#REF!&gt;0)</formula>
    </cfRule>
    <cfRule type="expression" dxfId="79" priority="8306" stopIfTrue="1">
      <formula>AND(MONTH(#REF!)-MONTH(#REF!)=0,YEAR(#REF!)=YEAR(#REF!),#REF!&gt;0)</formula>
    </cfRule>
    <cfRule type="expression" dxfId="78" priority="8307" stopIfTrue="1">
      <formula>AND(MONTH(#REF!)-MONTH(#REF!)&lt;0,YEAR(#REF!)=YEAR(#REF!),#REF!&gt;0)</formula>
    </cfRule>
  </conditionalFormatting>
  <conditionalFormatting sqref="A88">
    <cfRule type="expression" dxfId="77" priority="8308" stopIfTrue="1">
      <formula>AND(MONTH(#REF!)-MONTH(#REF!)=1,YEAR(#REF!)=YEAR(#REF!),#REF!&gt;0)</formula>
    </cfRule>
    <cfRule type="expression" dxfId="76" priority="8309" stopIfTrue="1">
      <formula>AND(MONTH(#REF!)-MONTH(#REF!)=0,YEAR(#REF!)=YEAR(#REF!),#REF!&gt;0)</formula>
    </cfRule>
    <cfRule type="expression" dxfId="75" priority="8310" stopIfTrue="1">
      <formula>AND(MONTH(#REF!)-MONTH(#REF!)&lt;0,YEAR(#REF!)=YEAR(#REF!),#REF!&gt;0)</formula>
    </cfRule>
  </conditionalFormatting>
  <dataValidations count="2">
    <dataValidation allowBlank="1" showInputMessage="1" showErrorMessage="1" promptTitle="Change" prompt="Please Open the Regulatory Model before making any changes to this file. It is linked." sqref="K2"/>
    <dataValidation allowBlank="1" showInputMessage="1" showErrorMessage="1" promptTitle="Wait!" prompt="Don't input values here; open up the group to the left and input it into the correct month." sqref="C121:C125"/>
  </dataValidations>
  <printOptions horizontalCentered="1"/>
  <pageMargins left="0.70866141732283472" right="0.70866141732283472" top="0.74803149606299213" bottom="0.74803149606299213" header="0.31496062992125984" footer="0.31496062992125984"/>
  <pageSetup scale="36" orientation="portrait" r:id="rId1"/>
  <rowBreaks count="1" manualBreakCount="1">
    <brk id="84" max="9" man="1"/>
  </rowBreaks>
  <ignoredErrors>
    <ignoredError sqref="E93" formula="1"/>
  </ignoredErrors>
  <extLst>
    <ext xmlns:x14="http://schemas.microsoft.com/office/spreadsheetml/2009/9/main" uri="{78C0D931-6437-407d-A8EE-F0AAD7539E65}">
      <x14:conditionalFormattings>
        <x14:conditionalFormatting xmlns:xm="http://schemas.microsoft.com/office/excel/2006/main">
          <x14:cfRule type="expression" priority="2442" stopIfTrue="1" id="{ADD59CA5-947A-4052-98D4-17177388B2A4}">
            <xm:f>AND(MONTH('5.3 - 2013'!#REF!)-MONTH('5.3 - 2013'!$B$1)=1,YEAR('5.3 - 2013'!#REF!)=YEAR('5.3 - 2013'!$B$1),'5.3 - 2013'!#REF!&gt;0)</xm:f>
            <x14:dxf>
              <fill>
                <patternFill>
                  <bgColor indexed="50"/>
                </patternFill>
              </fill>
            </x14:dxf>
          </x14:cfRule>
          <x14:cfRule type="expression" priority="2443" stopIfTrue="1" id="{D0293BBF-53BF-4C00-8570-F55B75B30B14}">
            <xm:f>AND(MONTH('5.3 - 2013'!#REF!)-MONTH('5.3 - 2013'!$B$1)=0,YEAR('5.3 - 2013'!#REF!)=YEAR('5.3 - 2013'!$B$1),'5.3 - 2013'!#REF!&gt;0)</xm:f>
            <x14:dxf>
              <fill>
                <patternFill>
                  <bgColor indexed="13"/>
                </patternFill>
              </fill>
            </x14:dxf>
          </x14:cfRule>
          <x14:cfRule type="expression" priority="2444" stopIfTrue="1" id="{BDC5DE1A-F89C-44D6-B857-5110E4A12661}">
            <xm:f>AND(MONTH('5.3 - 2013'!#REF!)-MONTH('5.3 - 2013'!$B$1)&lt;0,YEAR('5.3 - 2013'!#REF!)=YEAR('5.3 - 2013'!$B$1),'5.3 - 2013'!#REF!&gt;0)</xm:f>
            <x14:dxf>
              <fill>
                <patternFill>
                  <bgColor indexed="10"/>
                </patternFill>
              </fill>
            </x14:dxf>
          </x14:cfRule>
          <xm:sqref>A103:A105</xm:sqref>
        </x14:conditionalFormatting>
        <x14:conditionalFormatting xmlns:xm="http://schemas.microsoft.com/office/excel/2006/main">
          <x14:cfRule type="expression" priority="2448" stopIfTrue="1" id="{319C02AF-92F8-43B3-B408-ED1BBFE1321A}">
            <xm:f>AND(MONTH('5.3 - 2013'!#REF!)-MONTH('5.3 - 2013'!$B$1)=1,YEAR('5.3 - 2013'!#REF!)=YEAR('5.3 - 2013'!$B$1),'5.3 - 2013'!#REF!&gt;0)</xm:f>
            <x14:dxf>
              <fill>
                <patternFill>
                  <bgColor indexed="50"/>
                </patternFill>
              </fill>
            </x14:dxf>
          </x14:cfRule>
          <x14:cfRule type="expression" priority="2449" stopIfTrue="1" id="{A4FEA695-A50B-484E-A0B2-BB09FD7AC8E7}">
            <xm:f>AND(MONTH('5.3 - 2013'!#REF!)-MONTH('5.3 - 2013'!$B$1)=0,YEAR('5.3 - 2013'!#REF!)=YEAR('5.3 - 2013'!$B$1),'5.3 - 2013'!#REF!&gt;0)</xm:f>
            <x14:dxf>
              <fill>
                <patternFill>
                  <bgColor indexed="13"/>
                </patternFill>
              </fill>
            </x14:dxf>
          </x14:cfRule>
          <x14:cfRule type="expression" priority="2450" stopIfTrue="1" id="{8172BEED-1122-4327-80C1-B88B099894BC}">
            <xm:f>AND(MONTH('5.3 - 2013'!#REF!)-MONTH('5.3 - 2013'!$B$1)&lt;0,YEAR('5.3 - 2013'!#REF!)=YEAR('5.3 - 2013'!$B$1),'5.3 - 2013'!#REF!&gt;0)</xm:f>
            <x14:dxf>
              <fill>
                <patternFill>
                  <bgColor indexed="10"/>
                </patternFill>
              </fill>
            </x14:dxf>
          </x14:cfRule>
          <xm:sqref>A102</xm:sqref>
        </x14:conditionalFormatting>
        <x14:conditionalFormatting xmlns:xm="http://schemas.microsoft.com/office/excel/2006/main">
          <x14:cfRule type="expression" priority="3450" stopIfTrue="1" id="{319C02AF-92F8-43B3-B408-ED1BBFE1321A}">
            <xm:f>AND(MONTH('5.3 - 2013'!#REF!)-MONTH('5.3 - 2013'!$B$1)=1,YEAR('5.3 - 2013'!#REF!)=YEAR('5.3 - 2013'!$B$1),'5.3 - 2013'!#REF!&gt;0)</xm:f>
            <x14:dxf>
              <fill>
                <patternFill>
                  <bgColor indexed="50"/>
                </patternFill>
              </fill>
            </x14:dxf>
          </x14:cfRule>
          <x14:cfRule type="expression" priority="3451" stopIfTrue="1" id="{A4FEA695-A50B-484E-A0B2-BB09FD7AC8E7}">
            <xm:f>AND(MONTH('5.3 - 2013'!#REF!)-MONTH('5.3 - 2013'!$B$1)=0,YEAR('5.3 - 2013'!#REF!)=YEAR('5.3 - 2013'!$B$1),'5.3 - 2013'!#REF!&gt;0)</xm:f>
            <x14:dxf>
              <fill>
                <patternFill>
                  <bgColor indexed="13"/>
                </patternFill>
              </fill>
            </x14:dxf>
          </x14:cfRule>
          <x14:cfRule type="expression" priority="3452" stopIfTrue="1" id="{8172BEED-1122-4327-80C1-B88B099894BC}">
            <xm:f>AND(MONTH('5.3 - 2013'!#REF!)-MONTH('5.3 - 2013'!$B$1)&lt;0,YEAR('5.3 - 2013'!#REF!)=YEAR('5.3 - 2013'!$B$1),'5.3 - 2013'!#REF!&gt;0)</xm:f>
            <x14:dxf>
              <fill>
                <patternFill>
                  <bgColor indexed="10"/>
                </patternFill>
              </fill>
            </x14:dxf>
          </x14:cfRule>
          <xm:sqref>A100:A101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B153"/>
  <sheetViews>
    <sheetView view="pageBreakPreview" zoomScaleSheetLayoutView="100" workbookViewId="0">
      <pane ySplit="7" topLeftCell="A150" activePane="bottomLeft" state="frozen"/>
      <selection pane="bottomLeft" activeCell="A150" sqref="A150"/>
    </sheetView>
  </sheetViews>
  <sheetFormatPr defaultColWidth="9.140625" defaultRowHeight="12.75"/>
  <cols>
    <col min="1" max="1" width="47.42578125" style="5" customWidth="1"/>
    <col min="2" max="2" width="13" style="5" bestFit="1" customWidth="1"/>
    <col min="3" max="3" width="12" style="5" bestFit="1" customWidth="1"/>
    <col min="4" max="4" width="12.28515625" style="5" customWidth="1"/>
    <col min="5" max="5" width="12.42578125" style="5" customWidth="1"/>
    <col min="6" max="6" width="4.5703125" style="5" customWidth="1"/>
    <col min="7" max="7" width="11.7109375" style="5" customWidth="1"/>
    <col min="8" max="9" width="11.42578125" style="5" bestFit="1" customWidth="1"/>
    <col min="10" max="10" width="11.42578125" style="5" customWidth="1"/>
    <col min="11" max="11" width="12.28515625" style="5" bestFit="1" customWidth="1"/>
    <col min="12" max="16384" width="9.140625" style="5"/>
  </cols>
  <sheetData>
    <row r="1" spans="1:11">
      <c r="A1" s="70" t="s">
        <v>15</v>
      </c>
      <c r="B1" s="70"/>
      <c r="C1" s="68"/>
      <c r="D1" s="68"/>
      <c r="E1" s="68"/>
      <c r="F1" s="68"/>
      <c r="G1" s="68"/>
      <c r="H1" s="68"/>
      <c r="I1" s="68"/>
      <c r="J1" s="68"/>
      <c r="K1" s="71" t="s">
        <v>107</v>
      </c>
    </row>
    <row r="2" spans="1:11">
      <c r="A2" s="70" t="s">
        <v>130</v>
      </c>
      <c r="B2" s="70"/>
      <c r="C2" s="68"/>
      <c r="D2" s="68"/>
      <c r="E2" s="68"/>
      <c r="F2" s="68"/>
      <c r="G2" s="68"/>
      <c r="H2" s="68"/>
      <c r="I2" s="68"/>
      <c r="J2" s="68"/>
      <c r="K2" s="52" t="str">
        <f>'5.1'!I2</f>
        <v>June 2017</v>
      </c>
    </row>
    <row r="3" spans="1:11" ht="13.5" thickBot="1">
      <c r="A3" s="72" t="s">
        <v>17</v>
      </c>
      <c r="B3" s="72"/>
      <c r="C3" s="73"/>
      <c r="D3" s="73"/>
      <c r="E3" s="73"/>
      <c r="F3" s="73"/>
      <c r="G3" s="73"/>
      <c r="H3" s="73"/>
      <c r="I3" s="73"/>
      <c r="J3" s="73"/>
      <c r="K3" s="73"/>
    </row>
    <row r="4" spans="1:11" ht="13.5" thickBot="1">
      <c r="A4" s="74"/>
      <c r="B4" s="72"/>
      <c r="C4" s="73"/>
      <c r="D4" s="73"/>
      <c r="E4" s="73"/>
      <c r="F4" s="75"/>
      <c r="G4" s="75"/>
      <c r="H4" s="73"/>
      <c r="I4" s="73"/>
      <c r="J4" s="73"/>
      <c r="K4" s="73"/>
    </row>
    <row r="5" spans="1:11" ht="13.5" thickBot="1">
      <c r="A5" s="74"/>
      <c r="B5" s="127" t="s">
        <v>46</v>
      </c>
      <c r="C5" s="128"/>
      <c r="D5" s="128"/>
      <c r="E5" s="128"/>
      <c r="F5" s="76"/>
      <c r="G5" s="68"/>
      <c r="H5" s="129" t="s">
        <v>47</v>
      </c>
      <c r="I5" s="129"/>
      <c r="J5" s="129"/>
      <c r="K5" s="129"/>
    </row>
    <row r="6" spans="1:11" ht="18" customHeight="1">
      <c r="A6" s="74"/>
      <c r="B6" s="77" t="s">
        <v>48</v>
      </c>
      <c r="C6" s="130" t="s">
        <v>131</v>
      </c>
      <c r="D6" s="130"/>
      <c r="E6" s="78" t="s">
        <v>30</v>
      </c>
      <c r="F6" s="78"/>
      <c r="G6" s="131" t="s">
        <v>49</v>
      </c>
      <c r="H6" s="77" t="s">
        <v>48</v>
      </c>
      <c r="I6" s="130" t="s">
        <v>131</v>
      </c>
      <c r="J6" s="130"/>
      <c r="K6" s="78" t="s">
        <v>30</v>
      </c>
    </row>
    <row r="7" spans="1:11" ht="31.5" customHeight="1" thickBot="1">
      <c r="A7" s="74"/>
      <c r="B7" s="79">
        <v>2014</v>
      </c>
      <c r="C7" s="80" t="s">
        <v>50</v>
      </c>
      <c r="D7" s="81" t="s">
        <v>290</v>
      </c>
      <c r="E7" s="82">
        <v>2015</v>
      </c>
      <c r="F7" s="82"/>
      <c r="G7" s="132"/>
      <c r="H7" s="79">
        <v>2014</v>
      </c>
      <c r="I7" s="81" t="s">
        <v>423</v>
      </c>
      <c r="J7" s="81" t="s">
        <v>148</v>
      </c>
      <c r="K7" s="82">
        <v>2015</v>
      </c>
    </row>
    <row r="8" spans="1:11">
      <c r="A8" s="74"/>
      <c r="B8" s="83"/>
      <c r="C8" s="84"/>
      <c r="D8" s="85"/>
      <c r="E8" s="86"/>
      <c r="F8" s="86"/>
      <c r="G8" s="87"/>
      <c r="H8" s="83"/>
      <c r="I8" s="85"/>
      <c r="J8" s="85"/>
      <c r="K8" s="86"/>
    </row>
    <row r="9" spans="1:11">
      <c r="A9" s="14" t="s">
        <v>83</v>
      </c>
    </row>
    <row r="10" spans="1:11">
      <c r="A10" s="94" t="s">
        <v>400</v>
      </c>
      <c r="G10" s="88"/>
    </row>
    <row r="11" spans="1:11">
      <c r="A11" s="5" t="s">
        <v>58</v>
      </c>
      <c r="B11" s="89">
        <v>25519.26</v>
      </c>
      <c r="D11" s="89">
        <v>-25519.26</v>
      </c>
      <c r="E11" s="89">
        <f>B11+C11+D11</f>
        <v>0</v>
      </c>
      <c r="G11" s="5" t="s">
        <v>65</v>
      </c>
      <c r="H11" s="89">
        <v>20415.36</v>
      </c>
      <c r="I11" s="89">
        <v>5103.8999999999978</v>
      </c>
      <c r="J11" s="89">
        <v>-25519.26</v>
      </c>
      <c r="K11" s="89">
        <f>SUM(H11:J11)</f>
        <v>0</v>
      </c>
    </row>
    <row r="12" spans="1:11">
      <c r="A12" s="5" t="s">
        <v>70</v>
      </c>
      <c r="B12" s="89">
        <v>50418.98</v>
      </c>
      <c r="D12" s="89">
        <v>-50418.98</v>
      </c>
      <c r="E12" s="89">
        <f t="shared" ref="E12:E53" si="0">B12+C12+D12</f>
        <v>0</v>
      </c>
      <c r="G12" s="5" t="s">
        <v>65</v>
      </c>
      <c r="H12" s="89">
        <v>40335.359999999993</v>
      </c>
      <c r="I12" s="89">
        <v>10083.62000000001</v>
      </c>
      <c r="J12" s="89">
        <v>-50418.98</v>
      </c>
      <c r="K12" s="89">
        <f t="shared" ref="K12:K53" si="1">SUM(H12:J12)</f>
        <v>0</v>
      </c>
    </row>
    <row r="13" spans="1:11">
      <c r="A13" s="5" t="s">
        <v>110</v>
      </c>
      <c r="B13" s="89">
        <v>62881.760000000002</v>
      </c>
      <c r="D13" s="89">
        <v>-62881.760000000002</v>
      </c>
      <c r="E13" s="89">
        <f t="shared" si="0"/>
        <v>0</v>
      </c>
      <c r="G13" s="5" t="s">
        <v>65</v>
      </c>
      <c r="H13" s="89">
        <v>56593.608000000007</v>
      </c>
      <c r="I13" s="89">
        <v>6288.1519999999946</v>
      </c>
      <c r="J13" s="89">
        <v>-62881.760000000002</v>
      </c>
      <c r="K13" s="89">
        <f t="shared" si="1"/>
        <v>0</v>
      </c>
    </row>
    <row r="14" spans="1:11">
      <c r="A14" s="5" t="s">
        <v>71</v>
      </c>
      <c r="B14" s="89">
        <v>44562.15</v>
      </c>
      <c r="D14" s="89">
        <v>-44562.15</v>
      </c>
      <c r="E14" s="89">
        <f t="shared" si="0"/>
        <v>0</v>
      </c>
      <c r="G14" s="5" t="s">
        <v>65</v>
      </c>
      <c r="H14" s="89">
        <v>35649.599999999999</v>
      </c>
      <c r="I14" s="89">
        <v>8912.5500000000029</v>
      </c>
      <c r="J14" s="89">
        <v>-44562.15</v>
      </c>
      <c r="K14" s="89">
        <f t="shared" si="1"/>
        <v>0</v>
      </c>
    </row>
    <row r="15" spans="1:11">
      <c r="A15" s="5" t="s">
        <v>60</v>
      </c>
      <c r="B15" s="89">
        <v>340199.83</v>
      </c>
      <c r="E15" s="89">
        <f t="shared" si="0"/>
        <v>340199.83</v>
      </c>
      <c r="G15" s="5" t="s">
        <v>65</v>
      </c>
      <c r="H15" s="89">
        <v>238139.97</v>
      </c>
      <c r="I15" s="89">
        <v>68040</v>
      </c>
      <c r="J15" s="89"/>
      <c r="K15" s="89">
        <f t="shared" si="1"/>
        <v>306179.96999999997</v>
      </c>
    </row>
    <row r="16" spans="1:11">
      <c r="A16" s="5" t="s">
        <v>59</v>
      </c>
      <c r="B16" s="89">
        <v>447535.89</v>
      </c>
      <c r="E16" s="89">
        <f t="shared" si="0"/>
        <v>447535.89</v>
      </c>
      <c r="G16" s="5" t="s">
        <v>65</v>
      </c>
      <c r="H16" s="89">
        <v>320734.02049999993</v>
      </c>
      <c r="I16" s="89">
        <v>89507.159999999974</v>
      </c>
      <c r="J16" s="89"/>
      <c r="K16" s="89">
        <f t="shared" si="1"/>
        <v>410241.1804999999</v>
      </c>
    </row>
    <row r="17" spans="1:11">
      <c r="A17" s="90" t="s">
        <v>365</v>
      </c>
      <c r="B17" s="89">
        <v>27571.93</v>
      </c>
      <c r="C17" s="89"/>
      <c r="D17" s="89"/>
      <c r="E17" s="89">
        <f t="shared" si="0"/>
        <v>27571.93</v>
      </c>
      <c r="G17" s="88" t="s">
        <v>65</v>
      </c>
      <c r="H17" s="89">
        <v>20219.367333333324</v>
      </c>
      <c r="I17" s="89">
        <v>5514.3599999999979</v>
      </c>
      <c r="J17" s="89"/>
      <c r="K17" s="89">
        <f t="shared" si="1"/>
        <v>25733.727333333321</v>
      </c>
    </row>
    <row r="18" spans="1:11">
      <c r="A18" s="90" t="s">
        <v>366</v>
      </c>
      <c r="B18" s="89">
        <v>80575.16</v>
      </c>
      <c r="C18" s="89"/>
      <c r="D18" s="89"/>
      <c r="E18" s="89">
        <f t="shared" si="0"/>
        <v>80575.16</v>
      </c>
      <c r="G18" s="88" t="s">
        <v>65</v>
      </c>
      <c r="H18" s="89">
        <v>48389.26</v>
      </c>
      <c r="I18" s="89">
        <v>16115.04</v>
      </c>
      <c r="J18" s="89"/>
      <c r="K18" s="89">
        <f t="shared" si="1"/>
        <v>64504.3</v>
      </c>
    </row>
    <row r="19" spans="1:11">
      <c r="A19" s="90" t="s">
        <v>76</v>
      </c>
      <c r="B19" s="89">
        <v>99960.54</v>
      </c>
      <c r="C19" s="89"/>
      <c r="D19" s="89"/>
      <c r="E19" s="89">
        <f t="shared" si="0"/>
        <v>99960.54</v>
      </c>
      <c r="G19" s="88" t="s">
        <v>65</v>
      </c>
      <c r="H19" s="89">
        <v>60031.119999999988</v>
      </c>
      <c r="I19" s="89">
        <v>19992.119999999995</v>
      </c>
      <c r="J19" s="89"/>
      <c r="K19" s="89">
        <f t="shared" si="1"/>
        <v>80023.239999999991</v>
      </c>
    </row>
    <row r="20" spans="1:11">
      <c r="A20" s="90" t="s">
        <v>120</v>
      </c>
      <c r="B20" s="89">
        <v>7212.01</v>
      </c>
      <c r="C20" s="89"/>
      <c r="D20" s="89"/>
      <c r="E20" s="89">
        <f t="shared" si="0"/>
        <v>7212.01</v>
      </c>
      <c r="G20" s="88" t="s">
        <v>65</v>
      </c>
      <c r="H20" s="89">
        <v>4331.1500000000015</v>
      </c>
      <c r="I20" s="89">
        <v>1442.4000000000003</v>
      </c>
      <c r="J20" s="89"/>
      <c r="K20" s="89">
        <f t="shared" si="1"/>
        <v>5773.550000000002</v>
      </c>
    </row>
    <row r="21" spans="1:11">
      <c r="A21" s="90" t="s">
        <v>367</v>
      </c>
      <c r="B21" s="89">
        <v>2569.31</v>
      </c>
      <c r="C21" s="89"/>
      <c r="D21" s="89"/>
      <c r="E21" s="89">
        <f t="shared" si="0"/>
        <v>2569.31</v>
      </c>
      <c r="G21" s="88" t="s">
        <v>65</v>
      </c>
      <c r="H21" s="89">
        <v>1542.9500000000003</v>
      </c>
      <c r="I21" s="89">
        <v>513.84</v>
      </c>
      <c r="J21" s="89"/>
      <c r="K21" s="89">
        <f t="shared" si="1"/>
        <v>2056.7900000000004</v>
      </c>
    </row>
    <row r="22" spans="1:11">
      <c r="A22" s="90" t="s">
        <v>316</v>
      </c>
      <c r="B22" s="89">
        <v>2230652.33</v>
      </c>
      <c r="C22" s="89"/>
      <c r="D22" s="89"/>
      <c r="E22" s="89">
        <f t="shared" si="0"/>
        <v>2230652.33</v>
      </c>
      <c r="G22" s="88" t="s">
        <v>64</v>
      </c>
      <c r="H22" s="89">
        <v>669195.68999999994</v>
      </c>
      <c r="I22" s="89">
        <v>223065.22999999998</v>
      </c>
      <c r="J22" s="89"/>
      <c r="K22" s="89">
        <f t="shared" si="1"/>
        <v>892260.91999999993</v>
      </c>
    </row>
    <row r="23" spans="1:11">
      <c r="A23" s="5" t="s">
        <v>374</v>
      </c>
      <c r="B23" s="89">
        <v>43124.74</v>
      </c>
      <c r="C23" s="89"/>
      <c r="D23" s="89"/>
      <c r="E23" s="89">
        <f t="shared" si="0"/>
        <v>43124.74</v>
      </c>
      <c r="G23" s="88" t="s">
        <v>65</v>
      </c>
      <c r="H23" s="89">
        <v>17273.57</v>
      </c>
      <c r="I23" s="89">
        <v>8625</v>
      </c>
      <c r="J23" s="89"/>
      <c r="K23" s="89">
        <f t="shared" si="1"/>
        <v>25898.57</v>
      </c>
    </row>
    <row r="24" spans="1:11">
      <c r="A24" s="5" t="s">
        <v>375</v>
      </c>
      <c r="B24" s="89">
        <v>132737.88</v>
      </c>
      <c r="C24" s="89"/>
      <c r="D24" s="89"/>
      <c r="E24" s="89">
        <f t="shared" si="0"/>
        <v>132737.88</v>
      </c>
      <c r="G24" s="88" t="s">
        <v>65</v>
      </c>
      <c r="H24" s="89">
        <v>53167.729999999989</v>
      </c>
      <c r="I24" s="89">
        <v>26547.599999999995</v>
      </c>
      <c r="J24" s="89"/>
      <c r="K24" s="89">
        <f t="shared" si="1"/>
        <v>79715.329999999987</v>
      </c>
    </row>
    <row r="25" spans="1:11">
      <c r="A25" s="5" t="s">
        <v>376</v>
      </c>
      <c r="B25" s="89">
        <v>73971.600000000006</v>
      </c>
      <c r="C25" s="89"/>
      <c r="D25" s="89"/>
      <c r="E25" s="89">
        <f t="shared" si="0"/>
        <v>73971.600000000006</v>
      </c>
      <c r="G25" s="88" t="s">
        <v>65</v>
      </c>
      <c r="H25" s="89">
        <v>29629.060000000005</v>
      </c>
      <c r="I25" s="89">
        <v>14794.320000000002</v>
      </c>
      <c r="J25" s="89"/>
      <c r="K25" s="89">
        <f t="shared" si="1"/>
        <v>44423.380000000005</v>
      </c>
    </row>
    <row r="26" spans="1:11">
      <c r="A26" s="5" t="s">
        <v>72</v>
      </c>
      <c r="B26" s="89">
        <v>1667371.31</v>
      </c>
      <c r="C26" s="89"/>
      <c r="D26" s="89"/>
      <c r="E26" s="89">
        <f t="shared" si="0"/>
        <v>1667371.31</v>
      </c>
      <c r="G26" s="88" t="s">
        <v>64</v>
      </c>
      <c r="H26" s="89">
        <v>326266.2</v>
      </c>
      <c r="I26" s="89">
        <v>166737.20000000001</v>
      </c>
      <c r="J26" s="89"/>
      <c r="K26" s="89">
        <f t="shared" si="1"/>
        <v>493003.4</v>
      </c>
    </row>
    <row r="27" spans="1:11">
      <c r="A27" s="5" t="s">
        <v>329</v>
      </c>
      <c r="B27" s="89">
        <v>2072671.08</v>
      </c>
      <c r="C27" s="89"/>
      <c r="D27" s="89"/>
      <c r="E27" s="89">
        <f t="shared" si="0"/>
        <v>2072671.08</v>
      </c>
      <c r="G27" s="88" t="s">
        <v>64</v>
      </c>
      <c r="H27" s="89">
        <v>634262.46</v>
      </c>
      <c r="I27" s="89">
        <v>219793.08</v>
      </c>
      <c r="J27" s="89"/>
      <c r="K27" s="89">
        <f t="shared" si="1"/>
        <v>854055.53999999992</v>
      </c>
    </row>
    <row r="28" spans="1:11">
      <c r="A28" s="5" t="s">
        <v>380</v>
      </c>
      <c r="B28" s="89">
        <v>427616.65</v>
      </c>
      <c r="C28" s="89"/>
      <c r="D28" s="89"/>
      <c r="E28" s="89">
        <f t="shared" si="0"/>
        <v>427616.65</v>
      </c>
      <c r="G28" s="88" t="s">
        <v>65</v>
      </c>
      <c r="H28" s="89">
        <v>256569.89000000007</v>
      </c>
      <c r="I28" s="89">
        <v>85523.280000000013</v>
      </c>
      <c r="J28" s="89"/>
      <c r="K28" s="89">
        <f t="shared" si="1"/>
        <v>342093.1700000001</v>
      </c>
    </row>
    <row r="29" spans="1:11">
      <c r="A29" s="5" t="s">
        <v>133</v>
      </c>
      <c r="B29" s="89">
        <v>179264.76</v>
      </c>
      <c r="C29" s="89"/>
      <c r="D29" s="89"/>
      <c r="E29" s="89">
        <f t="shared" si="0"/>
        <v>179264.76</v>
      </c>
      <c r="G29" s="88" t="s">
        <v>65</v>
      </c>
      <c r="H29" s="89">
        <v>107558.95</v>
      </c>
      <c r="I29" s="89">
        <v>35853</v>
      </c>
      <c r="J29" s="89"/>
      <c r="K29" s="89">
        <f t="shared" si="1"/>
        <v>143411.95000000001</v>
      </c>
    </row>
    <row r="30" spans="1:11">
      <c r="A30" s="5" t="s">
        <v>134</v>
      </c>
      <c r="B30" s="89">
        <v>109940.92</v>
      </c>
      <c r="C30" s="89"/>
      <c r="D30" s="89"/>
      <c r="E30" s="89">
        <f t="shared" si="0"/>
        <v>109940.92</v>
      </c>
      <c r="G30" s="88" t="s">
        <v>65</v>
      </c>
      <c r="H30" s="89">
        <v>66024.819999999992</v>
      </c>
      <c r="I30" s="89">
        <v>21988.199999999997</v>
      </c>
      <c r="J30" s="89"/>
      <c r="K30" s="89">
        <f t="shared" si="1"/>
        <v>88013.01999999999</v>
      </c>
    </row>
    <row r="31" spans="1:11">
      <c r="A31" s="5" t="s">
        <v>395</v>
      </c>
      <c r="B31" s="89">
        <v>671757.66</v>
      </c>
      <c r="C31" s="89"/>
      <c r="D31" s="89"/>
      <c r="E31" s="89">
        <f t="shared" si="0"/>
        <v>671757.66</v>
      </c>
      <c r="G31" s="88" t="s">
        <v>65</v>
      </c>
      <c r="H31" s="89">
        <v>403054.56999999989</v>
      </c>
      <c r="I31" s="89">
        <v>134351.51999999996</v>
      </c>
      <c r="J31" s="89"/>
      <c r="K31" s="89">
        <f t="shared" si="1"/>
        <v>537406.08999999985</v>
      </c>
    </row>
    <row r="32" spans="1:11">
      <c r="A32" s="5" t="s">
        <v>136</v>
      </c>
      <c r="B32" s="89">
        <v>44307.24</v>
      </c>
      <c r="C32" s="89"/>
      <c r="D32" s="89"/>
      <c r="E32" s="89">
        <f t="shared" si="0"/>
        <v>44307.24</v>
      </c>
      <c r="G32" s="88" t="s">
        <v>65</v>
      </c>
      <c r="H32" s="89">
        <v>26608.53</v>
      </c>
      <c r="I32" s="89">
        <v>8861.4</v>
      </c>
      <c r="J32" s="89"/>
      <c r="K32" s="89">
        <f t="shared" si="1"/>
        <v>35469.93</v>
      </c>
    </row>
    <row r="33" spans="1:11">
      <c r="A33" s="5" t="s">
        <v>137</v>
      </c>
      <c r="B33" s="89">
        <v>13249.97</v>
      </c>
      <c r="C33" s="89"/>
      <c r="D33" s="89"/>
      <c r="E33" s="89">
        <f t="shared" si="0"/>
        <v>13249.97</v>
      </c>
      <c r="G33" s="88" t="s">
        <v>65</v>
      </c>
      <c r="H33" s="89">
        <v>7949.909999999998</v>
      </c>
      <c r="I33" s="89">
        <v>2649.9599999999996</v>
      </c>
      <c r="J33" s="89"/>
      <c r="K33" s="89">
        <f t="shared" si="1"/>
        <v>10599.869999999997</v>
      </c>
    </row>
    <row r="34" spans="1:11">
      <c r="A34" s="5" t="s">
        <v>331</v>
      </c>
      <c r="B34" s="89">
        <v>28797.58</v>
      </c>
      <c r="C34" s="89"/>
      <c r="D34" s="89"/>
      <c r="E34" s="89">
        <f t="shared" si="0"/>
        <v>28797.58</v>
      </c>
      <c r="G34" s="88" t="s">
        <v>65</v>
      </c>
      <c r="H34" s="89">
        <v>12510.43</v>
      </c>
      <c r="I34" s="89">
        <v>5759.5199999999995</v>
      </c>
      <c r="J34" s="89"/>
      <c r="K34" s="89">
        <f t="shared" si="1"/>
        <v>18269.95</v>
      </c>
    </row>
    <row r="35" spans="1:11">
      <c r="A35" s="5" t="s">
        <v>138</v>
      </c>
      <c r="B35" s="89">
        <v>18556.18</v>
      </c>
      <c r="C35" s="89"/>
      <c r="D35" s="89"/>
      <c r="E35" s="89">
        <f t="shared" si="0"/>
        <v>18556.18</v>
      </c>
      <c r="G35" s="88" t="s">
        <v>65</v>
      </c>
      <c r="H35" s="89">
        <v>4329.78</v>
      </c>
      <c r="I35" s="89">
        <v>3711.24</v>
      </c>
      <c r="J35" s="89"/>
      <c r="K35" s="89">
        <f t="shared" si="1"/>
        <v>8041.0199999999995</v>
      </c>
    </row>
    <row r="36" spans="1:11">
      <c r="A36" s="5" t="s">
        <v>139</v>
      </c>
      <c r="B36" s="89">
        <v>61524.59</v>
      </c>
      <c r="C36" s="89"/>
      <c r="D36" s="89"/>
      <c r="E36" s="89">
        <f t="shared" si="0"/>
        <v>61524.59</v>
      </c>
      <c r="G36" s="88" t="s">
        <v>65</v>
      </c>
      <c r="H36" s="89">
        <v>12304.92</v>
      </c>
      <c r="I36" s="89">
        <v>12304.92</v>
      </c>
      <c r="J36" s="89"/>
      <c r="K36" s="89">
        <f t="shared" si="1"/>
        <v>24609.84</v>
      </c>
    </row>
    <row r="37" spans="1:11">
      <c r="A37" s="5" t="s">
        <v>377</v>
      </c>
      <c r="B37" s="89">
        <v>30528.14</v>
      </c>
      <c r="C37" s="89"/>
      <c r="D37" s="89"/>
      <c r="E37" s="89">
        <f t="shared" si="0"/>
        <v>30528.14</v>
      </c>
      <c r="G37" s="88" t="s">
        <v>65</v>
      </c>
      <c r="H37" s="89">
        <v>7123.2000000000016</v>
      </c>
      <c r="I37" s="89">
        <v>6105.6000000000013</v>
      </c>
      <c r="J37" s="89"/>
      <c r="K37" s="89">
        <f t="shared" si="1"/>
        <v>13228.800000000003</v>
      </c>
    </row>
    <row r="38" spans="1:11">
      <c r="A38" s="5" t="s">
        <v>378</v>
      </c>
      <c r="B38" s="89">
        <v>21161.7</v>
      </c>
      <c r="C38" s="89"/>
      <c r="D38" s="89"/>
      <c r="E38" s="89">
        <f t="shared" si="0"/>
        <v>21161.7</v>
      </c>
      <c r="G38" s="88" t="s">
        <v>65</v>
      </c>
      <c r="H38" s="89">
        <v>4232.3999999999987</v>
      </c>
      <c r="I38" s="89">
        <v>4232.3999999999987</v>
      </c>
      <c r="J38" s="89"/>
      <c r="K38" s="89">
        <f t="shared" si="1"/>
        <v>8464.7999999999975</v>
      </c>
    </row>
    <row r="39" spans="1:11">
      <c r="A39" s="5" t="s">
        <v>379</v>
      </c>
      <c r="B39" s="89">
        <v>43766.92</v>
      </c>
      <c r="C39" s="89"/>
      <c r="D39" s="89"/>
      <c r="E39" s="89">
        <f t="shared" si="0"/>
        <v>43766.92</v>
      </c>
      <c r="G39" s="88" t="s">
        <v>65</v>
      </c>
      <c r="H39" s="89">
        <v>8753.4</v>
      </c>
      <c r="I39" s="89">
        <v>8753.4</v>
      </c>
      <c r="J39" s="89"/>
      <c r="K39" s="89">
        <f t="shared" si="1"/>
        <v>17506.8</v>
      </c>
    </row>
    <row r="40" spans="1:11">
      <c r="A40" s="5" t="s">
        <v>140</v>
      </c>
      <c r="B40" s="89">
        <v>23468.95</v>
      </c>
      <c r="C40" s="89"/>
      <c r="D40" s="89"/>
      <c r="E40" s="89">
        <f t="shared" si="0"/>
        <v>23468.95</v>
      </c>
      <c r="G40" s="88" t="s">
        <v>65</v>
      </c>
      <c r="H40" s="89">
        <v>0</v>
      </c>
      <c r="I40" s="89">
        <v>4693.8</v>
      </c>
      <c r="J40" s="89"/>
      <c r="K40" s="89">
        <f t="shared" si="1"/>
        <v>4693.8</v>
      </c>
    </row>
    <row r="41" spans="1:11">
      <c r="A41" s="5" t="s">
        <v>403</v>
      </c>
      <c r="B41" s="89">
        <v>50823.56</v>
      </c>
      <c r="C41" s="89"/>
      <c r="D41" s="89"/>
      <c r="E41" s="89">
        <f t="shared" si="0"/>
        <v>50823.56</v>
      </c>
      <c r="G41" s="88" t="s">
        <v>65</v>
      </c>
      <c r="H41" s="89">
        <v>0</v>
      </c>
      <c r="I41" s="89">
        <v>10164.719999999996</v>
      </c>
      <c r="J41" s="89"/>
      <c r="K41" s="89">
        <f t="shared" si="1"/>
        <v>10164.719999999996</v>
      </c>
    </row>
    <row r="42" spans="1:11">
      <c r="A42" s="5" t="s">
        <v>396</v>
      </c>
      <c r="B42" s="89">
        <v>35306.589999999997</v>
      </c>
      <c r="C42" s="89"/>
      <c r="D42" s="89"/>
      <c r="E42" s="89">
        <f t="shared" si="0"/>
        <v>35306.589999999997</v>
      </c>
      <c r="G42" s="88" t="s">
        <v>65</v>
      </c>
      <c r="H42" s="89">
        <v>0</v>
      </c>
      <c r="I42" s="89">
        <v>7061.2800000000025</v>
      </c>
      <c r="J42" s="89"/>
      <c r="K42" s="89">
        <f t="shared" si="1"/>
        <v>7061.2800000000025</v>
      </c>
    </row>
    <row r="43" spans="1:11">
      <c r="A43" s="5" t="s">
        <v>141</v>
      </c>
      <c r="B43" s="89">
        <v>0</v>
      </c>
      <c r="D43" s="89">
        <v>15602.92</v>
      </c>
      <c r="E43" s="89">
        <f t="shared" si="0"/>
        <v>15602.92</v>
      </c>
      <c r="G43" s="88" t="s">
        <v>65</v>
      </c>
      <c r="H43" s="89">
        <v>0</v>
      </c>
      <c r="I43" s="89">
        <v>3120.6000000000008</v>
      </c>
      <c r="J43" s="89"/>
      <c r="K43" s="89">
        <f t="shared" si="1"/>
        <v>3120.6000000000008</v>
      </c>
    </row>
    <row r="44" spans="1:11">
      <c r="A44" s="5" t="s">
        <v>76</v>
      </c>
      <c r="B44" s="89">
        <v>0</v>
      </c>
      <c r="D44" s="89">
        <v>88543.55</v>
      </c>
      <c r="E44" s="89">
        <f t="shared" si="0"/>
        <v>88543.55</v>
      </c>
      <c r="G44" s="88" t="s">
        <v>65</v>
      </c>
      <c r="H44" s="89">
        <v>0</v>
      </c>
      <c r="I44" s="89">
        <v>17708.759999999998</v>
      </c>
      <c r="J44" s="89"/>
      <c r="K44" s="89">
        <f t="shared" si="1"/>
        <v>17708.759999999998</v>
      </c>
    </row>
    <row r="45" spans="1:11">
      <c r="A45" s="5" t="s">
        <v>142</v>
      </c>
      <c r="B45" s="89">
        <v>0</v>
      </c>
      <c r="D45" s="89">
        <v>50626.91</v>
      </c>
      <c r="E45" s="89">
        <f t="shared" si="0"/>
        <v>50626.91</v>
      </c>
      <c r="G45" s="88" t="s">
        <v>65</v>
      </c>
      <c r="H45" s="89">
        <v>0</v>
      </c>
      <c r="I45" s="89">
        <v>815.02</v>
      </c>
      <c r="J45" s="89"/>
      <c r="K45" s="89">
        <f t="shared" si="1"/>
        <v>815.02</v>
      </c>
    </row>
    <row r="46" spans="1:11">
      <c r="A46" s="5" t="s">
        <v>143</v>
      </c>
      <c r="B46" s="89">
        <v>0</v>
      </c>
      <c r="C46" s="89">
        <v>48901.33</v>
      </c>
      <c r="D46" s="89"/>
      <c r="E46" s="89">
        <f t="shared" si="0"/>
        <v>48901.33</v>
      </c>
      <c r="G46" s="88" t="s">
        <v>65</v>
      </c>
      <c r="H46" s="89">
        <v>0</v>
      </c>
      <c r="I46" s="89">
        <v>0</v>
      </c>
      <c r="J46" s="89"/>
      <c r="K46" s="89">
        <f t="shared" si="1"/>
        <v>0</v>
      </c>
    </row>
    <row r="47" spans="1:11">
      <c r="A47" s="5" t="s">
        <v>144</v>
      </c>
      <c r="B47" s="89">
        <v>0</v>
      </c>
      <c r="C47" s="89">
        <v>40844.76</v>
      </c>
      <c r="D47" s="89"/>
      <c r="E47" s="89">
        <f t="shared" si="0"/>
        <v>40844.76</v>
      </c>
      <c r="G47" s="88" t="s">
        <v>65</v>
      </c>
      <c r="H47" s="89">
        <v>0</v>
      </c>
      <c r="I47" s="89">
        <v>0</v>
      </c>
      <c r="J47" s="89"/>
      <c r="K47" s="89">
        <f t="shared" si="1"/>
        <v>0</v>
      </c>
    </row>
    <row r="48" spans="1:11">
      <c r="A48" s="5" t="s">
        <v>145</v>
      </c>
      <c r="B48" s="89">
        <v>0</v>
      </c>
      <c r="C48" s="89">
        <v>17147.61</v>
      </c>
      <c r="D48" s="89"/>
      <c r="E48" s="89">
        <f t="shared" si="0"/>
        <v>17147.61</v>
      </c>
      <c r="G48" s="88" t="s">
        <v>65</v>
      </c>
      <c r="H48" s="89">
        <v>0</v>
      </c>
      <c r="I48" s="89">
        <v>0</v>
      </c>
      <c r="J48" s="89"/>
      <c r="K48" s="89">
        <f t="shared" si="1"/>
        <v>0</v>
      </c>
    </row>
    <row r="49" spans="1:11">
      <c r="A49" s="5" t="s">
        <v>146</v>
      </c>
      <c r="B49" s="89">
        <v>0</v>
      </c>
      <c r="C49" s="89">
        <v>21634.44</v>
      </c>
      <c r="D49" s="89"/>
      <c r="E49" s="89">
        <f t="shared" si="0"/>
        <v>21634.44</v>
      </c>
      <c r="G49" s="88" t="s">
        <v>65</v>
      </c>
      <c r="H49" s="89">
        <v>0</v>
      </c>
      <c r="I49" s="89">
        <v>0</v>
      </c>
      <c r="J49" s="89"/>
      <c r="K49" s="89">
        <f t="shared" si="1"/>
        <v>0</v>
      </c>
    </row>
    <row r="50" spans="1:11">
      <c r="A50" s="5" t="s">
        <v>384</v>
      </c>
      <c r="B50" s="89">
        <v>-782591</v>
      </c>
      <c r="C50" s="89"/>
      <c r="D50" s="89"/>
      <c r="E50" s="89">
        <f t="shared" si="0"/>
        <v>-782591</v>
      </c>
      <c r="G50" s="88" t="s">
        <v>64</v>
      </c>
      <c r="H50" s="89">
        <v>-149828</v>
      </c>
      <c r="I50" s="89">
        <v>-78259</v>
      </c>
      <c r="J50" s="89"/>
      <c r="K50" s="89">
        <f t="shared" si="1"/>
        <v>-228087</v>
      </c>
    </row>
    <row r="51" spans="1:11">
      <c r="A51" s="5" t="s">
        <v>385</v>
      </c>
      <c r="B51" s="89">
        <v>-3413.88</v>
      </c>
      <c r="C51" s="89"/>
      <c r="D51" s="89"/>
      <c r="E51" s="89">
        <f t="shared" si="0"/>
        <v>-3413.88</v>
      </c>
      <c r="G51" s="88" t="s">
        <v>65</v>
      </c>
      <c r="H51" s="89">
        <v>-682.79999999999984</v>
      </c>
      <c r="I51" s="89">
        <v>-682.79999999999984</v>
      </c>
      <c r="J51" s="89"/>
      <c r="K51" s="89">
        <f t="shared" si="1"/>
        <v>-1365.5999999999997</v>
      </c>
    </row>
    <row r="52" spans="1:11">
      <c r="A52" s="5" t="s">
        <v>398</v>
      </c>
      <c r="B52" s="89">
        <v>-7000</v>
      </c>
      <c r="C52" s="89"/>
      <c r="D52" s="89"/>
      <c r="E52" s="89">
        <f t="shared" si="0"/>
        <v>-7000</v>
      </c>
      <c r="G52" s="88" t="s">
        <v>65</v>
      </c>
      <c r="H52" s="89">
        <v>0</v>
      </c>
      <c r="I52" s="89">
        <v>-1400.0400000000002</v>
      </c>
      <c r="J52" s="89"/>
      <c r="K52" s="89">
        <f t="shared" si="1"/>
        <v>-1400.0400000000002</v>
      </c>
    </row>
    <row r="53" spans="1:11">
      <c r="A53" s="5" t="s">
        <v>319</v>
      </c>
      <c r="B53" s="89">
        <v>0</v>
      </c>
      <c r="C53" s="89">
        <v>-4135017.59</v>
      </c>
      <c r="D53" s="89"/>
      <c r="E53" s="89">
        <f t="shared" si="0"/>
        <v>-4135017.59</v>
      </c>
      <c r="G53" s="88" t="s">
        <v>65</v>
      </c>
      <c r="H53" s="89">
        <v>0</v>
      </c>
      <c r="I53" s="89">
        <v>0</v>
      </c>
      <c r="J53" s="89"/>
      <c r="K53" s="89">
        <f t="shared" si="1"/>
        <v>0</v>
      </c>
    </row>
    <row r="54" spans="1:11">
      <c r="B54" s="89"/>
      <c r="C54" s="89"/>
      <c r="D54" s="89"/>
      <c r="E54" s="89"/>
      <c r="G54" s="88"/>
      <c r="H54" s="89"/>
      <c r="I54" s="89"/>
      <c r="J54" s="89"/>
      <c r="K54" s="89">
        <v>0</v>
      </c>
    </row>
    <row r="55" spans="1:11">
      <c r="A55" s="5" t="s">
        <v>68</v>
      </c>
      <c r="B55" s="91">
        <f>SUM(B11:B54)</f>
        <v>8376602.29</v>
      </c>
      <c r="C55" s="91">
        <f>SUM(C17:C54)</f>
        <v>-4006489.4499999997</v>
      </c>
      <c r="D55" s="91">
        <f>SUM(D11:D54)</f>
        <v>-28608.769999999975</v>
      </c>
      <c r="E55" s="91">
        <f>SUM(E11:E54)</f>
        <v>4341504.0699999984</v>
      </c>
      <c r="H55" s="91">
        <f>SUM(H11:H54)</f>
        <v>3342686.4758333331</v>
      </c>
      <c r="I55" s="91">
        <f>SUM(I11:I54)</f>
        <v>1184392.3519999997</v>
      </c>
      <c r="J55" s="91">
        <f>SUM(J11:J54)</f>
        <v>-183382.15</v>
      </c>
      <c r="K55" s="91">
        <f>SUM(K11:K54)</f>
        <v>4343696.6778333308</v>
      </c>
    </row>
    <row r="57" spans="1:11">
      <c r="A57" s="5" t="s">
        <v>399</v>
      </c>
    </row>
    <row r="58" spans="1:11">
      <c r="A58" s="5" t="s">
        <v>411</v>
      </c>
      <c r="B58" s="89">
        <v>113560.96999999994</v>
      </c>
      <c r="C58" s="89">
        <v>2620.1999999999998</v>
      </c>
      <c r="D58" s="89"/>
      <c r="E58" s="89">
        <f>B58+C58+D58</f>
        <v>116181.16999999994</v>
      </c>
    </row>
    <row r="59" spans="1:11">
      <c r="A59" s="5" t="s">
        <v>133</v>
      </c>
      <c r="B59" s="89">
        <v>15602.920000000004</v>
      </c>
      <c r="C59" s="89"/>
      <c r="D59" s="89">
        <v>-15602.92</v>
      </c>
      <c r="E59" s="89">
        <f t="shared" ref="E59:E88" si="2">B59+C59+D59</f>
        <v>0</v>
      </c>
    </row>
    <row r="60" spans="1:11">
      <c r="A60" s="5" t="s">
        <v>137</v>
      </c>
      <c r="B60" s="89">
        <v>270526.26</v>
      </c>
      <c r="C60" s="89">
        <v>144813.29999999999</v>
      </c>
      <c r="D60" s="89"/>
      <c r="E60" s="89">
        <f t="shared" si="2"/>
        <v>415339.56</v>
      </c>
    </row>
    <row r="61" spans="1:11">
      <c r="A61" s="5" t="s">
        <v>77</v>
      </c>
      <c r="B61" s="89">
        <v>441949.60000000003</v>
      </c>
      <c r="C61" s="89">
        <v>116509.35</v>
      </c>
      <c r="D61" s="89"/>
      <c r="E61" s="89">
        <f t="shared" si="2"/>
        <v>558458.95000000007</v>
      </c>
    </row>
    <row r="62" spans="1:11">
      <c r="A62" s="5" t="s">
        <v>76</v>
      </c>
      <c r="B62" s="89">
        <v>88543.55</v>
      </c>
      <c r="C62" s="89"/>
      <c r="D62" s="89">
        <v>-88543.55</v>
      </c>
      <c r="E62" s="89">
        <f t="shared" si="2"/>
        <v>0</v>
      </c>
    </row>
    <row r="63" spans="1:11">
      <c r="A63" s="5" t="s">
        <v>387</v>
      </c>
      <c r="B63" s="89">
        <v>30268.18</v>
      </c>
      <c r="C63" s="89">
        <v>82957.66</v>
      </c>
      <c r="D63" s="89"/>
      <c r="E63" s="89">
        <f t="shared" si="2"/>
        <v>113225.84</v>
      </c>
    </row>
    <row r="64" spans="1:11">
      <c r="A64" s="5" t="s">
        <v>388</v>
      </c>
      <c r="B64" s="89">
        <v>304813.23</v>
      </c>
      <c r="C64" s="89">
        <v>7079.08</v>
      </c>
      <c r="D64" s="89"/>
      <c r="E64" s="89">
        <f t="shared" si="2"/>
        <v>311892.31</v>
      </c>
    </row>
    <row r="65" spans="1:5">
      <c r="A65" s="5" t="s">
        <v>304</v>
      </c>
      <c r="B65" s="89">
        <v>220334.32</v>
      </c>
      <c r="C65" s="89">
        <v>5206.28</v>
      </c>
      <c r="D65" s="89"/>
      <c r="E65" s="89">
        <f t="shared" si="2"/>
        <v>225540.6</v>
      </c>
    </row>
    <row r="66" spans="1:5">
      <c r="A66" s="5" t="s">
        <v>149</v>
      </c>
      <c r="B66" s="89">
        <v>127335.65</v>
      </c>
      <c r="C66" s="89">
        <v>13534.63</v>
      </c>
      <c r="D66" s="89">
        <v>-140870.28</v>
      </c>
      <c r="E66" s="89">
        <f t="shared" si="2"/>
        <v>0</v>
      </c>
    </row>
    <row r="67" spans="1:5">
      <c r="A67" s="5" t="s">
        <v>150</v>
      </c>
      <c r="B67" s="89">
        <v>100541.53</v>
      </c>
      <c r="C67" s="89">
        <v>64998.2</v>
      </c>
      <c r="D67" s="89"/>
      <c r="E67" s="89">
        <f t="shared" si="2"/>
        <v>165539.72999999998</v>
      </c>
    </row>
    <row r="68" spans="1:5">
      <c r="A68" s="5" t="s">
        <v>142</v>
      </c>
      <c r="B68" s="89">
        <v>26219.7</v>
      </c>
      <c r="C68" s="89">
        <v>24407.21</v>
      </c>
      <c r="D68" s="89">
        <v>-50626.91</v>
      </c>
      <c r="E68" s="89">
        <f t="shared" si="2"/>
        <v>0</v>
      </c>
    </row>
    <row r="69" spans="1:5">
      <c r="A69" s="5" t="s">
        <v>151</v>
      </c>
      <c r="B69" s="89">
        <v>112579.56</v>
      </c>
      <c r="C69" s="89">
        <v>2758.86</v>
      </c>
      <c r="D69" s="89"/>
      <c r="E69" s="89">
        <f t="shared" si="2"/>
        <v>115338.42</v>
      </c>
    </row>
    <row r="70" spans="1:5">
      <c r="A70" s="5" t="s">
        <v>152</v>
      </c>
      <c r="B70" s="89">
        <v>210807.08</v>
      </c>
      <c r="C70" s="89">
        <v>56037.27</v>
      </c>
      <c r="D70" s="89"/>
      <c r="E70" s="89">
        <f t="shared" si="2"/>
        <v>266844.34999999998</v>
      </c>
    </row>
    <row r="71" spans="1:5">
      <c r="A71" s="5" t="s">
        <v>153</v>
      </c>
      <c r="B71" s="89">
        <v>193576.93</v>
      </c>
      <c r="C71" s="89">
        <v>53987.27</v>
      </c>
      <c r="D71" s="89"/>
      <c r="E71" s="89">
        <f t="shared" si="2"/>
        <v>247564.19999999998</v>
      </c>
    </row>
    <row r="72" spans="1:5">
      <c r="A72" s="5" t="s">
        <v>419</v>
      </c>
      <c r="B72" s="89">
        <v>0</v>
      </c>
      <c r="C72" s="89">
        <v>-15000</v>
      </c>
      <c r="D72" s="89"/>
      <c r="E72" s="89">
        <f t="shared" si="2"/>
        <v>-15000</v>
      </c>
    </row>
    <row r="73" spans="1:5">
      <c r="A73" s="5" t="s">
        <v>401</v>
      </c>
      <c r="B73" s="89">
        <v>12606.72</v>
      </c>
      <c r="C73" s="89">
        <v>372821.28</v>
      </c>
      <c r="D73" s="89"/>
      <c r="E73" s="89">
        <f t="shared" si="2"/>
        <v>385428</v>
      </c>
    </row>
    <row r="74" spans="1:5">
      <c r="A74" s="5" t="s">
        <v>306</v>
      </c>
      <c r="B74" s="89"/>
      <c r="C74" s="89">
        <v>214870.22</v>
      </c>
      <c r="D74" s="89"/>
      <c r="E74" s="89">
        <f t="shared" si="2"/>
        <v>214870.22</v>
      </c>
    </row>
    <row r="75" spans="1:5">
      <c r="A75" s="5" t="s">
        <v>158</v>
      </c>
      <c r="B75" s="89"/>
      <c r="C75" s="89">
        <v>104563.86</v>
      </c>
      <c r="D75" s="89"/>
      <c r="E75" s="89">
        <f t="shared" si="2"/>
        <v>104563.86</v>
      </c>
    </row>
    <row r="76" spans="1:5">
      <c r="A76" s="5" t="s">
        <v>159</v>
      </c>
      <c r="B76" s="89"/>
      <c r="C76" s="89">
        <v>71468.45</v>
      </c>
      <c r="D76" s="89"/>
      <c r="E76" s="89">
        <f t="shared" si="2"/>
        <v>71468.45</v>
      </c>
    </row>
    <row r="77" spans="1:5">
      <c r="A77" s="5" t="s">
        <v>420</v>
      </c>
      <c r="B77" s="89"/>
      <c r="C77" s="89">
        <v>-16500</v>
      </c>
      <c r="D77" s="89"/>
      <c r="E77" s="89">
        <f t="shared" si="2"/>
        <v>-16500</v>
      </c>
    </row>
    <row r="78" spans="1:5">
      <c r="A78" s="5" t="s">
        <v>160</v>
      </c>
      <c r="B78" s="89"/>
      <c r="C78" s="89">
        <v>6269.99</v>
      </c>
      <c r="D78" s="89"/>
      <c r="E78" s="89">
        <f t="shared" si="2"/>
        <v>6269.99</v>
      </c>
    </row>
    <row r="79" spans="1:5">
      <c r="A79" s="5" t="s">
        <v>154</v>
      </c>
      <c r="B79" s="89"/>
      <c r="C79" s="89">
        <v>133749.20000000001</v>
      </c>
      <c r="D79" s="89"/>
      <c r="E79" s="89">
        <f t="shared" si="2"/>
        <v>133749.20000000001</v>
      </c>
    </row>
    <row r="80" spans="1:5">
      <c r="A80" s="5" t="s">
        <v>155</v>
      </c>
      <c r="B80" s="89"/>
      <c r="C80" s="89">
        <v>26534.65</v>
      </c>
      <c r="D80" s="89"/>
      <c r="E80" s="89">
        <f t="shared" si="2"/>
        <v>26534.65</v>
      </c>
    </row>
    <row r="81" spans="1:54">
      <c r="A81" s="5" t="s">
        <v>156</v>
      </c>
      <c r="B81" s="89"/>
      <c r="C81" s="89">
        <v>19061.45</v>
      </c>
      <c r="D81" s="89"/>
      <c r="E81" s="89">
        <f t="shared" si="2"/>
        <v>19061.45</v>
      </c>
    </row>
    <row r="82" spans="1:54">
      <c r="A82" s="5" t="s">
        <v>404</v>
      </c>
      <c r="B82" s="89"/>
      <c r="C82" s="89">
        <v>52444.1</v>
      </c>
      <c r="D82" s="89"/>
      <c r="E82" s="89">
        <f t="shared" si="2"/>
        <v>52444.1</v>
      </c>
    </row>
    <row r="83" spans="1:54">
      <c r="A83" s="5" t="s">
        <v>161</v>
      </c>
      <c r="B83" s="89"/>
      <c r="C83" s="89">
        <v>1170985.9099999999</v>
      </c>
      <c r="D83" s="89"/>
      <c r="E83" s="89">
        <f t="shared" si="2"/>
        <v>1170985.9099999999</v>
      </c>
    </row>
    <row r="84" spans="1:54">
      <c r="A84" s="5" t="s">
        <v>157</v>
      </c>
      <c r="B84" s="91"/>
      <c r="C84" s="91">
        <v>-2000000</v>
      </c>
      <c r="D84" s="92"/>
      <c r="E84" s="89">
        <f t="shared" si="2"/>
        <v>-2000000</v>
      </c>
    </row>
    <row r="85" spans="1:54">
      <c r="A85" s="5" t="s">
        <v>300</v>
      </c>
      <c r="B85" s="89"/>
      <c r="C85" s="89">
        <v>293181.59999999998</v>
      </c>
      <c r="D85" s="89"/>
      <c r="E85" s="89">
        <f t="shared" si="2"/>
        <v>293181.59999999998</v>
      </c>
    </row>
    <row r="86" spans="1:54">
      <c r="A86" s="5" t="s">
        <v>61</v>
      </c>
      <c r="B86" s="91">
        <v>5533751.1900000004</v>
      </c>
      <c r="C86" s="89">
        <v>983000.47</v>
      </c>
      <c r="D86" s="92"/>
      <c r="E86" s="89">
        <f t="shared" si="2"/>
        <v>6516751.6600000001</v>
      </c>
    </row>
    <row r="87" spans="1:54">
      <c r="A87" s="5" t="s">
        <v>62</v>
      </c>
      <c r="B87" s="91">
        <v>4336904.4799999986</v>
      </c>
      <c r="C87" s="89">
        <v>92218.7</v>
      </c>
      <c r="D87" s="92"/>
      <c r="E87" s="89">
        <f t="shared" si="2"/>
        <v>4429123.1799999988</v>
      </c>
    </row>
    <row r="88" spans="1:54">
      <c r="A88" s="5" t="s">
        <v>63</v>
      </c>
      <c r="B88" s="91">
        <v>278441.76</v>
      </c>
      <c r="C88" s="91">
        <v>6469.5</v>
      </c>
      <c r="D88" s="91"/>
      <c r="E88" s="89">
        <f t="shared" si="2"/>
        <v>284911.26</v>
      </c>
    </row>
    <row r="89" spans="1:54">
      <c r="B89" s="91"/>
      <c r="C89" s="91"/>
      <c r="D89" s="91"/>
      <c r="E89" s="91"/>
    </row>
    <row r="90" spans="1:54">
      <c r="A90" s="5" t="s">
        <v>67</v>
      </c>
      <c r="B90" s="91">
        <f>SUM(B58:B88)</f>
        <v>12418363.629999999</v>
      </c>
      <c r="C90" s="91">
        <f>SUM(C58:C88)</f>
        <v>2091048.6899999997</v>
      </c>
      <c r="D90" s="91">
        <f>SUM(D58:D88)</f>
        <v>-295643.66000000003</v>
      </c>
      <c r="E90" s="91">
        <f>SUM(E58:E88)</f>
        <v>14213768.659999998</v>
      </c>
      <c r="H90" s="91"/>
      <c r="I90" s="91"/>
      <c r="J90" s="91"/>
      <c r="K90" s="91"/>
    </row>
    <row r="91" spans="1:54">
      <c r="B91" s="91"/>
      <c r="C91" s="91"/>
      <c r="D91" s="91"/>
      <c r="E91" s="91"/>
      <c r="H91" s="91"/>
      <c r="I91" s="91"/>
      <c r="J91" s="91"/>
      <c r="K91" s="91"/>
    </row>
    <row r="92" spans="1:54" s="108" customFormat="1">
      <c r="A92" s="62" t="s">
        <v>69</v>
      </c>
      <c r="B92" s="93">
        <f>B55+B90</f>
        <v>20794965.919999998</v>
      </c>
      <c r="C92" s="93">
        <f>C55+C90</f>
        <v>-1915440.76</v>
      </c>
      <c r="D92" s="93">
        <f>D55+D90</f>
        <v>-324252.43</v>
      </c>
      <c r="E92" s="93">
        <f>E55+E90</f>
        <v>18555272.729999997</v>
      </c>
      <c r="F92" s="62"/>
      <c r="G92" s="62"/>
      <c r="H92" s="93">
        <f>H55+H90</f>
        <v>3342686.4758333331</v>
      </c>
      <c r="I92" s="93">
        <f>I55+I90</f>
        <v>1184392.3519999997</v>
      </c>
      <c r="J92" s="93">
        <f>J55+J90</f>
        <v>-183382.15</v>
      </c>
      <c r="K92" s="93">
        <f>K55+K90</f>
        <v>4343696.6778333308</v>
      </c>
    </row>
    <row r="93" spans="1:54" s="108" customFormat="1">
      <c r="A93" s="5"/>
      <c r="B93" s="5"/>
      <c r="C93" s="5"/>
      <c r="D93" s="5"/>
      <c r="E93" s="91"/>
      <c r="F93" s="5"/>
      <c r="G93" s="5"/>
      <c r="H93" s="5"/>
      <c r="I93" s="5"/>
      <c r="J93" s="5"/>
      <c r="K93" s="5"/>
    </row>
    <row r="94" spans="1:54" s="108" customFormat="1">
      <c r="A94" s="14" t="s">
        <v>260</v>
      </c>
      <c r="B94" s="91"/>
      <c r="C94" s="91"/>
      <c r="D94" s="91"/>
      <c r="E94" s="91"/>
      <c r="F94" s="5"/>
      <c r="G94" s="5"/>
      <c r="H94" s="91"/>
      <c r="I94" s="91"/>
      <c r="J94" s="91"/>
      <c r="K94" s="91"/>
    </row>
    <row r="95" spans="1:54" s="108" customFormat="1">
      <c r="A95" s="94" t="s">
        <v>400</v>
      </c>
      <c r="B95" s="5"/>
      <c r="C95" s="5"/>
      <c r="D95" s="5"/>
      <c r="E95" s="91"/>
      <c r="F95" s="5"/>
      <c r="G95" s="5"/>
      <c r="H95" s="5"/>
      <c r="I95" s="5"/>
      <c r="J95" s="5"/>
      <c r="K95" s="5"/>
      <c r="L95" s="109"/>
      <c r="M95" s="109"/>
      <c r="N95" s="109"/>
      <c r="O95" s="109"/>
      <c r="P95" s="109"/>
      <c r="Q95" s="109"/>
      <c r="R95" s="109"/>
      <c r="S95" s="109"/>
      <c r="T95" s="109"/>
      <c r="U95" s="110"/>
      <c r="V95" s="110"/>
      <c r="W95" s="110"/>
      <c r="X95" s="110"/>
      <c r="Y95" s="110"/>
      <c r="Z95" s="110"/>
      <c r="AA95" s="110"/>
      <c r="AB95" s="110"/>
      <c r="AC95" s="110"/>
      <c r="AD95" s="110"/>
      <c r="AE95" s="110"/>
      <c r="AF95" s="110"/>
      <c r="AG95" s="110"/>
      <c r="AH95" s="110"/>
      <c r="AI95" s="110"/>
      <c r="AJ95" s="111"/>
      <c r="AK95" s="110"/>
      <c r="AL95" s="110"/>
      <c r="AM95" s="110"/>
      <c r="AN95" s="110"/>
      <c r="AO95" s="112"/>
      <c r="AP95" s="112"/>
      <c r="AQ95" s="110"/>
      <c r="AR95" s="110"/>
      <c r="AS95" s="110"/>
      <c r="AT95" s="110"/>
      <c r="AU95" s="113"/>
      <c r="AV95" s="110"/>
      <c r="AW95" s="110"/>
      <c r="AX95" s="110"/>
      <c r="AY95" s="110"/>
      <c r="AZ95" s="110"/>
      <c r="BA95" s="110"/>
      <c r="BB95" s="110"/>
    </row>
    <row r="96" spans="1:54">
      <c r="A96" s="95" t="s">
        <v>386</v>
      </c>
      <c r="B96" s="91">
        <v>769056.67</v>
      </c>
      <c r="C96" s="91"/>
      <c r="D96" s="91"/>
      <c r="E96" s="91">
        <v>769056.67</v>
      </c>
      <c r="F96" s="91"/>
      <c r="G96" s="88" t="s">
        <v>66</v>
      </c>
      <c r="H96" s="91">
        <v>389868.96999999991</v>
      </c>
      <c r="I96" s="91">
        <v>64088.06</v>
      </c>
      <c r="J96" s="91"/>
      <c r="K96" s="89">
        <f>H96+I96</f>
        <v>453957.02999999991</v>
      </c>
    </row>
    <row r="97" spans="1:11">
      <c r="A97" s="5" t="s">
        <v>78</v>
      </c>
      <c r="B97" s="91">
        <v>642852.91</v>
      </c>
      <c r="C97" s="91"/>
      <c r="D97" s="91"/>
      <c r="E97" s="91">
        <f>B97+C97-D97</f>
        <v>642852.91</v>
      </c>
      <c r="F97" s="91"/>
      <c r="G97" s="88" t="s">
        <v>64</v>
      </c>
      <c r="H97" s="91">
        <v>449997.18</v>
      </c>
      <c r="I97" s="91">
        <v>64285.32</v>
      </c>
      <c r="J97" s="91"/>
      <c r="K97" s="89">
        <f t="shared" ref="K97:K102" si="3">H97+I97</f>
        <v>514282.5</v>
      </c>
    </row>
    <row r="98" spans="1:11">
      <c r="A98" s="5" t="s">
        <v>79</v>
      </c>
      <c r="B98" s="91">
        <v>243044.71</v>
      </c>
      <c r="C98" s="91"/>
      <c r="D98" s="91"/>
      <c r="E98" s="91">
        <f t="shared" ref="E98:E102" si="4">B98+C98-D98</f>
        <v>243044.71</v>
      </c>
      <c r="F98" s="91"/>
      <c r="G98" s="88" t="s">
        <v>66</v>
      </c>
      <c r="H98" s="91">
        <v>141776.06</v>
      </c>
      <c r="I98" s="91">
        <v>20253.72</v>
      </c>
      <c r="J98" s="91"/>
      <c r="K98" s="89">
        <f t="shared" si="3"/>
        <v>162029.78</v>
      </c>
    </row>
    <row r="99" spans="1:11">
      <c r="A99" s="5" t="s">
        <v>80</v>
      </c>
      <c r="B99" s="91">
        <v>185010.89</v>
      </c>
      <c r="C99" s="91"/>
      <c r="D99" s="91"/>
      <c r="E99" s="91">
        <f t="shared" si="4"/>
        <v>185010.89</v>
      </c>
      <c r="F99" s="91"/>
      <c r="G99" s="88" t="s">
        <v>98</v>
      </c>
      <c r="H99" s="91">
        <v>28779.299999999996</v>
      </c>
      <c r="I99" s="91">
        <v>4111.32</v>
      </c>
      <c r="J99" s="91"/>
      <c r="K99" s="89">
        <f t="shared" si="3"/>
        <v>32890.619999999995</v>
      </c>
    </row>
    <row r="100" spans="1:11">
      <c r="A100" s="95" t="s">
        <v>93</v>
      </c>
      <c r="B100" s="91">
        <v>53853.52</v>
      </c>
      <c r="C100" s="91"/>
      <c r="D100" s="91"/>
      <c r="E100" s="91">
        <f t="shared" si="4"/>
        <v>53853.52</v>
      </c>
      <c r="F100" s="91"/>
      <c r="G100" s="88" t="s">
        <v>65</v>
      </c>
      <c r="H100" s="91">
        <v>32341.65</v>
      </c>
      <c r="I100" s="91">
        <v>10770.72</v>
      </c>
      <c r="J100" s="91"/>
      <c r="K100" s="89">
        <f t="shared" si="3"/>
        <v>43112.37</v>
      </c>
    </row>
    <row r="101" spans="1:11">
      <c r="A101" s="5" t="s">
        <v>179</v>
      </c>
      <c r="B101" s="91">
        <v>740165.19</v>
      </c>
      <c r="C101" s="91"/>
      <c r="D101" s="91"/>
      <c r="E101" s="91">
        <f t="shared" si="4"/>
        <v>740165.19</v>
      </c>
      <c r="F101" s="91"/>
      <c r="G101" s="88" t="s">
        <v>65</v>
      </c>
      <c r="H101" s="91">
        <v>444099.12</v>
      </c>
      <c r="I101" s="91">
        <v>148033.04</v>
      </c>
      <c r="J101" s="91"/>
      <c r="K101" s="89">
        <f t="shared" si="3"/>
        <v>592132.16</v>
      </c>
    </row>
    <row r="102" spans="1:11">
      <c r="A102" s="5" t="s">
        <v>312</v>
      </c>
      <c r="B102" s="91">
        <v>565768.77</v>
      </c>
      <c r="C102" s="91"/>
      <c r="D102" s="91"/>
      <c r="E102" s="91">
        <f t="shared" si="4"/>
        <v>565768.77</v>
      </c>
      <c r="F102" s="91"/>
      <c r="G102" s="88" t="s">
        <v>65</v>
      </c>
      <c r="H102" s="91">
        <v>339461.26</v>
      </c>
      <c r="I102" s="91">
        <v>113153.76</v>
      </c>
      <c r="J102" s="91"/>
      <c r="K102" s="89">
        <f t="shared" si="3"/>
        <v>452615.02</v>
      </c>
    </row>
    <row r="103" spans="1:11">
      <c r="B103" s="91"/>
      <c r="C103" s="91"/>
      <c r="D103" s="91"/>
      <c r="E103" s="91"/>
      <c r="F103" s="91"/>
      <c r="G103" s="88"/>
      <c r="H103" s="91"/>
      <c r="I103" s="91"/>
      <c r="J103" s="91"/>
      <c r="K103" s="89"/>
    </row>
    <row r="104" spans="1:11">
      <c r="A104" s="5" t="s">
        <v>426</v>
      </c>
      <c r="B104" s="91">
        <f t="shared" ref="B104:I104" si="5">SUM(B96:B102)</f>
        <v>3199752.66</v>
      </c>
      <c r="C104" s="91">
        <f t="shared" si="5"/>
        <v>0</v>
      </c>
      <c r="D104" s="91">
        <f t="shared" si="5"/>
        <v>0</v>
      </c>
      <c r="E104" s="91">
        <f t="shared" si="5"/>
        <v>3199752.66</v>
      </c>
      <c r="F104" s="91"/>
      <c r="G104" s="91"/>
      <c r="H104" s="91">
        <f t="shared" si="5"/>
        <v>1826323.54</v>
      </c>
      <c r="I104" s="91">
        <f t="shared" si="5"/>
        <v>424695.94000000006</v>
      </c>
      <c r="J104" s="91"/>
      <c r="K104" s="91">
        <f>SUM(K96:K102)</f>
        <v>2251019.48</v>
      </c>
    </row>
    <row r="105" spans="1:11">
      <c r="B105" s="91"/>
      <c r="C105" s="91"/>
      <c r="D105" s="91"/>
      <c r="E105" s="91"/>
      <c r="F105" s="91"/>
      <c r="G105" s="91"/>
      <c r="H105" s="91"/>
      <c r="I105" s="91"/>
      <c r="J105" s="91"/>
      <c r="K105" s="91"/>
    </row>
    <row r="106" spans="1:11">
      <c r="A106" s="5" t="s">
        <v>399</v>
      </c>
      <c r="B106" s="91"/>
      <c r="C106" s="91"/>
      <c r="D106" s="91"/>
      <c r="E106" s="91"/>
      <c r="F106" s="91"/>
      <c r="G106" s="91"/>
      <c r="H106" s="91"/>
      <c r="I106" s="91"/>
      <c r="J106" s="91"/>
      <c r="K106" s="91"/>
    </row>
    <row r="107" spans="1:11">
      <c r="A107" s="95" t="s">
        <v>312</v>
      </c>
      <c r="B107" s="91">
        <v>80823.379999999961</v>
      </c>
      <c r="C107" s="91">
        <v>98513.99</v>
      </c>
      <c r="D107" s="91"/>
      <c r="E107" s="91">
        <f t="shared" ref="E107:E109" si="6">B107+C107+D107</f>
        <v>179337.36999999997</v>
      </c>
      <c r="F107" s="91"/>
      <c r="G107" s="91"/>
      <c r="H107" s="91"/>
      <c r="I107" s="91"/>
      <c r="J107" s="91"/>
      <c r="K107" s="91"/>
    </row>
    <row r="108" spans="1:11">
      <c r="A108" s="95" t="s">
        <v>183</v>
      </c>
      <c r="B108" s="91">
        <v>185294.01</v>
      </c>
      <c r="C108" s="91">
        <v>38874.980000000003</v>
      </c>
      <c r="D108" s="91">
        <v>-224168.99</v>
      </c>
      <c r="E108" s="91">
        <f t="shared" si="6"/>
        <v>0</v>
      </c>
      <c r="F108" s="91"/>
      <c r="G108" s="91"/>
      <c r="H108" s="91"/>
      <c r="I108" s="91"/>
      <c r="J108" s="91"/>
      <c r="K108" s="91"/>
    </row>
    <row r="109" spans="1:11">
      <c r="A109" s="95" t="s">
        <v>97</v>
      </c>
      <c r="B109" s="91">
        <v>1782794.66</v>
      </c>
      <c r="C109" s="91">
        <v>297584.42</v>
      </c>
      <c r="D109" s="91"/>
      <c r="E109" s="91">
        <f t="shared" si="6"/>
        <v>2080379.0799999998</v>
      </c>
      <c r="F109" s="91"/>
      <c r="G109" s="91"/>
      <c r="H109" s="91"/>
      <c r="I109" s="91"/>
      <c r="J109" s="91"/>
      <c r="K109" s="91"/>
    </row>
    <row r="110" spans="1:11">
      <c r="A110" s="5" t="s">
        <v>300</v>
      </c>
      <c r="B110" s="89"/>
      <c r="C110" s="89"/>
      <c r="D110" s="89"/>
      <c r="E110" s="89">
        <f t="shared" ref="E110:E111" si="7">B110+C110+D110</f>
        <v>0</v>
      </c>
    </row>
    <row r="111" spans="1:11" ht="12" customHeight="1">
      <c r="A111" s="95" t="s">
        <v>299</v>
      </c>
      <c r="B111" s="91">
        <v>227946.84999999998</v>
      </c>
      <c r="C111" s="91">
        <v>5196</v>
      </c>
      <c r="D111" s="91"/>
      <c r="E111" s="91">
        <f t="shared" si="7"/>
        <v>233142.84999999998</v>
      </c>
      <c r="F111" s="91"/>
      <c r="G111" s="91"/>
      <c r="H111" s="91"/>
      <c r="I111" s="91"/>
      <c r="J111" s="91"/>
      <c r="K111" s="91"/>
    </row>
    <row r="112" spans="1:11" ht="12" customHeight="1">
      <c r="A112" s="95"/>
      <c r="B112" s="91"/>
      <c r="C112" s="91"/>
      <c r="D112" s="91"/>
      <c r="E112" s="91"/>
      <c r="F112" s="91"/>
      <c r="G112" s="91"/>
      <c r="H112" s="91"/>
      <c r="I112" s="91"/>
      <c r="J112" s="91"/>
      <c r="K112" s="91"/>
    </row>
    <row r="113" spans="1:11">
      <c r="A113" s="95" t="s">
        <v>427</v>
      </c>
      <c r="B113" s="91">
        <f>SUM(B107:B111)</f>
        <v>2276858.9</v>
      </c>
      <c r="C113" s="91">
        <f>SUM(C107:C111)</f>
        <v>440169.39</v>
      </c>
      <c r="D113" s="91">
        <f>SUM(D107:D111)</f>
        <v>-224168.99</v>
      </c>
      <c r="E113" s="91">
        <f>SUM(E107:E111)</f>
        <v>2492859.2999999998</v>
      </c>
      <c r="F113" s="91"/>
      <c r="G113" s="91"/>
      <c r="H113" s="91"/>
      <c r="I113" s="91"/>
      <c r="J113" s="91"/>
      <c r="K113" s="91"/>
    </row>
    <row r="114" spans="1:11">
      <c r="A114" s="95"/>
      <c r="B114" s="91"/>
      <c r="C114" s="91"/>
      <c r="D114" s="91"/>
      <c r="E114" s="91"/>
      <c r="F114" s="91"/>
      <c r="G114" s="91"/>
      <c r="H114" s="91"/>
      <c r="I114" s="91"/>
      <c r="J114" s="91"/>
      <c r="K114" s="91"/>
    </row>
    <row r="115" spans="1:11">
      <c r="A115" s="62" t="s">
        <v>429</v>
      </c>
      <c r="B115" s="93">
        <f>B104+B113</f>
        <v>5476611.5600000005</v>
      </c>
      <c r="C115" s="93">
        <f>C104+C113</f>
        <v>440169.39</v>
      </c>
      <c r="D115" s="93">
        <f>D104+D113</f>
        <v>-224168.99</v>
      </c>
      <c r="E115" s="93">
        <f>E104+E113</f>
        <v>5692611.96</v>
      </c>
      <c r="F115" s="62"/>
      <c r="G115" s="62"/>
      <c r="H115" s="93">
        <f>H104+H113</f>
        <v>1826323.54</v>
      </c>
      <c r="I115" s="93">
        <f>I104+I113</f>
        <v>424695.94000000006</v>
      </c>
      <c r="J115" s="93"/>
      <c r="K115" s="93">
        <f>K104+K113</f>
        <v>2251019.48</v>
      </c>
    </row>
    <row r="116" spans="1:11">
      <c r="B116" s="91"/>
      <c r="C116" s="91"/>
      <c r="D116" s="91"/>
      <c r="E116" s="91"/>
      <c r="F116" s="91"/>
      <c r="G116" s="91"/>
      <c r="H116" s="91"/>
      <c r="I116" s="91"/>
      <c r="J116" s="91"/>
      <c r="K116" s="91"/>
    </row>
    <row r="117" spans="1:11">
      <c r="A117" s="14" t="s">
        <v>86</v>
      </c>
      <c r="B117" s="91"/>
      <c r="C117" s="91"/>
      <c r="D117" s="91"/>
      <c r="E117" s="91"/>
      <c r="F117" s="91"/>
      <c r="G117" s="91"/>
      <c r="H117" s="91"/>
      <c r="I117" s="91"/>
      <c r="J117" s="91"/>
      <c r="K117" s="91"/>
    </row>
    <row r="118" spans="1:11">
      <c r="A118" s="94" t="s">
        <v>400</v>
      </c>
      <c r="B118" s="91"/>
      <c r="C118" s="91"/>
      <c r="D118" s="91"/>
      <c r="E118" s="91"/>
      <c r="F118" s="91"/>
      <c r="G118" s="91"/>
      <c r="H118" s="91"/>
      <c r="I118" s="91"/>
      <c r="J118" s="91"/>
      <c r="K118" s="91"/>
    </row>
    <row r="119" spans="1:11">
      <c r="A119" s="5" t="s">
        <v>85</v>
      </c>
      <c r="B119" s="91">
        <v>8877606.1900000013</v>
      </c>
      <c r="C119" s="91"/>
      <c r="D119" s="91">
        <v>-86767</v>
      </c>
      <c r="E119" s="91">
        <f>B119+C119+D119</f>
        <v>8790839.1900000013</v>
      </c>
      <c r="F119" s="91"/>
      <c r="G119" s="91"/>
      <c r="H119" s="91">
        <v>6439798.540000001</v>
      </c>
      <c r="I119" s="91">
        <v>523701.84</v>
      </c>
      <c r="J119" s="91">
        <v>-86767</v>
      </c>
      <c r="K119" s="91">
        <f>H119+I119+J119</f>
        <v>6876733.3800000008</v>
      </c>
    </row>
    <row r="120" spans="1:11">
      <c r="A120" s="5" t="s">
        <v>87</v>
      </c>
      <c r="B120" s="91">
        <v>167285.01999999999</v>
      </c>
      <c r="C120" s="91">
        <v>118582.3</v>
      </c>
      <c r="D120" s="91"/>
      <c r="E120" s="91">
        <f t="shared" ref="E120:E122" si="8">B120+C120+D120</f>
        <v>285867.32</v>
      </c>
      <c r="F120" s="91"/>
      <c r="G120" s="91"/>
      <c r="H120" s="91">
        <v>75264.282999999996</v>
      </c>
      <c r="I120" s="91">
        <v>20603.54</v>
      </c>
      <c r="J120" s="91"/>
      <c r="K120" s="91">
        <f t="shared" ref="K120:K122" si="9">H120+I120+J120</f>
        <v>95867.823000000004</v>
      </c>
    </row>
    <row r="121" spans="1:11">
      <c r="A121" s="5" t="s">
        <v>88</v>
      </c>
      <c r="B121" s="91">
        <v>79210.12</v>
      </c>
      <c r="D121" s="91"/>
      <c r="E121" s="91">
        <f t="shared" si="8"/>
        <v>79210.12</v>
      </c>
      <c r="F121" s="91"/>
      <c r="G121" s="91"/>
      <c r="H121" s="91">
        <v>23556.855833333335</v>
      </c>
      <c r="I121" s="91">
        <v>5366.975833333333</v>
      </c>
      <c r="J121" s="91"/>
      <c r="K121" s="91">
        <f t="shared" si="9"/>
        <v>28923.831666666669</v>
      </c>
    </row>
    <row r="122" spans="1:11">
      <c r="A122" s="5" t="s">
        <v>126</v>
      </c>
      <c r="B122" s="91">
        <v>0</v>
      </c>
      <c r="C122" s="91"/>
      <c r="D122" s="91">
        <v>97014.570000000022</v>
      </c>
      <c r="E122" s="91">
        <f t="shared" si="8"/>
        <v>97014.570000000022</v>
      </c>
      <c r="F122" s="91"/>
      <c r="G122" s="91"/>
      <c r="H122" s="91">
        <v>0</v>
      </c>
      <c r="I122" s="91">
        <v>32338.19</v>
      </c>
      <c r="J122" s="91"/>
      <c r="K122" s="91">
        <f t="shared" si="9"/>
        <v>32338.19</v>
      </c>
    </row>
    <row r="123" spans="1:11">
      <c r="B123" s="91"/>
      <c r="C123" s="91"/>
      <c r="D123" s="91"/>
      <c r="E123" s="91"/>
      <c r="F123" s="91"/>
      <c r="G123" s="91"/>
      <c r="H123" s="91"/>
      <c r="I123" s="91"/>
      <c r="J123" s="91"/>
      <c r="K123" s="91"/>
    </row>
    <row r="124" spans="1:11">
      <c r="A124" s="5" t="s">
        <v>89</v>
      </c>
      <c r="B124" s="91">
        <f>SUM(B118:B122)</f>
        <v>9124101.3300000001</v>
      </c>
      <c r="C124" s="91">
        <f>SUM(C118:C122)</f>
        <v>118582.3</v>
      </c>
      <c r="D124" s="91"/>
      <c r="E124" s="91">
        <f>SUM(E118:E122)</f>
        <v>9252931.2000000011</v>
      </c>
      <c r="F124" s="91"/>
      <c r="G124" s="91"/>
      <c r="H124" s="91">
        <f>SUM(H118:H122)</f>
        <v>6538619.6788333338</v>
      </c>
      <c r="I124" s="91">
        <f>SUM(I118:I122)</f>
        <v>582010.54583333328</v>
      </c>
      <c r="J124" s="91"/>
      <c r="K124" s="91">
        <f>SUM(K118:K122)</f>
        <v>7033863.2246666681</v>
      </c>
    </row>
    <row r="125" spans="1:11">
      <c r="B125" s="91"/>
      <c r="C125" s="91"/>
      <c r="D125" s="91"/>
      <c r="E125" s="91"/>
      <c r="F125" s="91"/>
      <c r="G125" s="91"/>
      <c r="H125" s="91"/>
      <c r="I125" s="91"/>
      <c r="J125" s="91"/>
      <c r="K125" s="91"/>
    </row>
    <row r="126" spans="1:11">
      <c r="A126" s="5" t="s">
        <v>399</v>
      </c>
      <c r="B126" s="91"/>
      <c r="C126" s="91"/>
      <c r="D126" s="91"/>
      <c r="E126" s="91"/>
      <c r="F126" s="91"/>
      <c r="G126" s="91"/>
      <c r="H126" s="91"/>
      <c r="I126" s="91"/>
      <c r="J126" s="91"/>
      <c r="K126" s="91"/>
    </row>
    <row r="127" spans="1:11">
      <c r="A127" s="5" t="s">
        <v>390</v>
      </c>
      <c r="B127" s="91">
        <v>1862200.8200000003</v>
      </c>
      <c r="C127" s="91">
        <v>258858.72</v>
      </c>
      <c r="D127" s="91"/>
      <c r="E127" s="91">
        <f t="shared" ref="E127:E129" si="10">SUM(B127:D127)</f>
        <v>2121059.5400000005</v>
      </c>
      <c r="F127" s="91"/>
      <c r="G127" s="91"/>
      <c r="H127" s="91"/>
      <c r="I127" s="91"/>
      <c r="J127" s="91"/>
      <c r="K127" s="91"/>
    </row>
    <row r="128" spans="1:11">
      <c r="A128" s="5" t="s">
        <v>181</v>
      </c>
      <c r="B128" s="91">
        <v>97014.570000000022</v>
      </c>
      <c r="C128" s="91"/>
      <c r="D128" s="91">
        <v>-97014.570000000022</v>
      </c>
      <c r="E128" s="91">
        <f t="shared" si="10"/>
        <v>0</v>
      </c>
      <c r="F128" s="91"/>
      <c r="G128" s="91"/>
      <c r="H128" s="91"/>
      <c r="I128" s="91"/>
      <c r="J128" s="91"/>
      <c r="K128" s="91"/>
    </row>
    <row r="129" spans="1:11">
      <c r="A129" s="5" t="s">
        <v>391</v>
      </c>
      <c r="B129" s="91">
        <v>48347.22</v>
      </c>
      <c r="C129" s="91"/>
      <c r="D129" s="91">
        <v>-48347.22</v>
      </c>
      <c r="E129" s="91">
        <f t="shared" si="10"/>
        <v>0</v>
      </c>
      <c r="F129" s="91"/>
      <c r="G129" s="91"/>
      <c r="H129" s="91"/>
      <c r="I129" s="91"/>
      <c r="J129" s="91"/>
      <c r="K129" s="91"/>
    </row>
    <row r="130" spans="1:11">
      <c r="A130" s="5" t="s">
        <v>402</v>
      </c>
      <c r="B130" s="91">
        <v>70235.08</v>
      </c>
      <c r="C130" s="91"/>
      <c r="D130" s="91">
        <v>-70235.08</v>
      </c>
      <c r="E130" s="91">
        <f>SUM(B130:D130)</f>
        <v>0</v>
      </c>
      <c r="F130" s="91"/>
      <c r="G130" s="91"/>
      <c r="H130" s="91"/>
      <c r="I130" s="91"/>
      <c r="J130" s="91"/>
      <c r="K130" s="91"/>
    </row>
    <row r="131" spans="1:11">
      <c r="A131" s="5" t="s">
        <v>408</v>
      </c>
      <c r="B131" s="91">
        <v>0</v>
      </c>
      <c r="C131" s="91">
        <v>47511.87</v>
      </c>
      <c r="D131" s="91"/>
      <c r="E131" s="91">
        <f>B131+C131-D131</f>
        <v>47511.87</v>
      </c>
      <c r="F131" s="91"/>
      <c r="G131" s="91"/>
      <c r="H131" s="91"/>
      <c r="I131" s="91"/>
      <c r="J131" s="91"/>
      <c r="K131" s="91"/>
    </row>
    <row r="132" spans="1:11">
      <c r="A132" s="5" t="s">
        <v>85</v>
      </c>
      <c r="B132" s="91">
        <v>0</v>
      </c>
      <c r="C132" s="91">
        <v>50149.39</v>
      </c>
      <c r="D132" s="91"/>
      <c r="E132" s="91">
        <f>B132+C132-D132</f>
        <v>50149.39</v>
      </c>
      <c r="F132" s="91"/>
      <c r="G132" s="91"/>
      <c r="H132" s="91"/>
      <c r="I132" s="91"/>
      <c r="J132" s="91"/>
      <c r="K132" s="91"/>
    </row>
    <row r="133" spans="1:11">
      <c r="B133" s="91"/>
      <c r="C133" s="91"/>
      <c r="D133" s="91"/>
      <c r="E133" s="91"/>
      <c r="F133" s="91"/>
      <c r="G133" s="91"/>
      <c r="H133" s="91"/>
      <c r="I133" s="91"/>
      <c r="J133" s="91"/>
      <c r="K133" s="91"/>
    </row>
    <row r="134" spans="1:11" ht="11.25" customHeight="1">
      <c r="A134" s="5" t="s">
        <v>90</v>
      </c>
      <c r="B134" s="91">
        <f>SUM(B127:B132)</f>
        <v>2077797.6900000004</v>
      </c>
      <c r="C134" s="91">
        <f>SUM(C127:C132)</f>
        <v>356519.98000000004</v>
      </c>
      <c r="D134" s="91">
        <f>SUM(D127:D132)</f>
        <v>-215596.87000000005</v>
      </c>
      <c r="E134" s="91">
        <f>SUM(E127:E132)</f>
        <v>2218720.8000000007</v>
      </c>
      <c r="F134" s="91"/>
      <c r="G134" s="91">
        <f>SUM(G131:G132)</f>
        <v>0</v>
      </c>
      <c r="H134" s="91">
        <f>SUM(H131:H132)</f>
        <v>0</v>
      </c>
      <c r="I134" s="91">
        <f>SUM(I131:I132)</f>
        <v>0</v>
      </c>
      <c r="J134" s="91"/>
      <c r="K134" s="91">
        <f>SUM(K131:K132)</f>
        <v>0</v>
      </c>
    </row>
    <row r="136" spans="1:11">
      <c r="A136" s="62" t="s">
        <v>91</v>
      </c>
      <c r="B136" s="93">
        <f>B124+B134</f>
        <v>11201899.02</v>
      </c>
      <c r="C136" s="93">
        <f>C124+C134</f>
        <v>475102.28</v>
      </c>
      <c r="D136" s="93">
        <f>D124+D134</f>
        <v>-215596.87000000005</v>
      </c>
      <c r="E136" s="93">
        <f>E124+E134</f>
        <v>11471652.000000002</v>
      </c>
      <c r="F136" s="62"/>
      <c r="G136" s="62"/>
      <c r="H136" s="93">
        <f>H124+H134</f>
        <v>6538619.6788333338</v>
      </c>
      <c r="I136" s="93">
        <f>I124+I134</f>
        <v>582010.54583333328</v>
      </c>
      <c r="J136" s="93"/>
      <c r="K136" s="93">
        <f>K124+K134</f>
        <v>7033863.2246666681</v>
      </c>
    </row>
    <row r="138" spans="1:11">
      <c r="A138" s="14" t="s">
        <v>100</v>
      </c>
      <c r="B138" s="91"/>
      <c r="C138" s="91"/>
      <c r="D138" s="91"/>
      <c r="E138" s="91"/>
      <c r="F138" s="91"/>
      <c r="G138" s="91"/>
      <c r="H138" s="91"/>
      <c r="I138" s="91"/>
      <c r="J138" s="91"/>
      <c r="K138" s="91"/>
    </row>
    <row r="139" spans="1:11">
      <c r="A139" s="94" t="s">
        <v>101</v>
      </c>
      <c r="B139" s="91">
        <v>331596.78000000003</v>
      </c>
      <c r="C139" s="91"/>
      <c r="D139" s="91">
        <v>-331596.78000000003</v>
      </c>
      <c r="E139" s="91">
        <f>B139+C139+D139</f>
        <v>0</v>
      </c>
      <c r="F139" s="91"/>
      <c r="G139" s="91"/>
      <c r="H139" s="91">
        <v>307849.90999999997</v>
      </c>
      <c r="I139" s="91">
        <v>23746.870000000054</v>
      </c>
      <c r="J139" s="91">
        <v>-331596.78000000003</v>
      </c>
      <c r="K139" s="91">
        <f>H139+I139+J139</f>
        <v>0</v>
      </c>
    </row>
    <row r="140" spans="1:11">
      <c r="A140" s="5" t="s">
        <v>84</v>
      </c>
      <c r="B140" s="91">
        <v>0</v>
      </c>
      <c r="C140" s="91">
        <v>144263</v>
      </c>
      <c r="E140" s="91">
        <f>B140+C140-D140</f>
        <v>144263</v>
      </c>
    </row>
    <row r="141" spans="1:11">
      <c r="A141" s="62" t="s">
        <v>281</v>
      </c>
      <c r="B141" s="93">
        <f>SUM(B139:B140)</f>
        <v>331596.78000000003</v>
      </c>
      <c r="C141" s="93">
        <f t="shared" ref="C141:E141" si="11">SUM(C139:C140)</f>
        <v>144263</v>
      </c>
      <c r="D141" s="93">
        <f t="shared" si="11"/>
        <v>-331596.78000000003</v>
      </c>
      <c r="E141" s="93">
        <f t="shared" si="11"/>
        <v>144263</v>
      </c>
      <c r="F141" s="93"/>
      <c r="G141" s="93"/>
      <c r="H141" s="93">
        <f t="shared" ref="H141" si="12">SUM(H139:H140)</f>
        <v>307849.90999999997</v>
      </c>
      <c r="I141" s="93">
        <f t="shared" ref="I141" si="13">SUM(I139:I140)</f>
        <v>23746.870000000054</v>
      </c>
      <c r="J141" s="93"/>
      <c r="K141" s="93">
        <f t="shared" ref="K141" si="14">SUM(K139:K140)</f>
        <v>0</v>
      </c>
    </row>
    <row r="143" spans="1:11">
      <c r="A143" s="14" t="s">
        <v>283</v>
      </c>
      <c r="B143" s="91"/>
      <c r="C143" s="91"/>
      <c r="D143" s="91"/>
      <c r="E143" s="91"/>
      <c r="F143" s="91"/>
      <c r="G143" s="91"/>
      <c r="H143" s="91"/>
      <c r="I143" s="91"/>
      <c r="J143" s="91"/>
      <c r="K143" s="91"/>
    </row>
    <row r="144" spans="1:11">
      <c r="A144" s="96" t="s">
        <v>101</v>
      </c>
      <c r="B144" s="93"/>
      <c r="C144" s="93"/>
      <c r="D144" s="93"/>
      <c r="E144" s="93"/>
      <c r="F144" s="93"/>
      <c r="G144" s="93"/>
      <c r="H144" s="93"/>
      <c r="I144" s="93"/>
      <c r="J144" s="93"/>
      <c r="K144" s="93"/>
    </row>
    <row r="146" spans="1:11">
      <c r="A146" s="97" t="s">
        <v>104</v>
      </c>
      <c r="B146" s="98">
        <f>B92+B115+B136+B141+B144</f>
        <v>37805073.280000001</v>
      </c>
      <c r="C146" s="98">
        <f>C92+C115+C136+C141+C144</f>
        <v>-855906.09000000008</v>
      </c>
      <c r="D146" s="98">
        <f>D92+D115+D136+D141+D144</f>
        <v>-1095615.07</v>
      </c>
      <c r="E146" s="98">
        <f>E92+E115+E136+E141+E144</f>
        <v>35863799.689999998</v>
      </c>
      <c r="F146" s="99"/>
      <c r="G146" s="20"/>
      <c r="H146" s="98">
        <f>H92+H115+H136+H141+H144</f>
        <v>12015479.604666667</v>
      </c>
      <c r="I146" s="98">
        <f>I92+I115+I136+I141+I144</f>
        <v>2214845.7078333334</v>
      </c>
      <c r="J146" s="98"/>
      <c r="K146" s="98">
        <f>K92+K115+K136+K141+K144</f>
        <v>13628579.382499998</v>
      </c>
    </row>
    <row r="147" spans="1:11">
      <c r="A147" s="100"/>
      <c r="B147" s="101"/>
      <c r="C147" s="101"/>
      <c r="D147" s="101"/>
      <c r="E147" s="101"/>
      <c r="F147" s="102"/>
      <c r="G147" s="20"/>
      <c r="H147" s="102"/>
      <c r="I147" s="102"/>
      <c r="J147" s="102"/>
      <c r="K147" s="102"/>
    </row>
    <row r="148" spans="1:11">
      <c r="A148" s="97" t="s">
        <v>116</v>
      </c>
      <c r="B148" s="101"/>
      <c r="C148" s="101"/>
      <c r="D148" s="101"/>
      <c r="E148" s="103">
        <f>E55+E104+E124+E139</f>
        <v>16794187.93</v>
      </c>
      <c r="F148" s="102"/>
      <c r="G148" s="20"/>
      <c r="H148" s="102"/>
      <c r="I148" s="102"/>
      <c r="J148" s="102"/>
      <c r="K148" s="102"/>
    </row>
    <row r="149" spans="1:11">
      <c r="A149" s="97" t="s">
        <v>103</v>
      </c>
      <c r="B149" s="101"/>
      <c r="C149" s="101"/>
      <c r="D149" s="101"/>
      <c r="E149" s="103">
        <f>E90+E113+E134+E140</f>
        <v>19069611.759999998</v>
      </c>
      <c r="F149" s="102"/>
      <c r="G149" s="20"/>
      <c r="H149" s="102"/>
      <c r="I149" s="102"/>
      <c r="J149" s="102"/>
      <c r="K149" s="102"/>
    </row>
    <row r="150" spans="1:11">
      <c r="A150" s="100"/>
      <c r="B150" s="101"/>
      <c r="C150" s="101"/>
      <c r="D150" s="101"/>
      <c r="E150" s="101"/>
      <c r="F150" s="102"/>
      <c r="G150" s="20"/>
      <c r="H150" s="102"/>
      <c r="I150" s="102"/>
      <c r="J150" s="102"/>
      <c r="K150" s="102"/>
    </row>
    <row r="151" spans="1:11">
      <c r="A151" s="97" t="s">
        <v>117</v>
      </c>
      <c r="B151" s="101"/>
      <c r="C151" s="101"/>
      <c r="D151" s="101"/>
      <c r="E151" s="101"/>
      <c r="F151" s="102"/>
      <c r="G151" s="20"/>
      <c r="H151" s="102"/>
      <c r="I151" s="102"/>
      <c r="J151" s="102"/>
      <c r="K151" s="104">
        <f>E148-K146</f>
        <v>3165608.5475000013</v>
      </c>
    </row>
    <row r="153" spans="1:11">
      <c r="A153" s="100" t="s">
        <v>118</v>
      </c>
      <c r="B153" s="101"/>
      <c r="C153" s="101"/>
      <c r="D153" s="101"/>
      <c r="E153" s="101"/>
      <c r="F153" s="102"/>
      <c r="G153" s="20"/>
      <c r="H153" s="102"/>
      <c r="I153" s="102"/>
      <c r="J153" s="102"/>
      <c r="K153" s="104"/>
    </row>
  </sheetData>
  <mergeCells count="5">
    <mergeCell ref="B5:E5"/>
    <mergeCell ref="H5:K5"/>
    <mergeCell ref="C6:D6"/>
    <mergeCell ref="G6:G7"/>
    <mergeCell ref="I6:J6"/>
  </mergeCells>
  <conditionalFormatting sqref="A113:A114">
    <cfRule type="expression" dxfId="74" priority="8872" stopIfTrue="1">
      <formula>AND(MONTH($E113)-MONTH($B$1)=1,YEAR($E113)=YEAR($B$1),#REF!&gt;0)</formula>
    </cfRule>
    <cfRule type="expression" dxfId="73" priority="8873" stopIfTrue="1">
      <formula>AND(MONTH($E113)-MONTH($B$1)=0,YEAR($E113)=YEAR($B$1),#REF!&gt;0)</formula>
    </cfRule>
    <cfRule type="expression" dxfId="72" priority="8874" stopIfTrue="1">
      <formula>AND(MONTH($E113)-MONTH($B$1)&lt;0,YEAR($E113)=YEAR($B$1),#REF!&gt;0)</formula>
    </cfRule>
  </conditionalFormatting>
  <conditionalFormatting sqref="A100">
    <cfRule type="expression" dxfId="65" priority="8574" stopIfTrue="1">
      <formula>AND(MONTH(#REF!)-MONTH(#REF!)=1,YEAR(#REF!)=YEAR(#REF!),#REF!&gt;0)</formula>
    </cfRule>
    <cfRule type="expression" dxfId="64" priority="8575" stopIfTrue="1">
      <formula>AND(MONTH(#REF!)-MONTH(#REF!)=0,YEAR(#REF!)=YEAR(#REF!),#REF!&gt;0)</formula>
    </cfRule>
    <cfRule type="expression" dxfId="63" priority="8576" stopIfTrue="1">
      <formula>AND(MONTH(#REF!)-MONTH(#REF!)&lt;0,YEAR(#REF!)=YEAR(#REF!),#REF!&gt;0)</formula>
    </cfRule>
  </conditionalFormatting>
  <conditionalFormatting sqref="A96">
    <cfRule type="expression" dxfId="62" priority="8577" stopIfTrue="1">
      <formula>AND(MONTH(#REF!)-MONTH(#REF!)=1,YEAR(#REF!)=YEAR(#REF!),#REF!&gt;0)</formula>
    </cfRule>
    <cfRule type="expression" dxfId="61" priority="8578" stopIfTrue="1">
      <formula>AND(MONTH(#REF!)-MONTH(#REF!)=0,YEAR(#REF!)=YEAR(#REF!),#REF!&gt;0)</formula>
    </cfRule>
    <cfRule type="expression" dxfId="60" priority="8579" stopIfTrue="1">
      <formula>AND(MONTH(#REF!)-MONTH(#REF!)&lt;0,YEAR(#REF!)=YEAR(#REF!),#REF!&gt;0)</formula>
    </cfRule>
  </conditionalFormatting>
  <conditionalFormatting sqref="A96">
    <cfRule type="expression" dxfId="59" priority="8580" stopIfTrue="1">
      <formula>AND(MONTH(#REF!)-MONTH(#REF!)=1,YEAR(#REF!)=YEAR(#REF!),#REF!&gt;0)</formula>
    </cfRule>
    <cfRule type="expression" dxfId="58" priority="8581" stopIfTrue="1">
      <formula>AND(MONTH(#REF!)-MONTH(#REF!)=0,YEAR(#REF!)=YEAR(#REF!),#REF!&gt;0)</formula>
    </cfRule>
    <cfRule type="expression" dxfId="57" priority="8582" stopIfTrue="1">
      <formula>AND(MONTH(#REF!)-MONTH(#REF!)&lt;0,YEAR(#REF!)=YEAR(#REF!),#REF!&gt;0)</formula>
    </cfRule>
  </conditionalFormatting>
  <dataValidations disablePrompts="1" count="3">
    <dataValidation allowBlank="1" showInputMessage="1" showErrorMessage="1" promptTitle="Wait!" prompt="Please expand the group and enter the Additions data into the appropriate month." sqref="D61:D63 C59:D59 C58 C60:C68"/>
    <dataValidation allowBlank="1" showInputMessage="1" showErrorMessage="1" promptTitle="Change" prompt="Please Open the Regulatory Model before making any changes to this file. It is linked." sqref="K2"/>
    <dataValidation allowBlank="1" showInputMessage="1" showErrorMessage="1" promptTitle="Wait!" prompt="Don't input values here; open up the group to the left and input it into the correct month." sqref="C127:C130"/>
  </dataValidations>
  <printOptions horizontalCentered="1"/>
  <pageMargins left="0.70866141732283472" right="0.70866141732283472" top="0.74803149606299213" bottom="0.74803149606299213" header="0.31496062992125984" footer="0.31496062992125984"/>
  <pageSetup scale="44" fitToHeight="2" orientation="portrait" r:id="rId1"/>
  <rowBreaks count="1" manualBreakCount="1">
    <brk id="115" max="10" man="1"/>
  </rowBreaks>
  <extLst>
    <ext xmlns:x14="http://schemas.microsoft.com/office/spreadsheetml/2009/9/main" uri="{78C0D931-6437-407d-A8EE-F0AAD7539E65}">
      <x14:conditionalFormattings>
        <x14:conditionalFormatting xmlns:xm="http://schemas.microsoft.com/office/excel/2006/main">
          <x14:cfRule type="expression" priority="7" stopIfTrue="1" id="{31183057-44F5-4658-94C8-DA4CA9C5567A}">
            <xm:f>AND(MONTH('5.3 - 2013'!#REF!)-MONTH('5.3 - 2013'!$B$1)=1,YEAR('5.3 - 2013'!#REF!)=YEAR('5.3 - 2013'!$B$1),'5.3 - 2013'!#REF!&gt;0)</xm:f>
            <x14:dxf>
              <fill>
                <patternFill>
                  <bgColor indexed="50"/>
                </patternFill>
              </fill>
            </x14:dxf>
          </x14:cfRule>
          <x14:cfRule type="expression" priority="8" stopIfTrue="1" id="{2328E20E-516E-47E5-8593-72EBB9C3BAC2}">
            <xm:f>AND(MONTH('5.3 - 2013'!#REF!)-MONTH('5.3 - 2013'!$B$1)=0,YEAR('5.3 - 2013'!#REF!)=YEAR('5.3 - 2013'!$B$1),'5.3 - 2013'!#REF!&gt;0)</xm:f>
            <x14:dxf>
              <fill>
                <patternFill>
                  <bgColor indexed="13"/>
                </patternFill>
              </fill>
            </x14:dxf>
          </x14:cfRule>
          <x14:cfRule type="expression" priority="9" stopIfTrue="1" id="{DE240D0A-4657-4D12-A9D2-D7436551181E}">
            <xm:f>AND(MONTH('5.3 - 2013'!#REF!)-MONTH('5.3 - 2013'!$B$1)&lt;0,YEAR('5.3 - 2013'!#REF!)=YEAR('5.3 - 2013'!$B$1),'5.3 - 2013'!#REF!&gt;0)</xm:f>
            <x14:dxf>
              <fill>
                <patternFill>
                  <bgColor indexed="10"/>
                </patternFill>
              </fill>
            </x14:dxf>
          </x14:cfRule>
          <xm:sqref>A109 A111:A112</xm:sqref>
        </x14:conditionalFormatting>
        <x14:conditionalFormatting xmlns:xm="http://schemas.microsoft.com/office/excel/2006/main">
          <x14:cfRule type="expression" priority="13" stopIfTrue="1" id="{CDBA37D9-FEEA-4A93-B7E3-D870B0986AF2}">
            <xm:f>AND(MONTH('5.3 - 2013'!#REF!)-MONTH('5.3 - 2013'!$B$1)=1,YEAR('5.3 - 2013'!#REF!)=YEAR('5.3 - 2013'!$B$1),'5.3 - 2013'!#REF!&gt;0)</xm:f>
            <x14:dxf>
              <fill>
                <patternFill>
                  <bgColor indexed="50"/>
                </patternFill>
              </fill>
            </x14:dxf>
          </x14:cfRule>
          <x14:cfRule type="expression" priority="14" stopIfTrue="1" id="{F1C66E9B-3CCB-4EDA-82E5-C7F8D174F66F}">
            <xm:f>AND(MONTH('5.3 - 2013'!#REF!)-MONTH('5.3 - 2013'!$B$1)=0,YEAR('5.3 - 2013'!#REF!)=YEAR('5.3 - 2013'!$B$1),'5.3 - 2013'!#REF!&gt;0)</xm:f>
            <x14:dxf>
              <fill>
                <patternFill>
                  <bgColor indexed="13"/>
                </patternFill>
              </fill>
            </x14:dxf>
          </x14:cfRule>
          <x14:cfRule type="expression" priority="15" stopIfTrue="1" id="{A0F53515-F76C-453D-91AB-D2673ACCBD05}">
            <xm:f>AND(MONTH('5.3 - 2013'!#REF!)-MONTH('5.3 - 2013'!$B$1)&lt;0,YEAR('5.3 - 2013'!#REF!)=YEAR('5.3 - 2013'!$B$1),'5.3 - 2013'!#REF!&gt;0)</xm:f>
            <x14:dxf>
              <fill>
                <patternFill>
                  <bgColor indexed="10"/>
                </patternFill>
              </fill>
            </x14:dxf>
          </x14:cfRule>
          <xm:sqref>A107:A108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190"/>
  <sheetViews>
    <sheetView view="pageBreakPreview" zoomScaleNormal="100" zoomScaleSheetLayoutView="100" workbookViewId="0">
      <pane ySplit="7" topLeftCell="A119" activePane="bottomLeft" state="frozen"/>
      <selection pane="bottomLeft" activeCell="D119" sqref="D119"/>
    </sheetView>
  </sheetViews>
  <sheetFormatPr defaultColWidth="9.140625" defaultRowHeight="12.75"/>
  <cols>
    <col min="1" max="1" width="47.42578125" style="5" customWidth="1"/>
    <col min="2" max="2" width="13" style="5" customWidth="1"/>
    <col min="3" max="3" width="12" style="5" bestFit="1" customWidth="1"/>
    <col min="4" max="4" width="10.7109375" style="5" customWidth="1"/>
    <col min="5" max="5" width="12.42578125" style="5" customWidth="1"/>
    <col min="6" max="6" width="4.5703125" style="5" customWidth="1"/>
    <col min="7" max="7" width="11.7109375" style="5" customWidth="1"/>
    <col min="8" max="9" width="11.42578125" style="5" bestFit="1" customWidth="1"/>
    <col min="10" max="10" width="11.42578125" style="5" customWidth="1"/>
    <col min="11" max="11" width="12.5703125" style="5" bestFit="1" customWidth="1"/>
    <col min="12" max="16384" width="9.140625" style="5"/>
  </cols>
  <sheetData>
    <row r="1" spans="1:11">
      <c r="A1" s="70" t="s">
        <v>15</v>
      </c>
      <c r="B1" s="70"/>
      <c r="C1" s="68"/>
      <c r="D1" s="68"/>
      <c r="E1" s="68"/>
      <c r="F1" s="68"/>
      <c r="G1" s="68"/>
      <c r="H1" s="68"/>
      <c r="I1" s="68"/>
      <c r="J1" s="68"/>
      <c r="K1" s="71" t="s">
        <v>108</v>
      </c>
    </row>
    <row r="2" spans="1:11">
      <c r="A2" s="70" t="s">
        <v>147</v>
      </c>
      <c r="B2" s="70"/>
      <c r="C2" s="68"/>
      <c r="D2" s="68"/>
      <c r="E2" s="68"/>
      <c r="F2" s="68"/>
      <c r="G2" s="68"/>
      <c r="H2" s="68"/>
      <c r="I2" s="68"/>
      <c r="J2" s="68"/>
      <c r="K2" s="52" t="str">
        <f>'5.1'!I2</f>
        <v>June 2017</v>
      </c>
    </row>
    <row r="3" spans="1:11" ht="13.5" thickBot="1">
      <c r="A3" s="72" t="s">
        <v>17</v>
      </c>
      <c r="B3" s="72"/>
      <c r="C3" s="73"/>
      <c r="D3" s="73"/>
      <c r="E3" s="73"/>
      <c r="F3" s="73"/>
      <c r="G3" s="73"/>
      <c r="H3" s="73"/>
      <c r="I3" s="73"/>
      <c r="J3" s="73"/>
      <c r="K3" s="73"/>
    </row>
    <row r="4" spans="1:11" ht="13.5" thickBot="1">
      <c r="A4" s="74"/>
      <c r="B4" s="72"/>
      <c r="C4" s="73"/>
      <c r="D4" s="73"/>
      <c r="E4" s="73"/>
      <c r="F4" s="75"/>
      <c r="G4" s="75"/>
      <c r="H4" s="73"/>
      <c r="I4" s="73"/>
      <c r="J4" s="73"/>
      <c r="K4" s="73"/>
    </row>
    <row r="5" spans="1:11" ht="13.5" thickBot="1">
      <c r="A5" s="74"/>
      <c r="B5" s="127" t="s">
        <v>46</v>
      </c>
      <c r="C5" s="128"/>
      <c r="D5" s="128"/>
      <c r="E5" s="128"/>
      <c r="F5" s="76"/>
      <c r="G5" s="68"/>
      <c r="H5" s="129" t="s">
        <v>47</v>
      </c>
      <c r="I5" s="129"/>
      <c r="J5" s="129"/>
      <c r="K5" s="129"/>
    </row>
    <row r="6" spans="1:11" ht="18" customHeight="1">
      <c r="A6" s="74"/>
      <c r="B6" s="77" t="s">
        <v>48</v>
      </c>
      <c r="C6" s="130" t="s">
        <v>297</v>
      </c>
      <c r="D6" s="130"/>
      <c r="E6" s="78" t="s">
        <v>30</v>
      </c>
      <c r="F6" s="78"/>
      <c r="G6" s="131" t="s">
        <v>49</v>
      </c>
      <c r="H6" s="77" t="s">
        <v>48</v>
      </c>
      <c r="I6" s="130" t="s">
        <v>424</v>
      </c>
      <c r="J6" s="130"/>
      <c r="K6" s="78" t="s">
        <v>30</v>
      </c>
    </row>
    <row r="7" spans="1:11" ht="27" customHeight="1" thickBot="1">
      <c r="A7" s="74"/>
      <c r="B7" s="79">
        <v>2015</v>
      </c>
      <c r="C7" s="80" t="s">
        <v>50</v>
      </c>
      <c r="D7" s="81" t="s">
        <v>290</v>
      </c>
      <c r="E7" s="82">
        <v>2016</v>
      </c>
      <c r="F7" s="82"/>
      <c r="G7" s="132"/>
      <c r="H7" s="105">
        <v>2015</v>
      </c>
      <c r="I7" s="81" t="s">
        <v>423</v>
      </c>
      <c r="J7" s="81" t="s">
        <v>148</v>
      </c>
      <c r="K7" s="82">
        <v>2016</v>
      </c>
    </row>
    <row r="8" spans="1:11">
      <c r="A8" s="14" t="s">
        <v>83</v>
      </c>
    </row>
    <row r="9" spans="1:11">
      <c r="A9" s="94" t="s">
        <v>400</v>
      </c>
      <c r="G9" s="88"/>
    </row>
    <row r="10" spans="1:11">
      <c r="A10" s="5" t="s">
        <v>60</v>
      </c>
      <c r="B10" s="89">
        <v>340199.83</v>
      </c>
      <c r="C10" s="14"/>
      <c r="D10" s="91">
        <v>-340199.83</v>
      </c>
      <c r="E10" s="89">
        <f>B10+C10+D10</f>
        <v>0</v>
      </c>
      <c r="G10" s="5" t="s">
        <v>65</v>
      </c>
      <c r="H10" s="89">
        <v>306179.96999999997</v>
      </c>
      <c r="I10" s="89">
        <v>34019.860000000044</v>
      </c>
      <c r="J10" s="89">
        <v>-340199.83</v>
      </c>
      <c r="K10" s="89">
        <f>H10+I10+J10</f>
        <v>0</v>
      </c>
    </row>
    <row r="11" spans="1:11">
      <c r="A11" s="5" t="s">
        <v>59</v>
      </c>
      <c r="B11" s="89">
        <v>447535.89</v>
      </c>
      <c r="C11" s="14"/>
      <c r="D11" s="91">
        <v>-447535.89</v>
      </c>
      <c r="E11" s="89">
        <f t="shared" ref="E11:E57" si="0">B11+C11+D11</f>
        <v>0</v>
      </c>
      <c r="G11" s="5" t="s">
        <v>65</v>
      </c>
      <c r="H11" s="89">
        <v>410241.1804999999</v>
      </c>
      <c r="I11" s="89">
        <v>37294.709500000114</v>
      </c>
      <c r="J11" s="89">
        <v>-447535.89</v>
      </c>
      <c r="K11" s="89">
        <f t="shared" ref="K11:K57" si="1">H11+I11+J11</f>
        <v>0</v>
      </c>
    </row>
    <row r="12" spans="1:11">
      <c r="A12" s="90" t="s">
        <v>365</v>
      </c>
      <c r="B12" s="89">
        <v>27571.93</v>
      </c>
      <c r="C12" s="114"/>
      <c r="D12" s="91">
        <v>-27571.93</v>
      </c>
      <c r="E12" s="89">
        <f t="shared" si="0"/>
        <v>0</v>
      </c>
      <c r="G12" s="88" t="s">
        <v>65</v>
      </c>
      <c r="H12" s="89">
        <v>25733.727333333321</v>
      </c>
      <c r="I12" s="89">
        <v>1838.2026666666789</v>
      </c>
      <c r="J12" s="89">
        <v>-27571.93</v>
      </c>
      <c r="K12" s="89">
        <f t="shared" si="1"/>
        <v>0</v>
      </c>
    </row>
    <row r="13" spans="1:11">
      <c r="A13" s="90" t="s">
        <v>366</v>
      </c>
      <c r="B13" s="89">
        <v>80575.16</v>
      </c>
      <c r="C13" s="114"/>
      <c r="D13" s="91">
        <v>-80575.16</v>
      </c>
      <c r="E13" s="89">
        <f t="shared" si="0"/>
        <v>0</v>
      </c>
      <c r="G13" s="88" t="s">
        <v>65</v>
      </c>
      <c r="H13" s="89">
        <v>64504.3</v>
      </c>
      <c r="I13" s="89">
        <v>16070.86</v>
      </c>
      <c r="J13" s="89">
        <v>-80575.16</v>
      </c>
      <c r="K13" s="89">
        <f t="shared" si="1"/>
        <v>0</v>
      </c>
    </row>
    <row r="14" spans="1:11">
      <c r="A14" s="90" t="s">
        <v>76</v>
      </c>
      <c r="B14" s="89">
        <v>99960.54</v>
      </c>
      <c r="C14" s="114"/>
      <c r="D14" s="91">
        <v>-99960.54</v>
      </c>
      <c r="E14" s="89">
        <f t="shared" si="0"/>
        <v>0</v>
      </c>
      <c r="G14" s="88" t="s">
        <v>65</v>
      </c>
      <c r="H14" s="89">
        <v>80023.239999999991</v>
      </c>
      <c r="I14" s="89">
        <v>19937.300000000003</v>
      </c>
      <c r="J14" s="89">
        <v>-99960.54</v>
      </c>
      <c r="K14" s="89">
        <f t="shared" si="1"/>
        <v>0</v>
      </c>
    </row>
    <row r="15" spans="1:11">
      <c r="A15" s="90" t="s">
        <v>120</v>
      </c>
      <c r="B15" s="89">
        <v>7212.01</v>
      </c>
      <c r="C15" s="114"/>
      <c r="D15" s="91">
        <v>-7212.01</v>
      </c>
      <c r="E15" s="89">
        <f t="shared" si="0"/>
        <v>0</v>
      </c>
      <c r="G15" s="88" t="s">
        <v>65</v>
      </c>
      <c r="H15" s="89">
        <v>5773.550000000002</v>
      </c>
      <c r="I15" s="89">
        <v>1438.4599999999982</v>
      </c>
      <c r="J15" s="89">
        <v>-7212.01</v>
      </c>
      <c r="K15" s="89">
        <f t="shared" si="1"/>
        <v>0</v>
      </c>
    </row>
    <row r="16" spans="1:11">
      <c r="A16" s="90" t="s">
        <v>367</v>
      </c>
      <c r="B16" s="89">
        <v>2569.31</v>
      </c>
      <c r="C16" s="114"/>
      <c r="D16" s="91">
        <v>-2569.31</v>
      </c>
      <c r="E16" s="89">
        <f t="shared" si="0"/>
        <v>0</v>
      </c>
      <c r="G16" s="88" t="s">
        <v>65</v>
      </c>
      <c r="H16" s="89">
        <v>2056.7900000000004</v>
      </c>
      <c r="I16" s="89">
        <v>512.51999999999953</v>
      </c>
      <c r="J16" s="89">
        <v>-2569.31</v>
      </c>
      <c r="K16" s="89">
        <f t="shared" si="1"/>
        <v>0</v>
      </c>
    </row>
    <row r="17" spans="1:11">
      <c r="A17" s="5" t="s">
        <v>316</v>
      </c>
      <c r="B17" s="89">
        <v>2230652.33</v>
      </c>
      <c r="C17" s="114"/>
      <c r="D17" s="89"/>
      <c r="E17" s="89">
        <f t="shared" si="0"/>
        <v>2230652.33</v>
      </c>
      <c r="G17" s="88" t="s">
        <v>64</v>
      </c>
      <c r="H17" s="89">
        <v>892260.91999999993</v>
      </c>
      <c r="I17" s="89">
        <v>223065.22999999998</v>
      </c>
      <c r="J17" s="89"/>
      <c r="K17" s="89">
        <f t="shared" si="1"/>
        <v>1115326.1499999999</v>
      </c>
    </row>
    <row r="18" spans="1:11">
      <c r="A18" s="5" t="s">
        <v>406</v>
      </c>
      <c r="B18" s="89">
        <v>43124.74</v>
      </c>
      <c r="C18" s="114"/>
      <c r="D18" s="89"/>
      <c r="E18" s="89">
        <f t="shared" si="0"/>
        <v>43124.74</v>
      </c>
      <c r="G18" s="88" t="s">
        <v>65</v>
      </c>
      <c r="H18" s="89">
        <v>25898.57</v>
      </c>
      <c r="I18" s="89">
        <v>8625</v>
      </c>
      <c r="J18" s="89"/>
      <c r="K18" s="89">
        <f t="shared" si="1"/>
        <v>34523.57</v>
      </c>
    </row>
    <row r="19" spans="1:11">
      <c r="A19" s="5" t="s">
        <v>375</v>
      </c>
      <c r="B19" s="89">
        <v>132737.88</v>
      </c>
      <c r="C19" s="114"/>
      <c r="D19" s="89"/>
      <c r="E19" s="89">
        <f t="shared" si="0"/>
        <v>132737.88</v>
      </c>
      <c r="G19" s="88" t="s">
        <v>65</v>
      </c>
      <c r="H19" s="89">
        <v>79715.329999999987</v>
      </c>
      <c r="I19" s="89">
        <v>26547.599999999995</v>
      </c>
      <c r="J19" s="89"/>
      <c r="K19" s="89">
        <f t="shared" si="1"/>
        <v>106262.92999999998</v>
      </c>
    </row>
    <row r="20" spans="1:11">
      <c r="A20" s="5" t="s">
        <v>376</v>
      </c>
      <c r="B20" s="89">
        <v>73971.600000000006</v>
      </c>
      <c r="C20" s="114"/>
      <c r="D20" s="89"/>
      <c r="E20" s="89">
        <f t="shared" si="0"/>
        <v>73971.600000000006</v>
      </c>
      <c r="G20" s="88" t="s">
        <v>65</v>
      </c>
      <c r="H20" s="89">
        <v>44423.380000000005</v>
      </c>
      <c r="I20" s="89">
        <v>14794.320000000002</v>
      </c>
      <c r="J20" s="89"/>
      <c r="K20" s="89">
        <f t="shared" si="1"/>
        <v>59217.700000000004</v>
      </c>
    </row>
    <row r="21" spans="1:11">
      <c r="A21" s="5" t="s">
        <v>72</v>
      </c>
      <c r="B21" s="89">
        <v>1667371.31</v>
      </c>
      <c r="C21" s="114"/>
      <c r="D21" s="89"/>
      <c r="E21" s="89">
        <f t="shared" si="0"/>
        <v>1667371.31</v>
      </c>
      <c r="G21" s="88" t="s">
        <v>64</v>
      </c>
      <c r="H21" s="89">
        <v>493003.4</v>
      </c>
      <c r="I21" s="89">
        <v>166737.20000000001</v>
      </c>
      <c r="J21" s="89"/>
      <c r="K21" s="89">
        <f t="shared" si="1"/>
        <v>659740.60000000009</v>
      </c>
    </row>
    <row r="22" spans="1:11">
      <c r="A22" s="5" t="s">
        <v>329</v>
      </c>
      <c r="B22" s="89">
        <v>2072671.08</v>
      </c>
      <c r="C22" s="114"/>
      <c r="D22" s="89"/>
      <c r="E22" s="89">
        <f t="shared" si="0"/>
        <v>2072671.08</v>
      </c>
      <c r="G22" s="88" t="s">
        <v>64</v>
      </c>
      <c r="H22" s="89">
        <v>854055.53999999992</v>
      </c>
      <c r="I22" s="89">
        <v>219793.08</v>
      </c>
      <c r="J22" s="89"/>
      <c r="K22" s="89">
        <f t="shared" si="1"/>
        <v>1073848.6199999999</v>
      </c>
    </row>
    <row r="23" spans="1:11">
      <c r="A23" s="5" t="s">
        <v>132</v>
      </c>
      <c r="B23" s="89">
        <v>427616.65</v>
      </c>
      <c r="C23" s="114"/>
      <c r="D23" s="91">
        <v>-427616.65</v>
      </c>
      <c r="E23" s="89">
        <f t="shared" si="0"/>
        <v>0</v>
      </c>
      <c r="G23" s="88" t="s">
        <v>65</v>
      </c>
      <c r="H23" s="89">
        <v>342093.1700000001</v>
      </c>
      <c r="I23" s="89">
        <v>85523.479999999923</v>
      </c>
      <c r="J23" s="89">
        <v>-427616.65</v>
      </c>
      <c r="K23" s="89">
        <f t="shared" si="1"/>
        <v>0</v>
      </c>
    </row>
    <row r="24" spans="1:11">
      <c r="A24" s="5" t="s">
        <v>133</v>
      </c>
      <c r="B24" s="89">
        <v>179264.76</v>
      </c>
      <c r="C24" s="114"/>
      <c r="D24" s="91">
        <v>-179264.76</v>
      </c>
      <c r="E24" s="89">
        <f t="shared" si="0"/>
        <v>0</v>
      </c>
      <c r="G24" s="88" t="s">
        <v>65</v>
      </c>
      <c r="H24" s="89">
        <v>143411.95000000001</v>
      </c>
      <c r="I24" s="89">
        <v>35852.81</v>
      </c>
      <c r="J24" s="89">
        <v>-179264.76</v>
      </c>
      <c r="K24" s="89">
        <f t="shared" si="1"/>
        <v>0</v>
      </c>
    </row>
    <row r="25" spans="1:11">
      <c r="A25" s="5" t="s">
        <v>134</v>
      </c>
      <c r="B25" s="89">
        <v>109940.92</v>
      </c>
      <c r="C25" s="114"/>
      <c r="D25" s="91">
        <v>-109940.92</v>
      </c>
      <c r="E25" s="89">
        <f t="shared" si="0"/>
        <v>0</v>
      </c>
      <c r="G25" s="88" t="s">
        <v>65</v>
      </c>
      <c r="H25" s="89">
        <v>88013.01999999999</v>
      </c>
      <c r="I25" s="89">
        <v>21927.900000000009</v>
      </c>
      <c r="J25" s="89">
        <v>-109940.92</v>
      </c>
      <c r="K25" s="89">
        <f t="shared" si="1"/>
        <v>0</v>
      </c>
    </row>
    <row r="26" spans="1:11">
      <c r="A26" s="5" t="s">
        <v>135</v>
      </c>
      <c r="B26" s="89">
        <v>671757.66</v>
      </c>
      <c r="C26" s="114"/>
      <c r="D26" s="91">
        <v>-671757.66</v>
      </c>
      <c r="E26" s="89">
        <f t="shared" si="0"/>
        <v>0</v>
      </c>
      <c r="G26" s="88" t="s">
        <v>65</v>
      </c>
      <c r="H26" s="89">
        <v>537406.08999999985</v>
      </c>
      <c r="I26" s="89">
        <v>134351.57000000018</v>
      </c>
      <c r="J26" s="89">
        <v>-671757.66</v>
      </c>
      <c r="K26" s="89">
        <f t="shared" si="1"/>
        <v>0</v>
      </c>
    </row>
    <row r="27" spans="1:11">
      <c r="A27" s="5" t="s">
        <v>136</v>
      </c>
      <c r="B27" s="89">
        <v>44307.24</v>
      </c>
      <c r="C27" s="114"/>
      <c r="D27" s="91">
        <v>-44307.24</v>
      </c>
      <c r="E27" s="89">
        <f t="shared" si="0"/>
        <v>0</v>
      </c>
      <c r="G27" s="88" t="s">
        <v>65</v>
      </c>
      <c r="H27" s="89">
        <v>35469.93</v>
      </c>
      <c r="I27" s="89">
        <v>8837.3099999999977</v>
      </c>
      <c r="J27" s="89">
        <v>-44307.24</v>
      </c>
      <c r="K27" s="89">
        <f t="shared" si="1"/>
        <v>0</v>
      </c>
    </row>
    <row r="28" spans="1:11">
      <c r="A28" s="5" t="s">
        <v>137</v>
      </c>
      <c r="B28" s="89">
        <v>13249.97</v>
      </c>
      <c r="C28" s="114"/>
      <c r="D28" s="91">
        <v>-13249.97</v>
      </c>
      <c r="E28" s="89">
        <f t="shared" si="0"/>
        <v>0</v>
      </c>
      <c r="G28" s="88" t="s">
        <v>65</v>
      </c>
      <c r="H28" s="89">
        <v>10599.869999999997</v>
      </c>
      <c r="I28" s="89">
        <v>2650.1000000000022</v>
      </c>
      <c r="J28" s="89">
        <v>-13249.97</v>
      </c>
      <c r="K28" s="89">
        <f t="shared" si="1"/>
        <v>0</v>
      </c>
    </row>
    <row r="29" spans="1:11">
      <c r="A29" s="5" t="s">
        <v>331</v>
      </c>
      <c r="B29" s="89">
        <v>28797.58</v>
      </c>
      <c r="C29" s="114"/>
      <c r="D29" s="89"/>
      <c r="E29" s="89">
        <f t="shared" si="0"/>
        <v>28797.58</v>
      </c>
      <c r="G29" s="88" t="s">
        <v>65</v>
      </c>
      <c r="H29" s="89">
        <v>18269.95</v>
      </c>
      <c r="I29" s="89">
        <v>5759.5199999999995</v>
      </c>
      <c r="J29" s="89"/>
      <c r="K29" s="89">
        <f t="shared" si="1"/>
        <v>24029.47</v>
      </c>
    </row>
    <row r="30" spans="1:11">
      <c r="A30" s="5" t="s">
        <v>138</v>
      </c>
      <c r="B30" s="89">
        <v>18556.18</v>
      </c>
      <c r="C30" s="114"/>
      <c r="D30" s="89"/>
      <c r="E30" s="89">
        <f t="shared" si="0"/>
        <v>18556.18</v>
      </c>
      <c r="G30" s="88" t="s">
        <v>65</v>
      </c>
      <c r="H30" s="89">
        <v>8041.0199999999995</v>
      </c>
      <c r="I30" s="89">
        <v>3711.24</v>
      </c>
      <c r="J30" s="89"/>
      <c r="K30" s="89">
        <f t="shared" si="1"/>
        <v>11752.259999999998</v>
      </c>
    </row>
    <row r="31" spans="1:11">
      <c r="A31" s="5" t="s">
        <v>139</v>
      </c>
      <c r="B31" s="89">
        <v>61524.59</v>
      </c>
      <c r="C31" s="114"/>
      <c r="D31" s="89"/>
      <c r="E31" s="89">
        <f t="shared" si="0"/>
        <v>61524.59</v>
      </c>
      <c r="G31" s="88" t="s">
        <v>65</v>
      </c>
      <c r="H31" s="89">
        <v>24609.84</v>
      </c>
      <c r="I31" s="89">
        <v>12304.92</v>
      </c>
      <c r="J31" s="89"/>
      <c r="K31" s="89">
        <f t="shared" si="1"/>
        <v>36914.76</v>
      </c>
    </row>
    <row r="32" spans="1:11">
      <c r="A32" s="5" t="s">
        <v>377</v>
      </c>
      <c r="B32" s="89">
        <v>30528.14</v>
      </c>
      <c r="C32" s="114"/>
      <c r="D32" s="89"/>
      <c r="E32" s="89">
        <f t="shared" si="0"/>
        <v>30528.14</v>
      </c>
      <c r="G32" s="88" t="s">
        <v>65</v>
      </c>
      <c r="H32" s="89">
        <v>13228.800000000003</v>
      </c>
      <c r="I32" s="89">
        <v>6105.6000000000013</v>
      </c>
      <c r="J32" s="89"/>
      <c r="K32" s="89">
        <f t="shared" si="1"/>
        <v>19334.400000000005</v>
      </c>
    </row>
    <row r="33" spans="1:11">
      <c r="A33" s="5" t="s">
        <v>378</v>
      </c>
      <c r="B33" s="89">
        <v>21161.7</v>
      </c>
      <c r="C33" s="114"/>
      <c r="D33" s="89"/>
      <c r="E33" s="89">
        <f t="shared" si="0"/>
        <v>21161.7</v>
      </c>
      <c r="G33" s="88" t="s">
        <v>65</v>
      </c>
      <c r="H33" s="89">
        <v>8464.7999999999975</v>
      </c>
      <c r="I33" s="89">
        <v>4232.3999999999987</v>
      </c>
      <c r="J33" s="89"/>
      <c r="K33" s="89">
        <f t="shared" si="1"/>
        <v>12697.199999999997</v>
      </c>
    </row>
    <row r="34" spans="1:11">
      <c r="A34" s="5" t="s">
        <v>379</v>
      </c>
      <c r="B34" s="89">
        <v>43766.92</v>
      </c>
      <c r="C34" s="114"/>
      <c r="D34" s="89"/>
      <c r="E34" s="89">
        <f t="shared" si="0"/>
        <v>43766.92</v>
      </c>
      <c r="G34" s="88" t="s">
        <v>65</v>
      </c>
      <c r="H34" s="89">
        <v>17506.8</v>
      </c>
      <c r="I34" s="89">
        <v>8753.4</v>
      </c>
      <c r="J34" s="89"/>
      <c r="K34" s="89">
        <f t="shared" si="1"/>
        <v>26260.199999999997</v>
      </c>
    </row>
    <row r="35" spans="1:11">
      <c r="A35" s="5" t="s">
        <v>140</v>
      </c>
      <c r="B35" s="89">
        <v>23468.95</v>
      </c>
      <c r="D35" s="89">
        <v>71818.66</v>
      </c>
      <c r="E35" s="89">
        <f t="shared" si="0"/>
        <v>95287.61</v>
      </c>
      <c r="G35" s="88" t="s">
        <v>65</v>
      </c>
      <c r="H35" s="89">
        <v>4693.8</v>
      </c>
      <c r="I35" s="89">
        <v>17860.580000000002</v>
      </c>
      <c r="J35" s="89"/>
      <c r="K35" s="89">
        <f t="shared" si="1"/>
        <v>22554.38</v>
      </c>
    </row>
    <row r="36" spans="1:11">
      <c r="A36" s="5" t="s">
        <v>330</v>
      </c>
      <c r="B36" s="89">
        <v>50823.56</v>
      </c>
      <c r="C36" s="114"/>
      <c r="D36" s="89"/>
      <c r="E36" s="89">
        <f t="shared" si="0"/>
        <v>50823.56</v>
      </c>
      <c r="G36" s="88" t="s">
        <v>65</v>
      </c>
      <c r="H36" s="89">
        <v>10164.719999999996</v>
      </c>
      <c r="I36" s="89">
        <v>10164.719999999996</v>
      </c>
      <c r="J36" s="89"/>
      <c r="K36" s="89">
        <f t="shared" si="1"/>
        <v>20329.439999999991</v>
      </c>
    </row>
    <row r="37" spans="1:11">
      <c r="A37" s="5" t="s">
        <v>397</v>
      </c>
      <c r="B37" s="89">
        <v>35306.589999999997</v>
      </c>
      <c r="C37" s="114"/>
      <c r="D37" s="89"/>
      <c r="E37" s="89">
        <f t="shared" si="0"/>
        <v>35306.589999999997</v>
      </c>
      <c r="G37" s="88" t="s">
        <v>65</v>
      </c>
      <c r="H37" s="89">
        <v>7061.2800000000025</v>
      </c>
      <c r="I37" s="89">
        <v>7061.2800000000025</v>
      </c>
      <c r="J37" s="89"/>
      <c r="K37" s="89">
        <f t="shared" si="1"/>
        <v>14122.560000000005</v>
      </c>
    </row>
    <row r="38" spans="1:11">
      <c r="A38" s="5" t="s">
        <v>141</v>
      </c>
      <c r="B38" s="89">
        <v>15602.92</v>
      </c>
      <c r="C38" s="114"/>
      <c r="D38" s="89"/>
      <c r="E38" s="89">
        <f t="shared" si="0"/>
        <v>15602.92</v>
      </c>
      <c r="G38" s="88" t="s">
        <v>65</v>
      </c>
      <c r="H38" s="89">
        <v>3120.6000000000008</v>
      </c>
      <c r="I38" s="89">
        <v>3120.6000000000008</v>
      </c>
      <c r="J38" s="89"/>
      <c r="K38" s="89">
        <f t="shared" si="1"/>
        <v>6241.2000000000016</v>
      </c>
    </row>
    <row r="39" spans="1:11">
      <c r="A39" s="5" t="s">
        <v>76</v>
      </c>
      <c r="B39" s="89">
        <v>88543.55</v>
      </c>
      <c r="C39" s="114"/>
      <c r="D39" s="89"/>
      <c r="E39" s="89">
        <f t="shared" si="0"/>
        <v>88543.55</v>
      </c>
      <c r="G39" s="88" t="s">
        <v>65</v>
      </c>
      <c r="H39" s="89">
        <v>17708.759999999998</v>
      </c>
      <c r="I39" s="89">
        <v>17708.759999999998</v>
      </c>
      <c r="J39" s="89"/>
      <c r="K39" s="89">
        <f t="shared" si="1"/>
        <v>35417.519999999997</v>
      </c>
    </row>
    <row r="40" spans="1:11">
      <c r="A40" s="5" t="s">
        <v>142</v>
      </c>
      <c r="B40" s="89">
        <v>50626.91</v>
      </c>
      <c r="C40" s="114"/>
      <c r="D40" s="89"/>
      <c r="E40" s="89">
        <f t="shared" si="0"/>
        <v>50626.91</v>
      </c>
      <c r="G40" s="88" t="s">
        <v>65</v>
      </c>
      <c r="H40" s="89">
        <v>815.02</v>
      </c>
      <c r="I40" s="89">
        <v>10125.36</v>
      </c>
      <c r="J40" s="89"/>
      <c r="K40" s="89">
        <f t="shared" si="1"/>
        <v>10940.380000000001</v>
      </c>
    </row>
    <row r="41" spans="1:11">
      <c r="A41" s="5" t="s">
        <v>143</v>
      </c>
      <c r="B41" s="89">
        <v>48901.33</v>
      </c>
      <c r="C41" s="114"/>
      <c r="D41" s="89"/>
      <c r="E41" s="89">
        <f t="shared" si="0"/>
        <v>48901.33</v>
      </c>
      <c r="G41" s="88" t="s">
        <v>65</v>
      </c>
      <c r="H41" s="89">
        <v>0</v>
      </c>
      <c r="I41" s="89">
        <v>9780.2400000000016</v>
      </c>
      <c r="J41" s="89"/>
      <c r="K41" s="89">
        <f t="shared" si="1"/>
        <v>9780.2400000000016</v>
      </c>
    </row>
    <row r="42" spans="1:11">
      <c r="A42" s="5" t="s">
        <v>144</v>
      </c>
      <c r="B42" s="89">
        <v>40844.76</v>
      </c>
      <c r="C42" s="114"/>
      <c r="D42" s="89"/>
      <c r="E42" s="89">
        <f t="shared" si="0"/>
        <v>40844.76</v>
      </c>
      <c r="G42" s="88" t="s">
        <v>65</v>
      </c>
      <c r="H42" s="89">
        <v>0</v>
      </c>
      <c r="I42" s="89">
        <v>8169</v>
      </c>
      <c r="J42" s="89"/>
      <c r="K42" s="89">
        <f t="shared" si="1"/>
        <v>8169</v>
      </c>
    </row>
    <row r="43" spans="1:11">
      <c r="A43" s="5" t="s">
        <v>145</v>
      </c>
      <c r="B43" s="89">
        <v>17147.61</v>
      </c>
      <c r="C43" s="114"/>
      <c r="D43" s="89"/>
      <c r="E43" s="89">
        <f t="shared" si="0"/>
        <v>17147.61</v>
      </c>
      <c r="G43" s="88" t="s">
        <v>65</v>
      </c>
      <c r="H43" s="89">
        <v>0</v>
      </c>
      <c r="I43" s="89">
        <v>3429.48</v>
      </c>
      <c r="J43" s="89"/>
      <c r="K43" s="89">
        <f t="shared" si="1"/>
        <v>3429.48</v>
      </c>
    </row>
    <row r="44" spans="1:11">
      <c r="A44" s="5" t="s">
        <v>146</v>
      </c>
      <c r="B44" s="89">
        <v>21634.44</v>
      </c>
      <c r="C44" s="114"/>
      <c r="D44" s="89"/>
      <c r="E44" s="89">
        <f t="shared" si="0"/>
        <v>21634.44</v>
      </c>
      <c r="G44" s="88" t="s">
        <v>65</v>
      </c>
      <c r="H44" s="89">
        <v>0</v>
      </c>
      <c r="I44" s="89">
        <v>4326.8400000000011</v>
      </c>
      <c r="J44" s="89"/>
      <c r="K44" s="89">
        <f t="shared" si="1"/>
        <v>4326.8400000000011</v>
      </c>
    </row>
    <row r="45" spans="1:11">
      <c r="A45" s="5" t="s">
        <v>160</v>
      </c>
      <c r="B45" s="89">
        <v>0</v>
      </c>
      <c r="D45" s="89">
        <v>9683.98</v>
      </c>
      <c r="E45" s="89">
        <f t="shared" si="0"/>
        <v>9683.98</v>
      </c>
      <c r="G45" s="88" t="s">
        <v>65</v>
      </c>
      <c r="H45" s="89">
        <v>0</v>
      </c>
      <c r="I45" s="89">
        <v>1129.8</v>
      </c>
      <c r="J45" s="89"/>
      <c r="K45" s="89">
        <f t="shared" si="1"/>
        <v>1129.8</v>
      </c>
    </row>
    <row r="46" spans="1:11">
      <c r="A46" s="5" t="s">
        <v>404</v>
      </c>
      <c r="B46" s="89">
        <v>0</v>
      </c>
      <c r="D46" s="89">
        <v>67919.3</v>
      </c>
      <c r="E46" s="89">
        <f t="shared" si="0"/>
        <v>67919.3</v>
      </c>
      <c r="G46" s="88" t="s">
        <v>65</v>
      </c>
      <c r="H46" s="89">
        <v>0</v>
      </c>
      <c r="I46" s="89">
        <v>9055.92</v>
      </c>
      <c r="J46" s="89"/>
      <c r="K46" s="89">
        <f t="shared" si="1"/>
        <v>9055.92</v>
      </c>
    </row>
    <row r="47" spans="1:11">
      <c r="A47" s="5" t="s">
        <v>421</v>
      </c>
      <c r="B47" s="89">
        <v>0</v>
      </c>
      <c r="C47" s="89">
        <v>-3500</v>
      </c>
      <c r="D47" s="89"/>
      <c r="E47" s="89">
        <f t="shared" si="0"/>
        <v>-3500</v>
      </c>
      <c r="G47" s="88" t="s">
        <v>65</v>
      </c>
      <c r="H47" s="89">
        <v>0</v>
      </c>
      <c r="I47" s="89">
        <v>-466.64</v>
      </c>
      <c r="J47" s="89"/>
      <c r="K47" s="89">
        <f t="shared" si="1"/>
        <v>-466.64</v>
      </c>
    </row>
    <row r="48" spans="1:11">
      <c r="A48" s="5" t="s">
        <v>263</v>
      </c>
      <c r="B48" s="89">
        <v>0</v>
      </c>
      <c r="C48" s="89">
        <v>95037.970000000016</v>
      </c>
      <c r="D48" s="89"/>
      <c r="E48" s="89">
        <f t="shared" si="0"/>
        <v>95037.970000000016</v>
      </c>
      <c r="G48" s="88" t="s">
        <v>65</v>
      </c>
      <c r="H48" s="89">
        <v>0</v>
      </c>
      <c r="I48" s="89">
        <v>6335.88</v>
      </c>
      <c r="J48" s="89"/>
      <c r="K48" s="89">
        <f t="shared" si="1"/>
        <v>6335.88</v>
      </c>
    </row>
    <row r="49" spans="1:11">
      <c r="A49" s="5" t="s">
        <v>280</v>
      </c>
      <c r="B49" s="89">
        <v>0</v>
      </c>
      <c r="C49" s="89">
        <v>46316.969999999994</v>
      </c>
      <c r="D49" s="89"/>
      <c r="E49" s="89">
        <f t="shared" si="0"/>
        <v>46316.969999999994</v>
      </c>
      <c r="G49" s="88" t="s">
        <v>65</v>
      </c>
      <c r="H49" s="89">
        <v>0</v>
      </c>
      <c r="I49" s="89">
        <v>0</v>
      </c>
      <c r="J49" s="89"/>
      <c r="K49" s="89">
        <f t="shared" si="1"/>
        <v>0</v>
      </c>
    </row>
    <row r="50" spans="1:11">
      <c r="A50" s="5" t="s">
        <v>298</v>
      </c>
      <c r="B50" s="89">
        <v>0</v>
      </c>
      <c r="C50" s="89">
        <v>4121.7</v>
      </c>
      <c r="D50" s="89"/>
      <c r="E50" s="89">
        <f t="shared" si="0"/>
        <v>4121.7</v>
      </c>
      <c r="G50" s="88" t="s">
        <v>65</v>
      </c>
      <c r="H50" s="89">
        <v>0</v>
      </c>
      <c r="I50" s="89">
        <v>0</v>
      </c>
      <c r="J50" s="89"/>
      <c r="K50" s="89">
        <f t="shared" si="1"/>
        <v>0</v>
      </c>
    </row>
    <row r="51" spans="1:11">
      <c r="A51" s="5" t="s">
        <v>161</v>
      </c>
      <c r="B51" s="89">
        <v>0</v>
      </c>
      <c r="C51" s="115">
        <v>0</v>
      </c>
      <c r="E51" s="89">
        <f t="shared" si="0"/>
        <v>0</v>
      </c>
      <c r="G51" s="88" t="s">
        <v>65</v>
      </c>
      <c r="H51" s="89">
        <v>0</v>
      </c>
      <c r="I51" s="89">
        <v>0</v>
      </c>
      <c r="J51" s="89"/>
      <c r="K51" s="89">
        <f t="shared" si="1"/>
        <v>0</v>
      </c>
    </row>
    <row r="52" spans="1:11">
      <c r="A52" s="5" t="s">
        <v>157</v>
      </c>
      <c r="B52" s="89">
        <v>0</v>
      </c>
      <c r="C52" s="115">
        <v>0</v>
      </c>
      <c r="E52" s="89">
        <f t="shared" si="0"/>
        <v>0</v>
      </c>
      <c r="G52" s="88" t="s">
        <v>65</v>
      </c>
      <c r="H52" s="89">
        <v>0</v>
      </c>
      <c r="I52" s="89">
        <v>0</v>
      </c>
      <c r="J52" s="89"/>
      <c r="K52" s="89">
        <f t="shared" si="1"/>
        <v>0</v>
      </c>
    </row>
    <row r="53" spans="1:11">
      <c r="A53" s="5" t="s">
        <v>384</v>
      </c>
      <c r="B53" s="89">
        <v>-782591</v>
      </c>
      <c r="C53" s="114"/>
      <c r="D53" s="89"/>
      <c r="E53" s="89">
        <f t="shared" si="0"/>
        <v>-782591</v>
      </c>
      <c r="G53" s="88" t="s">
        <v>64</v>
      </c>
      <c r="H53" s="89">
        <v>-228087</v>
      </c>
      <c r="I53" s="89">
        <v>-78259</v>
      </c>
      <c r="J53" s="89"/>
      <c r="K53" s="89">
        <f t="shared" si="1"/>
        <v>-306346</v>
      </c>
    </row>
    <row r="54" spans="1:11">
      <c r="A54" s="5" t="s">
        <v>385</v>
      </c>
      <c r="B54" s="89">
        <v>-3413.88</v>
      </c>
      <c r="C54" s="114"/>
      <c r="D54" s="89"/>
      <c r="E54" s="89">
        <f t="shared" si="0"/>
        <v>-3413.88</v>
      </c>
      <c r="G54" s="88" t="s">
        <v>65</v>
      </c>
      <c r="H54" s="89">
        <v>-1365.5999999999997</v>
      </c>
      <c r="I54" s="89">
        <v>-682.79999999999984</v>
      </c>
      <c r="J54" s="89"/>
      <c r="K54" s="89">
        <f t="shared" si="1"/>
        <v>-2048.3999999999996</v>
      </c>
    </row>
    <row r="55" spans="1:11">
      <c r="A55" s="5" t="s">
        <v>398</v>
      </c>
      <c r="B55" s="89">
        <v>-7000</v>
      </c>
      <c r="C55" s="114"/>
      <c r="D55" s="89"/>
      <c r="E55" s="89">
        <f t="shared" si="0"/>
        <v>-7000</v>
      </c>
      <c r="G55" s="88" t="s">
        <v>65</v>
      </c>
      <c r="H55" s="89">
        <v>-1400.0400000000002</v>
      </c>
      <c r="I55" s="89">
        <v>-1400.0400000000002</v>
      </c>
      <c r="J55" s="89"/>
      <c r="K55" s="89">
        <f t="shared" si="1"/>
        <v>-2800.0800000000004</v>
      </c>
    </row>
    <row r="56" spans="1:11">
      <c r="A56" s="5" t="s">
        <v>321</v>
      </c>
      <c r="B56" s="89">
        <v>-4135017.59</v>
      </c>
      <c r="C56" s="114"/>
      <c r="D56" s="89">
        <v>400254.82</v>
      </c>
      <c r="E56" s="89">
        <f t="shared" si="0"/>
        <v>-3734762.77</v>
      </c>
      <c r="G56" s="88" t="s">
        <v>65</v>
      </c>
      <c r="H56" s="89">
        <v>0</v>
      </c>
      <c r="I56" s="89">
        <v>-1100190.56</v>
      </c>
      <c r="J56" s="89">
        <v>400254.82</v>
      </c>
      <c r="K56" s="89">
        <f t="shared" si="1"/>
        <v>-699935.74</v>
      </c>
    </row>
    <row r="57" spans="1:11">
      <c r="A57" s="5" t="s">
        <v>407</v>
      </c>
      <c r="B57" s="89">
        <v>0</v>
      </c>
      <c r="D57" s="89">
        <v>-16500</v>
      </c>
      <c r="E57" s="89">
        <f t="shared" si="0"/>
        <v>-16500</v>
      </c>
      <c r="G57" s="5" t="s">
        <v>65</v>
      </c>
      <c r="H57" s="89">
        <v>0</v>
      </c>
      <c r="I57" s="89">
        <v>-3025</v>
      </c>
      <c r="J57" s="89"/>
      <c r="K57" s="89">
        <f t="shared" si="1"/>
        <v>-3025</v>
      </c>
    </row>
    <row r="58" spans="1:11">
      <c r="B58" s="89"/>
      <c r="C58" s="114"/>
      <c r="D58" s="89"/>
      <c r="E58" s="89"/>
      <c r="G58" s="88"/>
      <c r="H58" s="89"/>
      <c r="I58" s="89"/>
      <c r="J58" s="89"/>
      <c r="K58" s="89"/>
    </row>
    <row r="59" spans="1:11">
      <c r="A59" s="5" t="s">
        <v>68</v>
      </c>
      <c r="B59" s="91">
        <f>SUM(B10:B58)</f>
        <v>4341504.0699999984</v>
      </c>
      <c r="C59" s="91">
        <f>SUM(C10:C58)</f>
        <v>141976.64000000001</v>
      </c>
      <c r="D59" s="91">
        <f>SUM(D10:D58)</f>
        <v>-1918585.1100000006</v>
      </c>
      <c r="E59" s="91">
        <f>SUM(E10:E58)</f>
        <v>2564895.6</v>
      </c>
      <c r="H59" s="91">
        <f>SUM(H10:H58)</f>
        <v>4343696.6778333308</v>
      </c>
      <c r="I59" s="91">
        <f>SUM(I10:I58)</f>
        <v>24929.012166667031</v>
      </c>
      <c r="J59" s="91">
        <f>SUM(J10:J58)</f>
        <v>-2051507.0500000005</v>
      </c>
      <c r="K59" s="91">
        <f>SUM(K10:K58)</f>
        <v>2317118.6399999997</v>
      </c>
    </row>
    <row r="60" spans="1:11">
      <c r="B60" s="91"/>
      <c r="C60" s="115"/>
      <c r="E60" s="91"/>
      <c r="H60" s="91"/>
      <c r="I60" s="91"/>
      <c r="J60" s="91"/>
      <c r="K60" s="91"/>
    </row>
    <row r="61" spans="1:11">
      <c r="A61" s="5" t="s">
        <v>399</v>
      </c>
      <c r="C61" s="14"/>
    </row>
    <row r="62" spans="1:11">
      <c r="A62" s="5" t="s">
        <v>303</v>
      </c>
      <c r="B62" s="89">
        <v>116181.16999999994</v>
      </c>
      <c r="C62" s="89">
        <v>2562</v>
      </c>
      <c r="D62" s="89"/>
      <c r="E62" s="89">
        <f>B62+C62+D62</f>
        <v>118743.16999999994</v>
      </c>
    </row>
    <row r="63" spans="1:11">
      <c r="A63" s="5" t="s">
        <v>137</v>
      </c>
      <c r="B63" s="89">
        <v>415339.56</v>
      </c>
      <c r="C63" s="89">
        <v>11036</v>
      </c>
      <c r="D63" s="89"/>
      <c r="E63" s="89">
        <f t="shared" ref="E63:E94" si="2">B63+C63+D63</f>
        <v>426375.56</v>
      </c>
    </row>
    <row r="64" spans="1:11">
      <c r="A64" s="5" t="s">
        <v>77</v>
      </c>
      <c r="B64" s="89">
        <v>558458.95000000007</v>
      </c>
      <c r="C64" s="89">
        <v>39660.680000000008</v>
      </c>
      <c r="D64" s="89"/>
      <c r="E64" s="89">
        <f t="shared" si="2"/>
        <v>598119.63000000012</v>
      </c>
    </row>
    <row r="65" spans="1:5">
      <c r="A65" s="5" t="s">
        <v>387</v>
      </c>
      <c r="B65" s="89">
        <v>113225.84</v>
      </c>
      <c r="C65" s="89">
        <v>2668.1999999999994</v>
      </c>
      <c r="D65" s="89"/>
      <c r="E65" s="89">
        <f t="shared" si="2"/>
        <v>115894.04</v>
      </c>
    </row>
    <row r="66" spans="1:5">
      <c r="A66" s="5" t="s">
        <v>388</v>
      </c>
      <c r="B66" s="89">
        <v>311892.31</v>
      </c>
      <c r="C66" s="89">
        <v>6921.6000000000013</v>
      </c>
      <c r="D66" s="89"/>
      <c r="E66" s="89">
        <f t="shared" si="2"/>
        <v>318813.90999999997</v>
      </c>
    </row>
    <row r="67" spans="1:5">
      <c r="A67" s="5" t="s">
        <v>304</v>
      </c>
      <c r="B67" s="89">
        <v>225540.6</v>
      </c>
      <c r="C67" s="89">
        <v>5090.5199999999995</v>
      </c>
      <c r="D67" s="89"/>
      <c r="E67" s="89">
        <f t="shared" si="2"/>
        <v>230631.12</v>
      </c>
    </row>
    <row r="68" spans="1:5">
      <c r="A68" s="5" t="s">
        <v>150</v>
      </c>
      <c r="B68" s="89">
        <v>165539.72999999998</v>
      </c>
      <c r="C68" s="89">
        <v>3858.3599999999988</v>
      </c>
      <c r="D68" s="89"/>
      <c r="E68" s="89">
        <f t="shared" si="2"/>
        <v>169398.08999999997</v>
      </c>
    </row>
    <row r="69" spans="1:5">
      <c r="A69" s="5" t="s">
        <v>151</v>
      </c>
      <c r="B69" s="89">
        <v>115338.42</v>
      </c>
      <c r="C69" s="89">
        <v>2697.48</v>
      </c>
      <c r="D69" s="89"/>
      <c r="E69" s="89">
        <f t="shared" si="2"/>
        <v>118035.9</v>
      </c>
    </row>
    <row r="70" spans="1:5">
      <c r="A70" s="5" t="s">
        <v>152</v>
      </c>
      <c r="B70" s="89">
        <v>266844.34999999998</v>
      </c>
      <c r="C70" s="89">
        <v>6251.04</v>
      </c>
      <c r="D70" s="89"/>
      <c r="E70" s="89">
        <f t="shared" si="2"/>
        <v>273095.38999999996</v>
      </c>
    </row>
    <row r="71" spans="1:5">
      <c r="A71" s="5" t="s">
        <v>153</v>
      </c>
      <c r="B71" s="89">
        <v>247564.19999999998</v>
      </c>
      <c r="C71" s="89">
        <v>30135.699999999993</v>
      </c>
      <c r="D71" s="89"/>
      <c r="E71" s="89">
        <f t="shared" si="2"/>
        <v>277699.89999999997</v>
      </c>
    </row>
    <row r="72" spans="1:5">
      <c r="A72" s="5" t="s">
        <v>419</v>
      </c>
      <c r="B72" s="89">
        <v>-15000</v>
      </c>
      <c r="C72" s="89"/>
      <c r="D72" s="89"/>
      <c r="E72" s="89">
        <f t="shared" si="2"/>
        <v>-15000</v>
      </c>
    </row>
    <row r="73" spans="1:5">
      <c r="A73" s="5" t="s">
        <v>401</v>
      </c>
      <c r="B73" s="89">
        <v>385428</v>
      </c>
      <c r="C73" s="89">
        <v>154851.94999999998</v>
      </c>
      <c r="D73" s="89"/>
      <c r="E73" s="89">
        <f t="shared" si="2"/>
        <v>540279.94999999995</v>
      </c>
    </row>
    <row r="74" spans="1:5">
      <c r="A74" s="5" t="s">
        <v>306</v>
      </c>
      <c r="B74" s="89">
        <v>214870.22</v>
      </c>
      <c r="C74" s="89">
        <v>13099.109999999997</v>
      </c>
      <c r="D74" s="89"/>
      <c r="E74" s="89">
        <f t="shared" si="2"/>
        <v>227969.33</v>
      </c>
    </row>
    <row r="75" spans="1:5">
      <c r="A75" s="5" t="s">
        <v>158</v>
      </c>
      <c r="B75" s="89">
        <v>104563.86</v>
      </c>
      <c r="C75" s="89">
        <v>32948.44</v>
      </c>
      <c r="D75" s="89"/>
      <c r="E75" s="89">
        <f t="shared" si="2"/>
        <v>137512.29999999999</v>
      </c>
    </row>
    <row r="76" spans="1:5">
      <c r="A76" s="5" t="s">
        <v>159</v>
      </c>
      <c r="B76" s="89">
        <v>71468.45</v>
      </c>
      <c r="C76" s="89">
        <v>350.20999999999992</v>
      </c>
      <c r="D76" s="89">
        <v>-71818.66</v>
      </c>
      <c r="E76" s="89">
        <f t="shared" si="2"/>
        <v>0</v>
      </c>
    </row>
    <row r="77" spans="1:5">
      <c r="A77" s="5" t="s">
        <v>420</v>
      </c>
      <c r="B77" s="89">
        <v>-16500</v>
      </c>
      <c r="C77" s="89"/>
      <c r="D77" s="89">
        <v>16500</v>
      </c>
      <c r="E77" s="89">
        <f t="shared" si="2"/>
        <v>0</v>
      </c>
    </row>
    <row r="78" spans="1:5">
      <c r="A78" s="5" t="s">
        <v>160</v>
      </c>
      <c r="B78" s="89">
        <v>6269.99</v>
      </c>
      <c r="C78" s="89">
        <v>3413.99</v>
      </c>
      <c r="D78" s="89">
        <v>-9683.98</v>
      </c>
      <c r="E78" s="89">
        <f>B78+C78+D78</f>
        <v>0</v>
      </c>
    </row>
    <row r="79" spans="1:5">
      <c r="A79" s="5" t="s">
        <v>296</v>
      </c>
      <c r="B79" s="89">
        <v>133749.20000000001</v>
      </c>
      <c r="C79" s="89">
        <v>-29343.96</v>
      </c>
      <c r="D79" s="89"/>
      <c r="E79" s="89">
        <f t="shared" si="2"/>
        <v>104405.24000000002</v>
      </c>
    </row>
    <row r="80" spans="1:5">
      <c r="A80" s="5" t="s">
        <v>155</v>
      </c>
      <c r="B80" s="89">
        <v>26534.65</v>
      </c>
      <c r="C80" s="89">
        <v>163078.9</v>
      </c>
      <c r="D80" s="89"/>
      <c r="E80" s="89">
        <f t="shared" si="2"/>
        <v>189613.55</v>
      </c>
    </row>
    <row r="81" spans="1:11">
      <c r="A81" s="5" t="s">
        <v>156</v>
      </c>
      <c r="B81" s="89">
        <v>19061.45</v>
      </c>
      <c r="C81" s="89">
        <v>102469.01</v>
      </c>
      <c r="D81" s="89"/>
      <c r="E81" s="89">
        <f t="shared" si="2"/>
        <v>121530.45999999999</v>
      </c>
    </row>
    <row r="82" spans="1:11">
      <c r="A82" s="5" t="s">
        <v>404</v>
      </c>
      <c r="B82" s="89">
        <v>52444.1</v>
      </c>
      <c r="C82" s="89">
        <v>15475.200000000004</v>
      </c>
      <c r="D82" s="89">
        <v>-67919.3</v>
      </c>
      <c r="E82" s="89">
        <f t="shared" si="2"/>
        <v>0</v>
      </c>
    </row>
    <row r="83" spans="1:11">
      <c r="A83" s="5" t="s">
        <v>161</v>
      </c>
      <c r="B83" s="89">
        <v>1170985.9099999999</v>
      </c>
      <c r="C83" s="89">
        <v>1635988.7050000001</v>
      </c>
      <c r="D83" s="89"/>
      <c r="E83" s="89">
        <f>B83+C83+D83</f>
        <v>2806974.6150000002</v>
      </c>
    </row>
    <row r="84" spans="1:11">
      <c r="A84" s="5" t="s">
        <v>157</v>
      </c>
      <c r="B84" s="89">
        <v>-2000000</v>
      </c>
      <c r="C84" s="89">
        <v>-825000</v>
      </c>
      <c r="D84" s="89"/>
      <c r="E84" s="89">
        <f>B84+C84+D84</f>
        <v>-2825000</v>
      </c>
    </row>
    <row r="85" spans="1:11">
      <c r="A85" s="5" t="s">
        <v>409</v>
      </c>
      <c r="B85" s="89"/>
      <c r="C85" s="89">
        <v>145204.58000000002</v>
      </c>
      <c r="D85" s="89"/>
      <c r="E85" s="89">
        <f t="shared" si="2"/>
        <v>145204.58000000002</v>
      </c>
    </row>
    <row r="86" spans="1:11">
      <c r="A86" s="5" t="s">
        <v>278</v>
      </c>
      <c r="B86" s="89"/>
      <c r="C86" s="89">
        <v>105337.24</v>
      </c>
      <c r="D86" s="89"/>
      <c r="E86" s="89">
        <f t="shared" si="2"/>
        <v>105337.24</v>
      </c>
    </row>
    <row r="87" spans="1:11">
      <c r="A87" s="5" t="s">
        <v>279</v>
      </c>
      <c r="B87" s="89"/>
      <c r="C87" s="89">
        <v>127545.06999999999</v>
      </c>
      <c r="D87" s="89"/>
      <c r="E87" s="89">
        <f t="shared" si="2"/>
        <v>127545.06999999999</v>
      </c>
    </row>
    <row r="88" spans="1:11">
      <c r="A88" s="5" t="s">
        <v>270</v>
      </c>
      <c r="B88" s="89"/>
      <c r="C88" s="89">
        <v>25464.23</v>
      </c>
      <c r="D88" s="89"/>
      <c r="E88" s="89">
        <f>B88+C88+D88</f>
        <v>25464.23</v>
      </c>
    </row>
    <row r="89" spans="1:11">
      <c r="A89" s="5" t="s">
        <v>360</v>
      </c>
      <c r="B89" s="89"/>
      <c r="C89" s="89">
        <v>50362.15</v>
      </c>
      <c r="D89" s="89"/>
      <c r="E89" s="89">
        <f t="shared" si="2"/>
        <v>50362.15</v>
      </c>
    </row>
    <row r="90" spans="1:11">
      <c r="A90" s="5" t="s">
        <v>422</v>
      </c>
      <c r="B90" s="89">
        <v>0</v>
      </c>
      <c r="C90" s="89">
        <v>45153</v>
      </c>
      <c r="D90" s="89"/>
      <c r="E90" s="89">
        <f t="shared" si="2"/>
        <v>45153</v>
      </c>
    </row>
    <row r="91" spans="1:11">
      <c r="A91" s="5" t="s">
        <v>300</v>
      </c>
      <c r="B91" s="89">
        <v>293181.59999999998</v>
      </c>
      <c r="C91" s="89">
        <v>1561284.12</v>
      </c>
      <c r="D91" s="89"/>
      <c r="E91" s="89">
        <f t="shared" si="2"/>
        <v>1854465.7200000002</v>
      </c>
    </row>
    <row r="92" spans="1:11">
      <c r="A92" s="5" t="s">
        <v>61</v>
      </c>
      <c r="B92" s="89">
        <v>6516751.6600000001</v>
      </c>
      <c r="C92" s="89">
        <v>364602.7</v>
      </c>
      <c r="D92" s="92"/>
      <c r="E92" s="89">
        <f t="shared" si="2"/>
        <v>6881354.3600000003</v>
      </c>
    </row>
    <row r="93" spans="1:11">
      <c r="A93" s="5" t="s">
        <v>62</v>
      </c>
      <c r="B93" s="89">
        <v>4429123.1799999988</v>
      </c>
      <c r="C93" s="89">
        <v>92141.73000000001</v>
      </c>
      <c r="D93" s="92"/>
      <c r="E93" s="89">
        <f t="shared" si="2"/>
        <v>4521264.9099999992</v>
      </c>
    </row>
    <row r="94" spans="1:11">
      <c r="A94" s="5" t="s">
        <v>63</v>
      </c>
      <c r="B94" s="89">
        <v>284911.26</v>
      </c>
      <c r="C94" s="89">
        <v>6325.6800000000012</v>
      </c>
      <c r="D94" s="91"/>
      <c r="E94" s="89">
        <f t="shared" si="2"/>
        <v>291236.94</v>
      </c>
    </row>
    <row r="95" spans="1:11">
      <c r="B95" s="91"/>
      <c r="C95" s="115"/>
      <c r="D95" s="91"/>
      <c r="E95" s="91"/>
    </row>
    <row r="96" spans="1:11">
      <c r="A96" s="5" t="s">
        <v>67</v>
      </c>
      <c r="B96" s="91">
        <f>SUM(B62:B94)</f>
        <v>14213768.659999998</v>
      </c>
      <c r="C96" s="91">
        <f>SUM(C62:C94)</f>
        <v>3901633.6350000002</v>
      </c>
      <c r="D96" s="91">
        <f>SUM(D62:D94)</f>
        <v>-132921.94</v>
      </c>
      <c r="E96" s="91">
        <f>SUM(E62:E94)</f>
        <v>17982480.355000004</v>
      </c>
      <c r="H96" s="91"/>
      <c r="I96" s="91"/>
      <c r="J96" s="91"/>
      <c r="K96" s="91"/>
    </row>
    <row r="97" spans="1:11">
      <c r="B97" s="91"/>
      <c r="C97" s="91"/>
      <c r="D97" s="91"/>
      <c r="E97" s="91"/>
      <c r="H97" s="91"/>
      <c r="I97" s="91"/>
      <c r="J97" s="91"/>
      <c r="K97" s="91"/>
    </row>
    <row r="98" spans="1:11">
      <c r="A98" s="62" t="s">
        <v>69</v>
      </c>
      <c r="B98" s="93">
        <f>B59+B96</f>
        <v>18555272.729999997</v>
      </c>
      <c r="C98" s="93">
        <f>C59+C96</f>
        <v>4043610.2750000004</v>
      </c>
      <c r="D98" s="93">
        <f>D59+D96</f>
        <v>-2051507.0500000005</v>
      </c>
      <c r="E98" s="93">
        <f>E59+E96</f>
        <v>20547375.955000006</v>
      </c>
      <c r="F98" s="93"/>
      <c r="G98" s="93"/>
      <c r="H98" s="93">
        <f>H59+H96</f>
        <v>4343696.6778333308</v>
      </c>
      <c r="I98" s="93">
        <f>I59+I96</f>
        <v>24929.012166667031</v>
      </c>
      <c r="J98" s="93">
        <f>J59+J96</f>
        <v>-2051507.0500000005</v>
      </c>
      <c r="K98" s="93">
        <f>K59+K96</f>
        <v>2317118.6399999997</v>
      </c>
    </row>
    <row r="99" spans="1:11">
      <c r="C99" s="14"/>
      <c r="E99" s="91"/>
    </row>
    <row r="100" spans="1:11">
      <c r="A100" s="14" t="s">
        <v>260</v>
      </c>
      <c r="B100" s="91"/>
      <c r="C100" s="115"/>
      <c r="D100" s="91"/>
      <c r="E100" s="91"/>
      <c r="H100" s="91"/>
      <c r="I100" s="91"/>
      <c r="J100" s="91"/>
      <c r="K100" s="91"/>
    </row>
    <row r="101" spans="1:11">
      <c r="A101" s="94" t="s">
        <v>400</v>
      </c>
      <c r="C101" s="14"/>
      <c r="E101" s="91"/>
    </row>
    <row r="102" spans="1:11">
      <c r="A102" s="95" t="s">
        <v>386</v>
      </c>
      <c r="B102" s="91">
        <v>769056.67</v>
      </c>
      <c r="C102" s="115"/>
      <c r="D102" s="91"/>
      <c r="E102" s="91">
        <f>B102+C102+D102</f>
        <v>769056.67</v>
      </c>
      <c r="F102" s="91"/>
      <c r="G102" s="88" t="s">
        <v>66</v>
      </c>
      <c r="H102" s="91">
        <v>453957.02999999991</v>
      </c>
      <c r="I102" s="91">
        <v>64088.06</v>
      </c>
      <c r="J102" s="91"/>
      <c r="K102" s="89">
        <f>H102+I102+J102</f>
        <v>518045.08999999991</v>
      </c>
    </row>
    <row r="103" spans="1:11">
      <c r="A103" s="5" t="s">
        <v>78</v>
      </c>
      <c r="B103" s="91">
        <v>642852.91</v>
      </c>
      <c r="C103" s="115"/>
      <c r="D103" s="91"/>
      <c r="E103" s="91">
        <f>B103+C103+D103</f>
        <v>642852.91</v>
      </c>
      <c r="F103" s="91"/>
      <c r="G103" s="88" t="s">
        <v>64</v>
      </c>
      <c r="H103" s="91">
        <v>514282.5</v>
      </c>
      <c r="I103" s="91">
        <v>64285.32</v>
      </c>
      <c r="J103" s="91"/>
      <c r="K103" s="89">
        <f t="shared" ref="K103:K108" si="3">H103+I103+J103</f>
        <v>578567.81999999995</v>
      </c>
    </row>
    <row r="104" spans="1:11">
      <c r="A104" s="5" t="s">
        <v>79</v>
      </c>
      <c r="B104" s="91">
        <v>243044.71</v>
      </c>
      <c r="C104" s="115"/>
      <c r="D104" s="91"/>
      <c r="E104" s="91">
        <f t="shared" ref="E104:E108" si="4">B104+C104+D104</f>
        <v>243044.71</v>
      </c>
      <c r="F104" s="91"/>
      <c r="G104" s="88" t="s">
        <v>66</v>
      </c>
      <c r="H104" s="91">
        <v>162029.78</v>
      </c>
      <c r="I104" s="91">
        <v>20253.72</v>
      </c>
      <c r="J104" s="91"/>
      <c r="K104" s="89">
        <f t="shared" si="3"/>
        <v>182283.5</v>
      </c>
    </row>
    <row r="105" spans="1:11">
      <c r="A105" s="5" t="s">
        <v>80</v>
      </c>
      <c r="B105" s="91">
        <v>185010.89</v>
      </c>
      <c r="C105" s="115"/>
      <c r="D105" s="91"/>
      <c r="E105" s="91">
        <f t="shared" si="4"/>
        <v>185010.89</v>
      </c>
      <c r="F105" s="91"/>
      <c r="G105" s="88" t="s">
        <v>98</v>
      </c>
      <c r="H105" s="91">
        <v>32890.619999999995</v>
      </c>
      <c r="I105" s="91">
        <v>4111.32</v>
      </c>
      <c r="J105" s="91"/>
      <c r="K105" s="89">
        <f t="shared" si="3"/>
        <v>37001.939999999995</v>
      </c>
    </row>
    <row r="106" spans="1:11">
      <c r="A106" s="95" t="s">
        <v>93</v>
      </c>
      <c r="B106" s="91">
        <v>53853.52</v>
      </c>
      <c r="C106" s="115"/>
      <c r="D106" s="91">
        <v>-53853.52</v>
      </c>
      <c r="E106" s="91">
        <f t="shared" si="4"/>
        <v>0</v>
      </c>
      <c r="F106" s="91"/>
      <c r="G106" s="88" t="s">
        <v>65</v>
      </c>
      <c r="H106" s="91">
        <v>43112.37</v>
      </c>
      <c r="I106" s="91">
        <v>10741.149999999994</v>
      </c>
      <c r="J106" s="91">
        <v>-53853.52</v>
      </c>
      <c r="K106" s="89">
        <f t="shared" si="3"/>
        <v>0</v>
      </c>
    </row>
    <row r="107" spans="1:11">
      <c r="A107" s="5" t="s">
        <v>299</v>
      </c>
      <c r="B107" s="91">
        <v>740165.19</v>
      </c>
      <c r="C107" s="115"/>
      <c r="D107" s="91">
        <v>-740165.19</v>
      </c>
      <c r="E107" s="91">
        <f t="shared" si="4"/>
        <v>0</v>
      </c>
      <c r="F107" s="91"/>
      <c r="G107" s="88" t="s">
        <v>65</v>
      </c>
      <c r="H107" s="91">
        <v>592132.16</v>
      </c>
      <c r="I107" s="91">
        <v>148033.02999999991</v>
      </c>
      <c r="J107" s="91">
        <v>-740165.19</v>
      </c>
      <c r="K107" s="89">
        <f t="shared" si="3"/>
        <v>0</v>
      </c>
    </row>
    <row r="108" spans="1:11">
      <c r="A108" s="5" t="s">
        <v>312</v>
      </c>
      <c r="B108" s="91">
        <v>565768.77</v>
      </c>
      <c r="C108" s="115"/>
      <c r="D108" s="91">
        <v>-565768.77</v>
      </c>
      <c r="E108" s="91">
        <f t="shared" si="4"/>
        <v>0</v>
      </c>
      <c r="F108" s="91"/>
      <c r="G108" s="88" t="s">
        <v>65</v>
      </c>
      <c r="H108" s="91">
        <v>452615.02</v>
      </c>
      <c r="I108" s="91">
        <v>113153.75</v>
      </c>
      <c r="J108" s="91">
        <v>-565768.77</v>
      </c>
      <c r="K108" s="89">
        <f t="shared" si="3"/>
        <v>0</v>
      </c>
    </row>
    <row r="109" spans="1:11">
      <c r="A109" s="95"/>
      <c r="B109" s="91"/>
      <c r="C109" s="115"/>
      <c r="D109" s="91"/>
      <c r="E109" s="91"/>
      <c r="F109" s="91"/>
      <c r="G109" s="88"/>
      <c r="H109" s="91"/>
      <c r="I109" s="91"/>
      <c r="J109" s="91"/>
      <c r="K109" s="89"/>
    </row>
    <row r="110" spans="1:11">
      <c r="A110" s="5" t="s">
        <v>426</v>
      </c>
      <c r="B110" s="91">
        <f>SUM(B102:B108)</f>
        <v>3199752.66</v>
      </c>
      <c r="C110" s="91">
        <f>SUM(C102:C108)</f>
        <v>0</v>
      </c>
      <c r="D110" s="91">
        <f>SUM(D102:D108)</f>
        <v>-1359787.48</v>
      </c>
      <c r="E110" s="91">
        <f>SUM(E102:E108)</f>
        <v>1839965.1800000002</v>
      </c>
      <c r="F110" s="91"/>
      <c r="G110" s="91"/>
      <c r="H110" s="91">
        <f>SUM(H102:H108)</f>
        <v>2251019.48</v>
      </c>
      <c r="I110" s="91">
        <f>SUM(I102:I108)</f>
        <v>424666.34999999992</v>
      </c>
      <c r="J110" s="91"/>
      <c r="K110" s="91">
        <f>SUM(K102:K108)</f>
        <v>1315898.3499999999</v>
      </c>
    </row>
    <row r="111" spans="1:11">
      <c r="B111" s="91"/>
      <c r="C111" s="115"/>
      <c r="D111" s="91"/>
      <c r="E111" s="91"/>
      <c r="F111" s="91"/>
      <c r="G111" s="91"/>
      <c r="H111" s="91"/>
      <c r="I111" s="91"/>
      <c r="J111" s="91"/>
      <c r="K111" s="91"/>
    </row>
    <row r="112" spans="1:11">
      <c r="A112" s="5" t="s">
        <v>399</v>
      </c>
      <c r="B112" s="91"/>
      <c r="C112" s="115"/>
      <c r="D112" s="91"/>
      <c r="E112" s="91"/>
      <c r="F112" s="91"/>
      <c r="G112" s="91"/>
      <c r="H112" s="91"/>
      <c r="I112" s="91"/>
      <c r="J112" s="91"/>
      <c r="K112" s="91"/>
    </row>
    <row r="113" spans="1:11">
      <c r="A113" s="95" t="s">
        <v>312</v>
      </c>
      <c r="B113" s="91">
        <v>179337.36999999997</v>
      </c>
      <c r="C113" s="91">
        <v>1743.0500000000006</v>
      </c>
      <c r="D113" s="91"/>
      <c r="E113" s="91">
        <f t="shared" ref="E113:E117" si="5">B113+C113+D113</f>
        <v>181080.41999999995</v>
      </c>
      <c r="F113" s="91"/>
      <c r="G113" s="91"/>
      <c r="H113" s="91"/>
      <c r="I113" s="91"/>
      <c r="J113" s="91"/>
      <c r="K113" s="91"/>
    </row>
    <row r="114" spans="1:11">
      <c r="A114" s="95" t="s">
        <v>97</v>
      </c>
      <c r="B114" s="91">
        <v>2080379.0799999998</v>
      </c>
      <c r="C114" s="91">
        <v>403474.46</v>
      </c>
      <c r="D114" s="91"/>
      <c r="E114" s="91">
        <f t="shared" si="5"/>
        <v>2483853.54</v>
      </c>
      <c r="F114" s="91"/>
      <c r="G114" s="91"/>
      <c r="H114" s="91"/>
      <c r="I114" s="91"/>
      <c r="J114" s="91"/>
      <c r="K114" s="91"/>
    </row>
    <row r="115" spans="1:11" ht="12" customHeight="1">
      <c r="A115" s="95" t="s">
        <v>299</v>
      </c>
      <c r="B115" s="91">
        <v>233142.84999999998</v>
      </c>
      <c r="C115" s="91">
        <v>5080.4399999999996</v>
      </c>
      <c r="D115" s="91"/>
      <c r="E115" s="91">
        <f t="shared" si="5"/>
        <v>238223.28999999998</v>
      </c>
      <c r="F115" s="91"/>
      <c r="G115" s="91"/>
      <c r="H115" s="91"/>
      <c r="I115" s="91"/>
      <c r="J115" s="91"/>
      <c r="K115" s="91"/>
    </row>
    <row r="116" spans="1:11" ht="12" customHeight="1">
      <c r="A116" s="95" t="s">
        <v>425</v>
      </c>
      <c r="B116" s="91">
        <v>0</v>
      </c>
      <c r="C116" s="91">
        <v>178902.67</v>
      </c>
      <c r="D116" s="91"/>
      <c r="E116" s="91">
        <f t="shared" si="5"/>
        <v>178902.67</v>
      </c>
      <c r="F116" s="91"/>
      <c r="G116" s="91"/>
      <c r="H116" s="91"/>
      <c r="I116" s="91"/>
      <c r="J116" s="91"/>
      <c r="K116" s="91"/>
    </row>
    <row r="117" spans="1:11" ht="12" customHeight="1">
      <c r="A117" s="95" t="s">
        <v>418</v>
      </c>
      <c r="B117" s="91">
        <v>0</v>
      </c>
      <c r="C117" s="91">
        <v>104643.8</v>
      </c>
      <c r="D117" s="91"/>
      <c r="E117" s="91">
        <f t="shared" si="5"/>
        <v>104643.8</v>
      </c>
      <c r="F117" s="91"/>
      <c r="G117" s="91"/>
      <c r="H117" s="91"/>
      <c r="I117" s="91"/>
      <c r="J117" s="91"/>
      <c r="K117" s="91"/>
    </row>
    <row r="118" spans="1:11" ht="12" customHeight="1">
      <c r="A118" s="95"/>
      <c r="B118" s="91"/>
      <c r="C118" s="115"/>
      <c r="D118" s="91"/>
      <c r="E118" s="91"/>
      <c r="F118" s="91"/>
      <c r="G118" s="91"/>
      <c r="H118" s="91"/>
      <c r="I118" s="91"/>
      <c r="J118" s="91"/>
      <c r="K118" s="91"/>
    </row>
    <row r="119" spans="1:11">
      <c r="A119" s="5" t="s">
        <v>427</v>
      </c>
      <c r="B119" s="91">
        <f t="shared" ref="B119:D119" si="6">SUM(B113:B117)</f>
        <v>2492859.2999999998</v>
      </c>
      <c r="C119" s="91">
        <f t="shared" si="6"/>
        <v>693844.42</v>
      </c>
      <c r="D119" s="91">
        <f t="shared" si="6"/>
        <v>0</v>
      </c>
      <c r="E119" s="91">
        <f>SUM(E113:E117)</f>
        <v>3186703.7199999997</v>
      </c>
      <c r="F119" s="91"/>
      <c r="G119" s="91"/>
      <c r="H119" s="91"/>
      <c r="I119" s="91"/>
      <c r="J119" s="91"/>
      <c r="K119" s="91"/>
    </row>
    <row r="120" spans="1:11">
      <c r="A120" s="95"/>
      <c r="B120" s="91"/>
      <c r="C120" s="115"/>
      <c r="D120" s="91"/>
      <c r="E120" s="91"/>
      <c r="F120" s="91"/>
      <c r="G120" s="91"/>
      <c r="H120" s="91"/>
      <c r="I120" s="91"/>
      <c r="J120" s="91"/>
      <c r="K120" s="91"/>
    </row>
    <row r="121" spans="1:11">
      <c r="A121" s="62" t="s">
        <v>429</v>
      </c>
      <c r="B121" s="93">
        <f>B110+B119</f>
        <v>5692611.96</v>
      </c>
      <c r="C121" s="93">
        <f>C110+C119</f>
        <v>693844.42</v>
      </c>
      <c r="D121" s="93">
        <f>D110+D119</f>
        <v>-1359787.48</v>
      </c>
      <c r="E121" s="93">
        <f>E110+E119</f>
        <v>5026668.9000000004</v>
      </c>
      <c r="F121" s="62"/>
      <c r="G121" s="62"/>
      <c r="H121" s="93">
        <f>H110+H119</f>
        <v>2251019.48</v>
      </c>
      <c r="I121" s="93">
        <f>I110+I119</f>
        <v>424666.34999999992</v>
      </c>
      <c r="J121" s="93"/>
      <c r="K121" s="93">
        <f>K110+K119</f>
        <v>1315898.3499999999</v>
      </c>
    </row>
    <row r="122" spans="1:11">
      <c r="C122" s="14"/>
    </row>
    <row r="123" spans="1:11">
      <c r="A123" s="14" t="s">
        <v>86</v>
      </c>
      <c r="B123" s="91"/>
      <c r="C123" s="115"/>
      <c r="D123" s="91"/>
      <c r="E123" s="91"/>
      <c r="F123" s="91"/>
      <c r="G123" s="91"/>
      <c r="H123" s="91"/>
      <c r="I123" s="91"/>
      <c r="J123" s="91"/>
      <c r="K123" s="91"/>
    </row>
    <row r="124" spans="1:11">
      <c r="A124" s="94" t="s">
        <v>400</v>
      </c>
      <c r="B124" s="91"/>
      <c r="C124" s="115"/>
      <c r="D124" s="91"/>
      <c r="E124" s="91"/>
      <c r="F124" s="91"/>
      <c r="G124" s="91"/>
      <c r="H124" s="91"/>
      <c r="I124" s="91"/>
      <c r="J124" s="91"/>
      <c r="K124" s="91"/>
    </row>
    <row r="125" spans="1:11">
      <c r="A125" s="5" t="s">
        <v>85</v>
      </c>
      <c r="B125" s="91">
        <v>8790839.1900000013</v>
      </c>
      <c r="C125" s="115"/>
      <c r="D125" s="91"/>
      <c r="E125" s="91">
        <f>B125+C125+D125</f>
        <v>8790839.1900000013</v>
      </c>
      <c r="F125" s="91"/>
      <c r="G125" s="91"/>
      <c r="H125" s="91">
        <v>6876733.3800000008</v>
      </c>
      <c r="I125" s="91">
        <v>518558.52</v>
      </c>
      <c r="J125" s="91"/>
      <c r="K125" s="91">
        <f>H125+I125</f>
        <v>7395291.9000000004</v>
      </c>
    </row>
    <row r="126" spans="1:11">
      <c r="A126" s="5" t="s">
        <v>87</v>
      </c>
      <c r="B126" s="91">
        <v>285867.32</v>
      </c>
      <c r="C126" s="115"/>
      <c r="D126" s="91"/>
      <c r="E126" s="91">
        <f t="shared" ref="E126:E128" si="7">B126+C126+D126</f>
        <v>285867.32</v>
      </c>
      <c r="F126" s="91"/>
      <c r="G126" s="91"/>
      <c r="H126" s="91">
        <v>95867.823000000004</v>
      </c>
      <c r="I126" s="91">
        <v>20603.54</v>
      </c>
      <c r="J126" s="91"/>
      <c r="K126" s="91">
        <f>H126+I126</f>
        <v>116471.36300000001</v>
      </c>
    </row>
    <row r="127" spans="1:11">
      <c r="A127" s="5" t="s">
        <v>88</v>
      </c>
      <c r="B127" s="91">
        <v>79210.12</v>
      </c>
      <c r="C127" s="115"/>
      <c r="D127" s="91">
        <v>59795.45</v>
      </c>
      <c r="E127" s="91">
        <f t="shared" si="7"/>
        <v>139005.57</v>
      </c>
      <c r="F127" s="91"/>
      <c r="G127" s="91"/>
      <c r="H127" s="91">
        <v>28923.831666666669</v>
      </c>
      <c r="I127" s="91">
        <v>10366.2658333333</v>
      </c>
      <c r="J127" s="91"/>
      <c r="K127" s="91">
        <f>H127+I127</f>
        <v>39290.097499999967</v>
      </c>
    </row>
    <row r="128" spans="1:11">
      <c r="A128" s="5" t="s">
        <v>126</v>
      </c>
      <c r="B128" s="91">
        <v>97014.570000000022</v>
      </c>
      <c r="C128" s="115"/>
      <c r="D128" s="91"/>
      <c r="E128" s="91">
        <f t="shared" si="7"/>
        <v>97014.570000000022</v>
      </c>
      <c r="F128" s="91"/>
      <c r="G128" s="91"/>
      <c r="H128" s="91">
        <v>32338.19</v>
      </c>
      <c r="I128" s="91">
        <v>32338.19</v>
      </c>
      <c r="J128" s="91"/>
      <c r="K128" s="91">
        <f>H128+I128</f>
        <v>64676.38</v>
      </c>
    </row>
    <row r="129" spans="1:11">
      <c r="B129" s="91"/>
      <c r="C129" s="115"/>
      <c r="D129" s="91"/>
      <c r="E129" s="91"/>
      <c r="F129" s="91"/>
      <c r="G129" s="91"/>
      <c r="H129" s="91"/>
      <c r="I129" s="91"/>
      <c r="J129" s="91"/>
      <c r="K129" s="91"/>
    </row>
    <row r="130" spans="1:11">
      <c r="A130" s="5" t="s">
        <v>89</v>
      </c>
      <c r="B130" s="91">
        <f>SUM(B124:B129)</f>
        <v>9252931.2000000011</v>
      </c>
      <c r="C130" s="115">
        <f>SUM(C124:C129)</f>
        <v>0</v>
      </c>
      <c r="D130" s="91"/>
      <c r="E130" s="91">
        <f>SUM(E124:E129)</f>
        <v>9312726.6500000022</v>
      </c>
      <c r="F130" s="91"/>
      <c r="G130" s="91"/>
      <c r="H130" s="91">
        <f>SUM(H124:H129)</f>
        <v>7033863.2246666681</v>
      </c>
      <c r="I130" s="91">
        <f>SUM(I124:I129)</f>
        <v>581866.51583333325</v>
      </c>
      <c r="J130" s="91"/>
      <c r="K130" s="91">
        <f>SUM(K124:K129)</f>
        <v>7615729.7405000003</v>
      </c>
    </row>
    <row r="131" spans="1:11">
      <c r="B131" s="91"/>
      <c r="C131" s="115"/>
      <c r="D131" s="91"/>
      <c r="E131" s="91"/>
      <c r="F131" s="91"/>
      <c r="G131" s="91"/>
      <c r="H131" s="91"/>
      <c r="I131" s="91"/>
      <c r="J131" s="91"/>
      <c r="K131" s="91"/>
    </row>
    <row r="132" spans="1:11">
      <c r="A132" s="5" t="s">
        <v>399</v>
      </c>
      <c r="B132" s="91"/>
      <c r="C132" s="115"/>
      <c r="D132" s="91"/>
      <c r="E132" s="91"/>
      <c r="F132" s="91"/>
      <c r="G132" s="91"/>
      <c r="H132" s="91"/>
      <c r="I132" s="91"/>
      <c r="J132" s="91"/>
      <c r="K132" s="91"/>
    </row>
    <row r="133" spans="1:11">
      <c r="A133" s="5" t="s">
        <v>102</v>
      </c>
      <c r="B133" s="91">
        <v>2121059.5400000005</v>
      </c>
      <c r="C133" s="91">
        <v>285042.33</v>
      </c>
      <c r="D133" s="91"/>
      <c r="E133" s="91">
        <f>B133+C133+D133</f>
        <v>2406101.8700000006</v>
      </c>
      <c r="F133" s="91"/>
      <c r="G133" s="91"/>
      <c r="H133" s="91"/>
      <c r="I133" s="91"/>
      <c r="J133" s="91"/>
      <c r="K133" s="91"/>
    </row>
    <row r="134" spans="1:11">
      <c r="A134" s="5" t="s">
        <v>408</v>
      </c>
      <c r="B134" s="91">
        <v>47511.87</v>
      </c>
      <c r="C134" s="91">
        <v>12283.58</v>
      </c>
      <c r="D134" s="91">
        <v>-59795.45</v>
      </c>
      <c r="E134" s="91">
        <f t="shared" ref="E134:E135" si="8">B134+C134+D134</f>
        <v>0</v>
      </c>
      <c r="F134" s="91"/>
      <c r="G134" s="91"/>
      <c r="H134" s="91"/>
      <c r="I134" s="91"/>
      <c r="J134" s="91"/>
      <c r="K134" s="91"/>
    </row>
    <row r="135" spans="1:11">
      <c r="A135" s="5" t="s">
        <v>85</v>
      </c>
      <c r="B135" s="91">
        <v>50149.39</v>
      </c>
      <c r="C135" s="91">
        <v>954936.38199999998</v>
      </c>
      <c r="D135" s="91"/>
      <c r="E135" s="91">
        <f t="shared" si="8"/>
        <v>1005085.772</v>
      </c>
      <c r="F135" s="91"/>
      <c r="G135" s="91"/>
      <c r="H135" s="91"/>
      <c r="I135" s="91"/>
      <c r="J135" s="91"/>
      <c r="K135" s="91"/>
    </row>
    <row r="136" spans="1:11">
      <c r="B136" s="91"/>
      <c r="C136" s="115"/>
      <c r="D136" s="91"/>
      <c r="E136" s="91"/>
      <c r="F136" s="91"/>
      <c r="G136" s="91"/>
      <c r="H136" s="91"/>
      <c r="I136" s="91"/>
      <c r="J136" s="91"/>
      <c r="K136" s="91"/>
    </row>
    <row r="137" spans="1:11">
      <c r="A137" s="5" t="s">
        <v>90</v>
      </c>
      <c r="B137" s="91">
        <f>SUM(B133:B135)</f>
        <v>2218720.8000000007</v>
      </c>
      <c r="C137" s="91">
        <f t="shared" ref="C137:D137" si="9">SUM(C133:C135)</f>
        <v>1252262.2919999999</v>
      </c>
      <c r="D137" s="91">
        <f t="shared" si="9"/>
        <v>-59795.45</v>
      </c>
      <c r="E137" s="91">
        <f>SUM(E133:E135)</f>
        <v>3411187.6420000005</v>
      </c>
      <c r="F137" s="91"/>
      <c r="G137" s="91">
        <f>SUM(G133:G134)</f>
        <v>0</v>
      </c>
      <c r="H137" s="91">
        <f>SUM(H133:H134)</f>
        <v>0</v>
      </c>
      <c r="I137" s="91">
        <f>SUM(I133:I134)</f>
        <v>0</v>
      </c>
      <c r="J137" s="91"/>
      <c r="K137" s="91">
        <f>SUM(K133:K134)</f>
        <v>0</v>
      </c>
    </row>
    <row r="138" spans="1:11">
      <c r="C138" s="14"/>
    </row>
    <row r="139" spans="1:11">
      <c r="A139" s="62" t="s">
        <v>91</v>
      </c>
      <c r="B139" s="93">
        <f>B130+B137</f>
        <v>11471652.000000002</v>
      </c>
      <c r="C139" s="93">
        <f>C130+C137</f>
        <v>1252262.2919999999</v>
      </c>
      <c r="D139" s="93">
        <f>D130+D137</f>
        <v>-59795.45</v>
      </c>
      <c r="E139" s="93">
        <f>E130+E137</f>
        <v>12723914.292000003</v>
      </c>
      <c r="F139" s="62"/>
      <c r="G139" s="62"/>
      <c r="H139" s="93">
        <f>H130+H137</f>
        <v>7033863.2246666681</v>
      </c>
      <c r="I139" s="93">
        <f>I130+I137</f>
        <v>581866.51583333325</v>
      </c>
      <c r="J139" s="93"/>
      <c r="K139" s="93">
        <f>K130+K137</f>
        <v>7615729.7405000003</v>
      </c>
    </row>
    <row r="140" spans="1:11">
      <c r="C140" s="14"/>
    </row>
    <row r="141" spans="1:11">
      <c r="C141" s="14"/>
    </row>
    <row r="142" spans="1:11">
      <c r="A142" s="14" t="s">
        <v>100</v>
      </c>
      <c r="B142" s="91"/>
      <c r="C142" s="115"/>
      <c r="D142" s="91"/>
      <c r="E142" s="91"/>
      <c r="F142" s="91"/>
      <c r="G142" s="91"/>
      <c r="H142" s="91"/>
      <c r="I142" s="91"/>
      <c r="J142" s="91"/>
      <c r="K142" s="91"/>
    </row>
    <row r="143" spans="1:11">
      <c r="A143" s="94" t="s">
        <v>405</v>
      </c>
      <c r="B143" s="91">
        <v>0</v>
      </c>
      <c r="C143" s="115">
        <v>0</v>
      </c>
      <c r="D143" s="91">
        <v>0</v>
      </c>
      <c r="E143" s="91">
        <f>B143+C143+D143</f>
        <v>0</v>
      </c>
      <c r="F143" s="91"/>
      <c r="G143" s="91"/>
      <c r="H143" s="91">
        <f>'5.4 - 2014'!K130</f>
        <v>0</v>
      </c>
      <c r="I143" s="91">
        <f>-H143</f>
        <v>0</v>
      </c>
      <c r="J143" s="91"/>
      <c r="K143" s="91">
        <f>H143+I143</f>
        <v>0</v>
      </c>
    </row>
    <row r="144" spans="1:11">
      <c r="A144" s="5" t="s">
        <v>84</v>
      </c>
      <c r="B144" s="91">
        <v>144263</v>
      </c>
      <c r="C144" s="91">
        <v>3448.9199999999996</v>
      </c>
      <c r="D144" s="91">
        <v>0</v>
      </c>
      <c r="E144" s="91">
        <f>B144+C144+D144</f>
        <v>147711.92000000001</v>
      </c>
    </row>
    <row r="145" spans="1:11">
      <c r="A145" s="62" t="s">
        <v>281</v>
      </c>
      <c r="B145" s="93">
        <f>SUM(B143:B144)</f>
        <v>144263</v>
      </c>
      <c r="C145" s="93">
        <f t="shared" ref="C145:E145" si="10">SUM(C143:C144)</f>
        <v>3448.9199999999996</v>
      </c>
      <c r="D145" s="93">
        <f t="shared" si="10"/>
        <v>0</v>
      </c>
      <c r="E145" s="93">
        <f t="shared" si="10"/>
        <v>147711.92000000001</v>
      </c>
      <c r="F145" s="93"/>
      <c r="G145" s="93"/>
      <c r="H145" s="93">
        <f t="shared" ref="H145:K145" si="11">SUM(H143:H144)</f>
        <v>0</v>
      </c>
      <c r="I145" s="93">
        <f t="shared" si="11"/>
        <v>0</v>
      </c>
      <c r="J145" s="93"/>
      <c r="K145" s="93">
        <f t="shared" si="11"/>
        <v>0</v>
      </c>
    </row>
    <row r="147" spans="1:11">
      <c r="A147" s="14" t="s">
        <v>283</v>
      </c>
      <c r="B147" s="91"/>
      <c r="C147" s="91"/>
      <c r="D147" s="91"/>
      <c r="E147" s="91"/>
      <c r="F147" s="91"/>
      <c r="G147" s="91"/>
      <c r="H147" s="91"/>
      <c r="I147" s="91"/>
      <c r="J147" s="91"/>
      <c r="K147" s="91"/>
    </row>
    <row r="148" spans="1:11">
      <c r="A148" s="74"/>
      <c r="B148" s="91"/>
      <c r="C148" s="91"/>
      <c r="D148" s="91"/>
      <c r="E148" s="91"/>
      <c r="F148" s="91"/>
      <c r="G148" s="91"/>
      <c r="H148" s="91"/>
      <c r="I148" s="91"/>
      <c r="J148" s="91"/>
      <c r="K148" s="91"/>
    </row>
    <row r="149" spans="1:11">
      <c r="A149" s="116"/>
      <c r="B149" s="93"/>
      <c r="C149" s="93"/>
      <c r="D149" s="93"/>
      <c r="E149" s="93"/>
      <c r="F149" s="93"/>
      <c r="G149" s="93"/>
      <c r="H149" s="93"/>
      <c r="I149" s="93"/>
      <c r="J149" s="93"/>
      <c r="K149" s="93"/>
    </row>
    <row r="150" spans="1:11">
      <c r="A150" s="94"/>
      <c r="B150" s="107"/>
      <c r="C150" s="107"/>
      <c r="D150" s="107"/>
      <c r="E150" s="107"/>
      <c r="F150" s="107"/>
      <c r="G150" s="107"/>
      <c r="H150" s="107"/>
      <c r="I150" s="107"/>
      <c r="J150" s="107"/>
      <c r="K150" s="107"/>
    </row>
    <row r="151" spans="1:11">
      <c r="A151" s="97" t="s">
        <v>104</v>
      </c>
      <c r="B151" s="98">
        <f>B98+B121+B139+B145+B149</f>
        <v>35863799.689999998</v>
      </c>
      <c r="C151" s="98">
        <f>C98+C121+C139+C145+C149</f>
        <v>5993165.9069999997</v>
      </c>
      <c r="D151" s="98">
        <f>D98+D121+D139+D145+D149</f>
        <v>-3471089.9800000004</v>
      </c>
      <c r="E151" s="98">
        <f>E98+E121+E139+E145+E149</f>
        <v>38445671.067000009</v>
      </c>
      <c r="F151" s="102"/>
      <c r="G151" s="20"/>
      <c r="H151" s="98">
        <f>H98+H121+H139+H145+H149</f>
        <v>13628579.382499998</v>
      </c>
      <c r="I151" s="98">
        <f>I98+I121+I139+I145+I149</f>
        <v>1031461.8780000003</v>
      </c>
      <c r="J151" s="98"/>
      <c r="K151" s="98">
        <f>K98+K121+K139+K145+K149</f>
        <v>11248746.7305</v>
      </c>
    </row>
    <row r="152" spans="1:11">
      <c r="A152" s="100"/>
      <c r="B152" s="101"/>
      <c r="C152" s="101"/>
      <c r="D152" s="101"/>
      <c r="E152" s="101"/>
      <c r="F152" s="102"/>
      <c r="G152" s="20"/>
      <c r="H152" s="102"/>
      <c r="I152" s="102"/>
      <c r="J152" s="102"/>
      <c r="K152" s="102"/>
    </row>
    <row r="153" spans="1:11">
      <c r="A153" s="97" t="s">
        <v>122</v>
      </c>
      <c r="B153" s="101"/>
      <c r="C153" s="101"/>
      <c r="D153" s="101"/>
      <c r="E153" s="103">
        <f>E59+E110+E130+E143</f>
        <v>13717587.430000003</v>
      </c>
      <c r="F153" s="102"/>
      <c r="G153" s="20"/>
      <c r="H153" s="102"/>
      <c r="I153" s="102"/>
      <c r="J153" s="102"/>
      <c r="K153" s="102"/>
    </row>
    <row r="154" spans="1:11">
      <c r="A154" s="97" t="s">
        <v>282</v>
      </c>
      <c r="B154" s="101"/>
      <c r="C154" s="101"/>
      <c r="D154" s="101"/>
      <c r="E154" s="103">
        <f>E96+E119+E137+E144</f>
        <v>24728083.637000006</v>
      </c>
      <c r="F154" s="102"/>
      <c r="G154" s="20"/>
      <c r="H154" s="102"/>
      <c r="I154" s="102"/>
      <c r="J154" s="102"/>
      <c r="K154" s="102"/>
    </row>
    <row r="155" spans="1:11">
      <c r="A155" s="100"/>
      <c r="B155" s="101"/>
      <c r="C155" s="101"/>
      <c r="D155" s="101"/>
      <c r="E155" s="101"/>
      <c r="F155" s="102"/>
      <c r="G155" s="20"/>
      <c r="H155" s="102"/>
      <c r="I155" s="102"/>
      <c r="J155" s="102"/>
      <c r="K155" s="102"/>
    </row>
    <row r="156" spans="1:11">
      <c r="A156" s="97" t="s">
        <v>117</v>
      </c>
      <c r="B156" s="101"/>
      <c r="C156" s="101"/>
      <c r="D156" s="101"/>
      <c r="E156" s="101"/>
      <c r="F156" s="102"/>
      <c r="G156" s="20"/>
      <c r="H156" s="102"/>
      <c r="I156" s="102"/>
      <c r="J156" s="102"/>
      <c r="K156" s="104">
        <f>E153-K151</f>
        <v>2468840.6995000038</v>
      </c>
    </row>
    <row r="158" spans="1:11">
      <c r="A158" s="100" t="s">
        <v>118</v>
      </c>
      <c r="B158" s="101"/>
      <c r="C158" s="101"/>
      <c r="D158" s="101"/>
      <c r="E158" s="101"/>
      <c r="F158" s="102"/>
      <c r="G158" s="20"/>
      <c r="H158" s="102"/>
      <c r="I158" s="102"/>
      <c r="J158" s="102"/>
      <c r="K158" s="104"/>
    </row>
    <row r="164" spans="2:5">
      <c r="B164" s="91"/>
      <c r="C164" s="91"/>
      <c r="D164" s="91"/>
      <c r="E164" s="91"/>
    </row>
    <row r="165" spans="2:5">
      <c r="B165" s="91"/>
      <c r="C165" s="91"/>
      <c r="D165" s="91"/>
      <c r="E165" s="91"/>
    </row>
    <row r="166" spans="2:5">
      <c r="B166" s="91"/>
      <c r="C166" s="91"/>
      <c r="D166" s="91"/>
      <c r="E166" s="91"/>
    </row>
    <row r="167" spans="2:5">
      <c r="B167" s="91"/>
      <c r="C167" s="91"/>
      <c r="D167" s="91"/>
      <c r="E167" s="91"/>
    </row>
    <row r="168" spans="2:5">
      <c r="D168" s="91"/>
      <c r="E168" s="91"/>
    </row>
    <row r="169" spans="2:5">
      <c r="B169" s="91"/>
      <c r="C169" s="91"/>
      <c r="D169" s="91"/>
    </row>
    <row r="175" spans="2:5">
      <c r="C175" s="91"/>
      <c r="D175" s="91"/>
    </row>
    <row r="176" spans="2:5">
      <c r="C176" s="91"/>
      <c r="D176" s="91"/>
    </row>
    <row r="177" spans="1:4">
      <c r="C177" s="91"/>
      <c r="D177" s="91"/>
    </row>
    <row r="178" spans="1:4">
      <c r="C178" s="91"/>
      <c r="D178" s="91"/>
    </row>
    <row r="179" spans="1:4">
      <c r="C179" s="91"/>
      <c r="D179" s="91"/>
    </row>
    <row r="185" spans="1:4">
      <c r="C185" s="117"/>
    </row>
    <row r="186" spans="1:4">
      <c r="A186" s="91"/>
      <c r="C186" s="91"/>
    </row>
    <row r="187" spans="1:4">
      <c r="A187" s="91"/>
      <c r="C187" s="91"/>
      <c r="D187" s="91"/>
    </row>
    <row r="188" spans="1:4">
      <c r="A188" s="91"/>
      <c r="C188" s="91"/>
      <c r="D188" s="91"/>
    </row>
    <row r="189" spans="1:4">
      <c r="A189" s="91"/>
    </row>
    <row r="190" spans="1:4">
      <c r="A190" s="91"/>
      <c r="C190" s="91"/>
    </row>
  </sheetData>
  <mergeCells count="5">
    <mergeCell ref="B5:E5"/>
    <mergeCell ref="H5:K5"/>
    <mergeCell ref="C6:D6"/>
    <mergeCell ref="G6:G7"/>
    <mergeCell ref="I6:J6"/>
  </mergeCells>
  <conditionalFormatting sqref="A120">
    <cfRule type="expression" dxfId="56" priority="8909" stopIfTrue="1">
      <formula>AND(MONTH($E120)-MONTH($B$1)=1,YEAR($E120)=YEAR($B$1),#REF!&gt;0)</formula>
    </cfRule>
    <cfRule type="expression" dxfId="55" priority="8910" stopIfTrue="1">
      <formula>AND(MONTH($E120)-MONTH($B$1)=0,YEAR($E120)=YEAR($B$1),#REF!&gt;0)</formula>
    </cfRule>
    <cfRule type="expression" dxfId="54" priority="8911" stopIfTrue="1">
      <formula>AND(MONTH($E120)-MONTH($B$1)&lt;0,YEAR($E120)=YEAR($B$1),#REF!&gt;0)</formula>
    </cfRule>
  </conditionalFormatting>
  <conditionalFormatting sqref="A106">
    <cfRule type="expression" dxfId="47" priority="8320" stopIfTrue="1">
      <formula>AND(MONTH(#REF!)-MONTH(#REF!)=1,YEAR(#REF!)=YEAR(#REF!),#REF!&gt;0)</formula>
    </cfRule>
    <cfRule type="expression" dxfId="46" priority="8321" stopIfTrue="1">
      <formula>AND(MONTH(#REF!)-MONTH(#REF!)=0,YEAR(#REF!)=YEAR(#REF!),#REF!&gt;0)</formula>
    </cfRule>
    <cfRule type="expression" dxfId="45" priority="8322" stopIfTrue="1">
      <formula>AND(MONTH(#REF!)-MONTH(#REF!)&lt;0,YEAR(#REF!)=YEAR(#REF!),#REF!&gt;0)</formula>
    </cfRule>
  </conditionalFormatting>
  <conditionalFormatting sqref="A102">
    <cfRule type="expression" dxfId="44" priority="8323" stopIfTrue="1">
      <formula>AND(MONTH(#REF!)-MONTH(#REF!)=1,YEAR(#REF!)=YEAR(#REF!),#REF!&gt;0)</formula>
    </cfRule>
    <cfRule type="expression" dxfId="43" priority="8324" stopIfTrue="1">
      <formula>AND(MONTH(#REF!)-MONTH(#REF!)=0,YEAR(#REF!)=YEAR(#REF!),#REF!&gt;0)</formula>
    </cfRule>
    <cfRule type="expression" dxfId="42" priority="8325" stopIfTrue="1">
      <formula>AND(MONTH(#REF!)-MONTH(#REF!)&lt;0,YEAR(#REF!)=YEAR(#REF!),#REF!&gt;0)</formula>
    </cfRule>
  </conditionalFormatting>
  <conditionalFormatting sqref="A102">
    <cfRule type="expression" dxfId="41" priority="8326" stopIfTrue="1">
      <formula>AND(MONTH(#REF!)-MONTH(#REF!)=1,YEAR(#REF!)=YEAR(#REF!),#REF!&gt;0)</formula>
    </cfRule>
    <cfRule type="expression" dxfId="40" priority="8327" stopIfTrue="1">
      <formula>AND(MONTH(#REF!)-MONTH(#REF!)=0,YEAR(#REF!)=YEAR(#REF!),#REF!&gt;0)</formula>
    </cfRule>
    <cfRule type="expression" dxfId="39" priority="8328" stopIfTrue="1">
      <formula>AND(MONTH(#REF!)-MONTH(#REF!)&lt;0,YEAR(#REF!)=YEAR(#REF!),#REF!&gt;0)</formula>
    </cfRule>
  </conditionalFormatting>
  <dataValidations disablePrompts="1" count="2">
    <dataValidation allowBlank="1" showInputMessage="1" showErrorMessage="1" promptTitle="Change" prompt="Please Open the Regulatory Model before making any changes to this file. It is linked." sqref="K2"/>
    <dataValidation allowBlank="1" showInputMessage="1" showErrorMessage="1" promptTitle="Wait!" prompt="Please expand the group and enter the Additions data into the appropriate month." sqref="D64:D65 C62:C68"/>
  </dataValidations>
  <printOptions horizontalCentered="1"/>
  <pageMargins left="0.70866141732283472" right="0.70866141732283472" top="0.74803149606299213" bottom="0.74803149606299213" header="0.31496062992125984" footer="0.31496062992125984"/>
  <pageSetup scale="45" fitToHeight="2" orientation="portrait" r:id="rId1"/>
  <rowBreaks count="1" manualBreakCount="1">
    <brk id="98" max="9" man="1"/>
  </rowBreaks>
  <extLst>
    <ext xmlns:x14="http://schemas.microsoft.com/office/spreadsheetml/2009/9/main" uri="{78C0D931-6437-407d-A8EE-F0AAD7539E65}">
      <x14:conditionalFormattings>
        <x14:conditionalFormatting xmlns:xm="http://schemas.microsoft.com/office/excel/2006/main">
          <x14:cfRule type="expression" priority="13" stopIfTrue="1" id="{EEC7CBEC-DF95-45E9-B4E5-DEF5B66BA497}">
            <xm:f>AND(MONTH('5.3 - 2013'!#REF!)-MONTH('5.3 - 2013'!$B$1)=1,YEAR('5.3 - 2013'!#REF!)=YEAR('5.3 - 2013'!$B$1),'5.3 - 2013'!#REF!&gt;0)</xm:f>
            <x14:dxf>
              <fill>
                <patternFill>
                  <bgColor indexed="50"/>
                </patternFill>
              </fill>
            </x14:dxf>
          </x14:cfRule>
          <x14:cfRule type="expression" priority="14" stopIfTrue="1" id="{C9E815A8-0C29-43FC-904A-60A5B94956C1}">
            <xm:f>AND(MONTH('5.3 - 2013'!#REF!)-MONTH('5.3 - 2013'!$B$1)=0,YEAR('5.3 - 2013'!#REF!)=YEAR('5.3 - 2013'!$B$1),'5.3 - 2013'!#REF!&gt;0)</xm:f>
            <x14:dxf>
              <fill>
                <patternFill>
                  <bgColor indexed="13"/>
                </patternFill>
              </fill>
            </x14:dxf>
          </x14:cfRule>
          <x14:cfRule type="expression" priority="15" stopIfTrue="1" id="{D212887D-AF3C-417B-9058-6CF781ADD964}">
            <xm:f>AND(MONTH('5.3 - 2013'!#REF!)-MONTH('5.3 - 2013'!$B$1)&lt;0,YEAR('5.3 - 2013'!#REF!)=YEAR('5.3 - 2013'!$B$1),'5.3 - 2013'!#REF!&gt;0)</xm:f>
            <x14:dxf>
              <fill>
                <patternFill>
                  <bgColor indexed="10"/>
                </patternFill>
              </fill>
            </x14:dxf>
          </x14:cfRule>
          <xm:sqref>A114:A118</xm:sqref>
        </x14:conditionalFormatting>
        <x14:conditionalFormatting xmlns:xm="http://schemas.microsoft.com/office/excel/2006/main">
          <x14:cfRule type="expression" priority="16" stopIfTrue="1" id="{874BA9E9-EED6-499A-9484-C5C0992AF381}">
            <xm:f>AND(MONTH('5.3 - 2013'!#REF!)-MONTH('5.3 - 2013'!$B$1)=1,YEAR('5.3 - 2013'!#REF!)=YEAR('5.3 - 2013'!$B$1),'5.3 - 2013'!#REF!&gt;0)</xm:f>
            <x14:dxf>
              <fill>
                <patternFill>
                  <bgColor indexed="50"/>
                </patternFill>
              </fill>
            </x14:dxf>
          </x14:cfRule>
          <x14:cfRule type="expression" priority="17" stopIfTrue="1" id="{6BE0DDFF-71E9-468A-B200-4CA4E68EAAA7}">
            <xm:f>AND(MONTH('5.3 - 2013'!#REF!)-MONTH('5.3 - 2013'!$B$1)=0,YEAR('5.3 - 2013'!#REF!)=YEAR('5.3 - 2013'!$B$1),'5.3 - 2013'!#REF!&gt;0)</xm:f>
            <x14:dxf>
              <fill>
                <patternFill>
                  <bgColor indexed="13"/>
                </patternFill>
              </fill>
            </x14:dxf>
          </x14:cfRule>
          <x14:cfRule type="expression" priority="18" stopIfTrue="1" id="{55B96429-14C3-4684-A38D-A127E66A4DA8}">
            <xm:f>AND(MONTH('5.3 - 2013'!#REF!)-MONTH('5.3 - 2013'!$B$1)&lt;0,YEAR('5.3 - 2013'!#REF!)=YEAR('5.3 - 2013'!$B$1),'5.3 - 2013'!#REF!&gt;0)</xm:f>
            <x14:dxf>
              <fill>
                <patternFill>
                  <bgColor indexed="10"/>
                </patternFill>
              </fill>
            </x14:dxf>
          </x14:cfRule>
          <xm:sqref>A113 A109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170"/>
  <sheetViews>
    <sheetView view="pageBreakPreview" zoomScaleSheetLayoutView="100" workbookViewId="0">
      <pane ySplit="7" topLeftCell="A8" activePane="bottomLeft" state="frozen"/>
      <selection pane="bottomLeft" activeCell="A8" sqref="A8"/>
    </sheetView>
  </sheetViews>
  <sheetFormatPr defaultColWidth="9.140625" defaultRowHeight="12.75"/>
  <cols>
    <col min="1" max="1" width="48.7109375" style="5" customWidth="1"/>
    <col min="2" max="2" width="12.85546875" style="5" bestFit="1" customWidth="1"/>
    <col min="3" max="3" width="12.140625" style="5" customWidth="1"/>
    <col min="4" max="4" width="12.28515625" style="5" customWidth="1"/>
    <col min="5" max="5" width="12.42578125" style="5" customWidth="1"/>
    <col min="6" max="6" width="4.5703125" style="5" customWidth="1"/>
    <col min="7" max="7" width="11.7109375" style="5" customWidth="1"/>
    <col min="8" max="8" width="11.28515625" style="5" bestFit="1" customWidth="1"/>
    <col min="9" max="9" width="12.7109375" style="5" customWidth="1"/>
    <col min="10" max="10" width="11.28515625" style="5" bestFit="1" customWidth="1"/>
    <col min="11" max="16384" width="9.140625" style="5"/>
  </cols>
  <sheetData>
    <row r="1" spans="1:10">
      <c r="A1" s="70" t="s">
        <v>15</v>
      </c>
      <c r="B1" s="70"/>
      <c r="C1" s="68"/>
      <c r="D1" s="68"/>
      <c r="E1" s="68"/>
      <c r="F1" s="68"/>
      <c r="G1" s="68"/>
      <c r="H1" s="68"/>
      <c r="I1" s="68"/>
      <c r="J1" s="71" t="s">
        <v>109</v>
      </c>
    </row>
    <row r="2" spans="1:10">
      <c r="A2" s="70" t="s">
        <v>271</v>
      </c>
      <c r="B2" s="70"/>
      <c r="C2" s="68"/>
      <c r="D2" s="68"/>
      <c r="E2" s="68"/>
      <c r="F2" s="68"/>
      <c r="G2" s="68"/>
      <c r="H2" s="68"/>
      <c r="I2" s="68"/>
      <c r="J2" s="52" t="str">
        <f>'5.1'!I2</f>
        <v>June 2017</v>
      </c>
    </row>
    <row r="3" spans="1:10" ht="13.5" thickBot="1">
      <c r="A3" s="72" t="s">
        <v>17</v>
      </c>
      <c r="B3" s="72"/>
      <c r="C3" s="73"/>
      <c r="D3" s="73"/>
      <c r="E3" s="73"/>
      <c r="F3" s="73"/>
      <c r="G3" s="73"/>
      <c r="H3" s="73"/>
      <c r="I3" s="73"/>
      <c r="J3" s="73"/>
    </row>
    <row r="4" spans="1:10" ht="13.5" thickBot="1">
      <c r="A4" s="74"/>
      <c r="B4" s="72"/>
      <c r="C4" s="73"/>
      <c r="D4" s="73"/>
      <c r="E4" s="73"/>
      <c r="F4" s="75"/>
      <c r="G4" s="75"/>
      <c r="H4" s="73"/>
      <c r="I4" s="73"/>
      <c r="J4" s="73"/>
    </row>
    <row r="5" spans="1:10" ht="13.5" thickBot="1">
      <c r="A5" s="74"/>
      <c r="B5" s="127" t="s">
        <v>46</v>
      </c>
      <c r="C5" s="128"/>
      <c r="D5" s="128"/>
      <c r="E5" s="128"/>
      <c r="F5" s="76"/>
      <c r="G5" s="68"/>
      <c r="H5" s="129" t="s">
        <v>47</v>
      </c>
      <c r="I5" s="129"/>
      <c r="J5" s="129"/>
    </row>
    <row r="6" spans="1:10" ht="18" customHeight="1">
      <c r="A6" s="74"/>
      <c r="B6" s="77" t="s">
        <v>48</v>
      </c>
      <c r="C6" s="130" t="s">
        <v>272</v>
      </c>
      <c r="D6" s="130"/>
      <c r="E6" s="78" t="s">
        <v>73</v>
      </c>
      <c r="F6" s="78"/>
      <c r="G6" s="131" t="s">
        <v>49</v>
      </c>
      <c r="H6" s="77" t="s">
        <v>48</v>
      </c>
      <c r="I6" s="118" t="s">
        <v>273</v>
      </c>
      <c r="J6" s="78" t="s">
        <v>73</v>
      </c>
    </row>
    <row r="7" spans="1:10" ht="30" customHeight="1" thickBot="1">
      <c r="A7" s="74"/>
      <c r="B7" s="79">
        <v>2016</v>
      </c>
      <c r="C7" s="80" t="s">
        <v>50</v>
      </c>
      <c r="D7" s="81" t="s">
        <v>290</v>
      </c>
      <c r="E7" s="82">
        <v>2017</v>
      </c>
      <c r="F7" s="82"/>
      <c r="G7" s="132"/>
      <c r="H7" s="105">
        <v>2016</v>
      </c>
      <c r="I7" s="81" t="s">
        <v>423</v>
      </c>
      <c r="J7" s="82">
        <v>2017</v>
      </c>
    </row>
    <row r="8" spans="1:10">
      <c r="A8" s="14" t="s">
        <v>83</v>
      </c>
    </row>
    <row r="9" spans="1:10">
      <c r="A9" s="94" t="s">
        <v>400</v>
      </c>
      <c r="G9" s="88"/>
    </row>
    <row r="10" spans="1:10">
      <c r="A10" s="5" t="s">
        <v>316</v>
      </c>
      <c r="B10" s="89">
        <v>2230652.33</v>
      </c>
      <c r="C10" s="89"/>
      <c r="D10" s="89"/>
      <c r="E10" s="89">
        <f>B10+C10+D10</f>
        <v>2230652.33</v>
      </c>
      <c r="G10" s="88" t="s">
        <v>64</v>
      </c>
      <c r="H10" s="89">
        <v>1115326.1499999999</v>
      </c>
      <c r="I10" s="89">
        <v>223065.23300000001</v>
      </c>
      <c r="J10" s="89">
        <f>H10+I10</f>
        <v>1338391.3829999999</v>
      </c>
    </row>
    <row r="11" spans="1:10">
      <c r="A11" s="5" t="s">
        <v>374</v>
      </c>
      <c r="B11" s="89">
        <v>43124.74</v>
      </c>
      <c r="C11" s="89"/>
      <c r="D11" s="89"/>
      <c r="E11" s="89">
        <f>B11+C11+D11</f>
        <v>43124.74</v>
      </c>
      <c r="G11" s="88" t="s">
        <v>65</v>
      </c>
      <c r="H11" s="89">
        <v>34523.57</v>
      </c>
      <c r="I11" s="89">
        <v>8601.1699999999983</v>
      </c>
      <c r="J11" s="89">
        <f t="shared" ref="J11:J70" si="0">H11+I11</f>
        <v>43124.74</v>
      </c>
    </row>
    <row r="12" spans="1:10">
      <c r="A12" s="5" t="s">
        <v>375</v>
      </c>
      <c r="B12" s="89">
        <v>132737.88</v>
      </c>
      <c r="C12" s="89"/>
      <c r="D12" s="89"/>
      <c r="E12" s="89">
        <f>B12+C12+D12</f>
        <v>132737.88</v>
      </c>
      <c r="G12" s="88" t="s">
        <v>65</v>
      </c>
      <c r="H12" s="89">
        <v>106262.92999999998</v>
      </c>
      <c r="I12" s="89">
        <v>26474.950000000026</v>
      </c>
      <c r="J12" s="89">
        <f t="shared" si="0"/>
        <v>132737.88</v>
      </c>
    </row>
    <row r="13" spans="1:10">
      <c r="A13" s="5" t="s">
        <v>376</v>
      </c>
      <c r="B13" s="89">
        <v>73971.600000000006</v>
      </c>
      <c r="C13" s="89"/>
      <c r="D13" s="89"/>
      <c r="E13" s="89">
        <f>B13+C13+D13</f>
        <v>73971.600000000006</v>
      </c>
      <c r="G13" s="88" t="s">
        <v>65</v>
      </c>
      <c r="H13" s="89">
        <v>59217.700000000004</v>
      </c>
      <c r="I13" s="89">
        <v>14753.900000000001</v>
      </c>
      <c r="J13" s="89">
        <f t="shared" si="0"/>
        <v>73971.600000000006</v>
      </c>
    </row>
    <row r="14" spans="1:10">
      <c r="A14" s="5" t="s">
        <v>72</v>
      </c>
      <c r="B14" s="89">
        <v>1667371.31</v>
      </c>
      <c r="C14" s="91"/>
      <c r="D14" s="89"/>
      <c r="E14" s="89">
        <f>B14+C14+D14</f>
        <v>1667371.31</v>
      </c>
      <c r="G14" s="88" t="s">
        <v>64</v>
      </c>
      <c r="H14" s="89">
        <v>659740.60000000009</v>
      </c>
      <c r="I14" s="89">
        <v>166737.13099999999</v>
      </c>
      <c r="J14" s="89">
        <f t="shared" si="0"/>
        <v>826477.73100000015</v>
      </c>
    </row>
    <row r="15" spans="1:10">
      <c r="A15" s="5" t="s">
        <v>329</v>
      </c>
      <c r="B15" s="89">
        <v>2072671.08</v>
      </c>
      <c r="C15" s="89"/>
      <c r="D15" s="89"/>
      <c r="E15" s="89">
        <f>B15+C15+D15</f>
        <v>2072671.08</v>
      </c>
      <c r="G15" s="88" t="s">
        <v>64</v>
      </c>
      <c r="H15" s="89">
        <v>1073848.6199999999</v>
      </c>
      <c r="I15" s="89">
        <v>219793.06</v>
      </c>
      <c r="J15" s="89">
        <f t="shared" si="0"/>
        <v>1293641.68</v>
      </c>
    </row>
    <row r="16" spans="1:10">
      <c r="A16" s="5" t="s">
        <v>331</v>
      </c>
      <c r="B16" s="89">
        <v>28797.58</v>
      </c>
      <c r="C16" s="89"/>
      <c r="D16" s="89"/>
      <c r="E16" s="89">
        <f>B16+C16+D16</f>
        <v>28797.58</v>
      </c>
      <c r="G16" s="88" t="s">
        <v>65</v>
      </c>
      <c r="H16" s="89">
        <v>24029.47</v>
      </c>
      <c r="I16" s="89">
        <v>4768.1100000000006</v>
      </c>
      <c r="J16" s="89">
        <f t="shared" si="0"/>
        <v>28797.58</v>
      </c>
    </row>
    <row r="17" spans="1:10">
      <c r="A17" s="5" t="s">
        <v>138</v>
      </c>
      <c r="B17" s="89">
        <v>18556.18</v>
      </c>
      <c r="C17" s="89"/>
      <c r="D17" s="89"/>
      <c r="E17" s="89">
        <f>B17+C17+D17</f>
        <v>18556.18</v>
      </c>
      <c r="G17" s="88" t="s">
        <v>65</v>
      </c>
      <c r="H17" s="89">
        <v>11752.259999999998</v>
      </c>
      <c r="I17" s="89">
        <v>3711.2359999999999</v>
      </c>
      <c r="J17" s="89">
        <f t="shared" si="0"/>
        <v>15463.495999999999</v>
      </c>
    </row>
    <row r="18" spans="1:10">
      <c r="A18" s="5" t="s">
        <v>139</v>
      </c>
      <c r="B18" s="89">
        <v>61524.59</v>
      </c>
      <c r="C18" s="89"/>
      <c r="D18" s="89"/>
      <c r="E18" s="89">
        <f>B18+C18+D18</f>
        <v>61524.59</v>
      </c>
      <c r="G18" s="88" t="s">
        <v>65</v>
      </c>
      <c r="H18" s="89">
        <v>36914.76</v>
      </c>
      <c r="I18" s="89">
        <v>12304.918</v>
      </c>
      <c r="J18" s="89">
        <f t="shared" si="0"/>
        <v>49219.678</v>
      </c>
    </row>
    <row r="19" spans="1:10">
      <c r="A19" s="5" t="s">
        <v>377</v>
      </c>
      <c r="B19" s="89">
        <v>30528.14</v>
      </c>
      <c r="C19" s="89"/>
      <c r="D19" s="89"/>
      <c r="E19" s="89">
        <f>B19+C19+D19</f>
        <v>30528.14</v>
      </c>
      <c r="G19" s="88" t="s">
        <v>65</v>
      </c>
      <c r="H19" s="89">
        <v>19334.400000000005</v>
      </c>
      <c r="I19" s="89">
        <v>6105.6279999999997</v>
      </c>
      <c r="J19" s="89">
        <f t="shared" si="0"/>
        <v>25440.028000000006</v>
      </c>
    </row>
    <row r="20" spans="1:10">
      <c r="A20" s="5" t="s">
        <v>378</v>
      </c>
      <c r="B20" s="89">
        <v>21161.7</v>
      </c>
      <c r="C20" s="89"/>
      <c r="D20" s="89"/>
      <c r="E20" s="89">
        <f>B20+C20+D20</f>
        <v>21161.7</v>
      </c>
      <c r="G20" s="88" t="s">
        <v>65</v>
      </c>
      <c r="H20" s="89">
        <v>12697.199999999997</v>
      </c>
      <c r="I20" s="89">
        <v>4232.34</v>
      </c>
      <c r="J20" s="89">
        <f t="shared" si="0"/>
        <v>16929.539999999997</v>
      </c>
    </row>
    <row r="21" spans="1:10">
      <c r="A21" s="5" t="s">
        <v>379</v>
      </c>
      <c r="B21" s="89">
        <v>43766.92</v>
      </c>
      <c r="C21" s="89"/>
      <c r="D21" s="89"/>
      <c r="E21" s="89">
        <f>B21+C21+D21</f>
        <v>43766.92</v>
      </c>
      <c r="G21" s="88" t="s">
        <v>65</v>
      </c>
      <c r="H21" s="89">
        <v>26260.199999999997</v>
      </c>
      <c r="I21" s="89">
        <v>8753.384</v>
      </c>
      <c r="J21" s="89">
        <f t="shared" si="0"/>
        <v>35013.583999999995</v>
      </c>
    </row>
    <row r="22" spans="1:10">
      <c r="A22" s="5" t="s">
        <v>140</v>
      </c>
      <c r="B22" s="89">
        <v>95287.61</v>
      </c>
      <c r="C22" s="89"/>
      <c r="D22" s="89"/>
      <c r="E22" s="89">
        <f>B22+C22+D22</f>
        <v>95287.61</v>
      </c>
      <c r="G22" s="88" t="s">
        <v>65</v>
      </c>
      <c r="H22" s="89">
        <v>22554.38</v>
      </c>
      <c r="I22" s="89">
        <v>19057.522000000001</v>
      </c>
      <c r="J22" s="89">
        <f t="shared" si="0"/>
        <v>41611.902000000002</v>
      </c>
    </row>
    <row r="23" spans="1:10">
      <c r="A23" s="5" t="s">
        <v>330</v>
      </c>
      <c r="B23" s="89">
        <v>50823.56</v>
      </c>
      <c r="C23" s="89"/>
      <c r="D23" s="89"/>
      <c r="E23" s="89">
        <f>B23+C23+D23</f>
        <v>50823.56</v>
      </c>
      <c r="G23" s="88" t="s">
        <v>65</v>
      </c>
      <c r="H23" s="89">
        <v>20329.439999999991</v>
      </c>
      <c r="I23" s="89">
        <v>10164.712</v>
      </c>
      <c r="J23" s="89">
        <f t="shared" si="0"/>
        <v>30494.151999999991</v>
      </c>
    </row>
    <row r="24" spans="1:10">
      <c r="A24" s="5" t="s">
        <v>397</v>
      </c>
      <c r="B24" s="89">
        <v>35306.589999999997</v>
      </c>
      <c r="C24" s="89"/>
      <c r="D24" s="89"/>
      <c r="E24" s="89">
        <f>B24+C24+D24</f>
        <v>35306.589999999997</v>
      </c>
      <c r="G24" s="88" t="s">
        <v>65</v>
      </c>
      <c r="H24" s="89">
        <v>14122.560000000005</v>
      </c>
      <c r="I24" s="89">
        <v>7061.3179999999993</v>
      </c>
      <c r="J24" s="89">
        <f t="shared" si="0"/>
        <v>21183.878000000004</v>
      </c>
    </row>
    <row r="25" spans="1:10">
      <c r="A25" s="5" t="s">
        <v>133</v>
      </c>
      <c r="B25" s="89">
        <v>15602.92</v>
      </c>
      <c r="C25" s="89"/>
      <c r="D25" s="89"/>
      <c r="E25" s="89">
        <f>B25+C25+D25</f>
        <v>15602.92</v>
      </c>
      <c r="G25" s="88" t="s">
        <v>65</v>
      </c>
      <c r="H25" s="89">
        <v>6241.2000000000016</v>
      </c>
      <c r="I25" s="89">
        <v>3120.5839999999998</v>
      </c>
      <c r="J25" s="89">
        <f t="shared" si="0"/>
        <v>9361.7840000000015</v>
      </c>
    </row>
    <row r="26" spans="1:10">
      <c r="A26" s="5" t="s">
        <v>76</v>
      </c>
      <c r="B26" s="89">
        <v>88543.55</v>
      </c>
      <c r="C26" s="89"/>
      <c r="D26" s="89"/>
      <c r="E26" s="89">
        <f>B26+C26+D26</f>
        <v>88543.55</v>
      </c>
      <c r="G26" s="88" t="s">
        <v>65</v>
      </c>
      <c r="H26" s="89">
        <v>35417.519999999997</v>
      </c>
      <c r="I26" s="89">
        <v>17708.71</v>
      </c>
      <c r="J26" s="89">
        <f t="shared" si="0"/>
        <v>53126.229999999996</v>
      </c>
    </row>
    <row r="27" spans="1:10">
      <c r="A27" s="5" t="s">
        <v>142</v>
      </c>
      <c r="B27" s="89">
        <v>50626.91</v>
      </c>
      <c r="C27" s="89"/>
      <c r="D27" s="89"/>
      <c r="E27" s="89">
        <f>B27+C27+D27</f>
        <v>50626.91</v>
      </c>
      <c r="G27" s="88" t="s">
        <v>65</v>
      </c>
      <c r="H27" s="89">
        <v>10940.380000000001</v>
      </c>
      <c r="I27" s="89">
        <v>10125.382000000001</v>
      </c>
      <c r="J27" s="89">
        <f t="shared" si="0"/>
        <v>21065.762000000002</v>
      </c>
    </row>
    <row r="28" spans="1:10">
      <c r="A28" s="5" t="s">
        <v>143</v>
      </c>
      <c r="B28" s="89">
        <v>48901.33</v>
      </c>
      <c r="C28" s="89"/>
      <c r="D28" s="89"/>
      <c r="E28" s="89">
        <f>B28+C28+D28</f>
        <v>48901.33</v>
      </c>
      <c r="G28" s="88" t="s">
        <v>65</v>
      </c>
      <c r="H28" s="89">
        <v>9780.2400000000016</v>
      </c>
      <c r="I28" s="89">
        <v>9780.2659999999996</v>
      </c>
      <c r="J28" s="89">
        <f t="shared" si="0"/>
        <v>19560.506000000001</v>
      </c>
    </row>
    <row r="29" spans="1:10">
      <c r="A29" s="5" t="s">
        <v>144</v>
      </c>
      <c r="B29" s="89">
        <v>40844.76</v>
      </c>
      <c r="C29" s="89"/>
      <c r="D29" s="89"/>
      <c r="E29" s="89">
        <f>B29+C29+D29</f>
        <v>40844.76</v>
      </c>
      <c r="G29" s="88" t="s">
        <v>65</v>
      </c>
      <c r="H29" s="89">
        <v>8169</v>
      </c>
      <c r="I29" s="89">
        <v>8168.9520000000002</v>
      </c>
      <c r="J29" s="89">
        <f t="shared" si="0"/>
        <v>16337.952000000001</v>
      </c>
    </row>
    <row r="30" spans="1:10">
      <c r="A30" s="5" t="s">
        <v>145</v>
      </c>
      <c r="B30" s="89">
        <v>17147.61</v>
      </c>
      <c r="C30" s="89"/>
      <c r="D30" s="89"/>
      <c r="E30" s="89">
        <f>B30+C30+D30</f>
        <v>17147.61</v>
      </c>
      <c r="G30" s="88" t="s">
        <v>65</v>
      </c>
      <c r="H30" s="89">
        <v>3429.48</v>
      </c>
      <c r="I30" s="89">
        <v>3429.5219999999999</v>
      </c>
      <c r="J30" s="89">
        <f t="shared" si="0"/>
        <v>6859.0020000000004</v>
      </c>
    </row>
    <row r="31" spans="1:10">
      <c r="A31" s="5" t="s">
        <v>146</v>
      </c>
      <c r="B31" s="89">
        <v>21634.44</v>
      </c>
      <c r="C31" s="89"/>
      <c r="D31" s="89"/>
      <c r="E31" s="89">
        <f>B31+C31+D31</f>
        <v>21634.44</v>
      </c>
      <c r="G31" s="88" t="s">
        <v>65</v>
      </c>
      <c r="H31" s="89">
        <v>4326.8400000000011</v>
      </c>
      <c r="I31" s="89">
        <v>4326.8879999999999</v>
      </c>
      <c r="J31" s="89">
        <f t="shared" si="0"/>
        <v>8653.728000000001</v>
      </c>
    </row>
    <row r="32" spans="1:10">
      <c r="A32" s="5" t="s">
        <v>160</v>
      </c>
      <c r="B32" s="89">
        <v>9683.98</v>
      </c>
      <c r="C32" s="89"/>
      <c r="D32" s="89"/>
      <c r="E32" s="89">
        <f>B32+C32+D32</f>
        <v>9683.98</v>
      </c>
      <c r="G32" s="88" t="s">
        <v>65</v>
      </c>
      <c r="H32" s="89">
        <v>1129.8</v>
      </c>
      <c r="I32" s="89">
        <v>1936.7959999999998</v>
      </c>
      <c r="J32" s="89">
        <f t="shared" si="0"/>
        <v>3066.5959999999995</v>
      </c>
    </row>
    <row r="33" spans="1:10">
      <c r="A33" s="5" t="s">
        <v>404</v>
      </c>
      <c r="B33" s="89">
        <v>67919.3</v>
      </c>
      <c r="C33" s="89"/>
      <c r="D33" s="89"/>
      <c r="E33" s="89">
        <f>B33+C33+D33</f>
        <v>67919.3</v>
      </c>
      <c r="G33" s="88" t="s">
        <v>65</v>
      </c>
      <c r="H33" s="89">
        <v>9055.92</v>
      </c>
      <c r="I33" s="89">
        <v>13583.86</v>
      </c>
      <c r="J33" s="89">
        <f t="shared" si="0"/>
        <v>22639.78</v>
      </c>
    </row>
    <row r="34" spans="1:10">
      <c r="A34" s="5" t="s">
        <v>421</v>
      </c>
      <c r="B34" s="89">
        <v>-3500</v>
      </c>
      <c r="C34" s="89"/>
      <c r="D34" s="89"/>
      <c r="E34" s="89">
        <f>B34+C34+D34</f>
        <v>-3500</v>
      </c>
      <c r="G34" s="88" t="s">
        <v>65</v>
      </c>
      <c r="H34" s="89">
        <v>-466.64</v>
      </c>
      <c r="I34" s="89">
        <v>-700</v>
      </c>
      <c r="J34" s="89">
        <f t="shared" si="0"/>
        <v>-1166.6399999999999</v>
      </c>
    </row>
    <row r="35" spans="1:10">
      <c r="A35" s="5" t="s">
        <v>267</v>
      </c>
      <c r="B35" s="89">
        <v>0</v>
      </c>
      <c r="C35" s="89"/>
      <c r="D35" s="89">
        <v>45153</v>
      </c>
      <c r="E35" s="89">
        <f>B35+C35+D35</f>
        <v>45153</v>
      </c>
      <c r="G35" s="88" t="s">
        <v>65</v>
      </c>
      <c r="H35" s="89">
        <v>0</v>
      </c>
      <c r="I35" s="89">
        <v>0</v>
      </c>
      <c r="J35" s="89">
        <f t="shared" si="0"/>
        <v>0</v>
      </c>
    </row>
    <row r="36" spans="1:10">
      <c r="A36" s="5" t="s">
        <v>280</v>
      </c>
      <c r="B36" s="89">
        <v>46316.969999999994</v>
      </c>
      <c r="C36" s="89"/>
      <c r="D36" s="89"/>
      <c r="E36" s="89">
        <f>B36+C36+D36</f>
        <v>46316.969999999994</v>
      </c>
      <c r="G36" s="88" t="s">
        <v>65</v>
      </c>
      <c r="H36" s="89">
        <v>0</v>
      </c>
      <c r="I36" s="89">
        <v>9263.3939999999984</v>
      </c>
      <c r="J36" s="89">
        <f t="shared" si="0"/>
        <v>9263.3939999999984</v>
      </c>
    </row>
    <row r="37" spans="1:10">
      <c r="A37" s="5" t="s">
        <v>263</v>
      </c>
      <c r="B37" s="89">
        <v>95037.970000000016</v>
      </c>
      <c r="C37" s="89"/>
      <c r="D37" s="89"/>
      <c r="E37" s="89">
        <f>B37+C37+D37</f>
        <v>95037.970000000016</v>
      </c>
      <c r="G37" s="88" t="s">
        <v>65</v>
      </c>
      <c r="H37" s="89">
        <v>6335.88</v>
      </c>
      <c r="I37" s="89">
        <v>19007.594000000005</v>
      </c>
      <c r="J37" s="89">
        <f t="shared" si="0"/>
        <v>25343.474000000006</v>
      </c>
    </row>
    <row r="38" spans="1:10">
      <c r="A38" s="5" t="s">
        <v>277</v>
      </c>
      <c r="B38" s="89"/>
      <c r="C38" s="89">
        <v>85000</v>
      </c>
      <c r="D38" s="89"/>
      <c r="E38" s="89">
        <f>B38+C38+D38</f>
        <v>85000</v>
      </c>
      <c r="G38" s="88" t="s">
        <v>65</v>
      </c>
      <c r="H38" s="89">
        <v>0</v>
      </c>
      <c r="I38" s="89">
        <v>8500</v>
      </c>
      <c r="J38" s="89">
        <f t="shared" si="0"/>
        <v>8500</v>
      </c>
    </row>
    <row r="39" spans="1:10">
      <c r="A39" s="5" t="s">
        <v>298</v>
      </c>
      <c r="B39" s="89">
        <v>4121.7</v>
      </c>
      <c r="C39" s="89">
        <v>50000</v>
      </c>
      <c r="D39" s="89"/>
      <c r="E39" s="89">
        <f>B39+C39+D39</f>
        <v>54121.7</v>
      </c>
      <c r="G39" s="88" t="s">
        <v>65</v>
      </c>
      <c r="H39" s="89">
        <v>0</v>
      </c>
      <c r="I39" s="89">
        <v>5824.4</v>
      </c>
      <c r="J39" s="89">
        <f t="shared" si="0"/>
        <v>5824.4</v>
      </c>
    </row>
    <row r="40" spans="1:10">
      <c r="A40" s="5" t="s">
        <v>300</v>
      </c>
      <c r="B40" s="89"/>
      <c r="D40" s="89">
        <v>2004465.7200000002</v>
      </c>
      <c r="E40" s="89">
        <f>B40+C40+D40</f>
        <v>2004465.7200000002</v>
      </c>
      <c r="G40" s="88" t="s">
        <v>65</v>
      </c>
      <c r="H40" s="89">
        <v>0</v>
      </c>
      <c r="I40" s="89">
        <v>300670</v>
      </c>
      <c r="J40" s="89">
        <f t="shared" si="0"/>
        <v>300670</v>
      </c>
    </row>
    <row r="41" spans="1:10">
      <c r="A41" s="5" t="s">
        <v>264</v>
      </c>
      <c r="B41" s="89"/>
      <c r="C41" s="89">
        <v>50000</v>
      </c>
      <c r="D41" s="89"/>
      <c r="E41" s="89">
        <f>B41+C41+D41</f>
        <v>50000</v>
      </c>
      <c r="G41" s="88" t="s">
        <v>65</v>
      </c>
      <c r="H41" s="89">
        <v>0</v>
      </c>
      <c r="I41" s="89">
        <v>5000</v>
      </c>
      <c r="J41" s="89">
        <f t="shared" si="0"/>
        <v>5000</v>
      </c>
    </row>
    <row r="42" spans="1:10">
      <c r="A42" s="5" t="s">
        <v>265</v>
      </c>
      <c r="B42" s="89"/>
      <c r="C42" s="89">
        <v>25000</v>
      </c>
      <c r="D42" s="89"/>
      <c r="E42" s="89">
        <f>B42+C42+D42</f>
        <v>25000</v>
      </c>
      <c r="G42" s="88" t="s">
        <v>65</v>
      </c>
      <c r="H42" s="89">
        <v>0</v>
      </c>
      <c r="I42" s="89">
        <v>2500</v>
      </c>
      <c r="J42" s="89">
        <f t="shared" si="0"/>
        <v>2500</v>
      </c>
    </row>
    <row r="43" spans="1:10">
      <c r="A43" s="5" t="s">
        <v>268</v>
      </c>
      <c r="B43" s="89"/>
      <c r="C43" s="89">
        <v>50000</v>
      </c>
      <c r="D43" s="89"/>
      <c r="E43" s="89">
        <f>B43+C43+D43</f>
        <v>50000</v>
      </c>
      <c r="G43" s="88" t="s">
        <v>65</v>
      </c>
      <c r="H43" s="89">
        <v>0</v>
      </c>
      <c r="I43" s="89">
        <v>5000</v>
      </c>
      <c r="J43" s="89">
        <f t="shared" si="0"/>
        <v>5000</v>
      </c>
    </row>
    <row r="44" spans="1:10">
      <c r="A44" s="5" t="s">
        <v>270</v>
      </c>
      <c r="B44" s="89"/>
      <c r="D44" s="89">
        <v>40464.229999999996</v>
      </c>
      <c r="E44" s="89">
        <f>B44+C44+D44</f>
        <v>40464.229999999996</v>
      </c>
      <c r="G44" s="88" t="s">
        <v>65</v>
      </c>
      <c r="H44" s="89">
        <v>0</v>
      </c>
      <c r="I44" s="89">
        <v>4046.4229999999998</v>
      </c>
      <c r="J44" s="89">
        <f t="shared" si="0"/>
        <v>4046.4229999999998</v>
      </c>
    </row>
    <row r="45" spans="1:10">
      <c r="A45" s="5" t="s">
        <v>302</v>
      </c>
      <c r="B45" s="89"/>
      <c r="D45" s="89">
        <v>4521264.9099999992</v>
      </c>
      <c r="E45" s="89">
        <f>B45+C45+D45</f>
        <v>4521264.9099999992</v>
      </c>
      <c r="G45" s="88" t="s">
        <v>64</v>
      </c>
      <c r="H45" s="89">
        <v>0</v>
      </c>
      <c r="I45" s="89">
        <v>452126.49099999992</v>
      </c>
      <c r="J45" s="89">
        <f t="shared" si="0"/>
        <v>452126.49099999992</v>
      </c>
    </row>
    <row r="46" spans="1:10">
      <c r="A46" s="5" t="s">
        <v>63</v>
      </c>
      <c r="B46" s="89"/>
      <c r="D46" s="89">
        <v>291236.94</v>
      </c>
      <c r="E46" s="89">
        <f>B46+C46+D46</f>
        <v>291236.94</v>
      </c>
      <c r="G46" s="88" t="s">
        <v>65</v>
      </c>
      <c r="H46" s="89">
        <v>0</v>
      </c>
      <c r="I46" s="89">
        <v>58247.387999999999</v>
      </c>
      <c r="J46" s="89">
        <f t="shared" si="0"/>
        <v>58247.387999999999</v>
      </c>
    </row>
    <row r="47" spans="1:10">
      <c r="A47" s="5" t="s">
        <v>409</v>
      </c>
      <c r="B47" s="89"/>
      <c r="D47" s="89">
        <v>145204.58000000002</v>
      </c>
      <c r="E47" s="89">
        <f>B47+C47+D47</f>
        <v>145204.58000000002</v>
      </c>
      <c r="G47" s="88" t="s">
        <v>65</v>
      </c>
      <c r="H47" s="89">
        <v>0</v>
      </c>
      <c r="I47" s="89">
        <v>29040.916000000005</v>
      </c>
      <c r="J47" s="89">
        <f t="shared" si="0"/>
        <v>29040.916000000005</v>
      </c>
    </row>
    <row r="48" spans="1:10">
      <c r="A48" s="5" t="s">
        <v>387</v>
      </c>
      <c r="B48" s="89"/>
      <c r="D48" s="89">
        <v>115894.04</v>
      </c>
      <c r="E48" s="89">
        <f>B48+C48+D48</f>
        <v>115894.04</v>
      </c>
      <c r="G48" s="88" t="s">
        <v>65</v>
      </c>
      <c r="H48" s="89">
        <v>0</v>
      </c>
      <c r="I48" s="89">
        <v>23178.807999999997</v>
      </c>
      <c r="J48" s="89">
        <f t="shared" si="0"/>
        <v>23178.807999999997</v>
      </c>
    </row>
    <row r="49" spans="1:10">
      <c r="A49" s="5" t="s">
        <v>303</v>
      </c>
      <c r="B49" s="89"/>
      <c r="D49" s="89">
        <v>118743.16999999994</v>
      </c>
      <c r="E49" s="89">
        <f>B49+C49+D49</f>
        <v>118743.16999999994</v>
      </c>
      <c r="G49" s="88" t="s">
        <v>65</v>
      </c>
      <c r="H49" s="89">
        <v>0</v>
      </c>
      <c r="I49" s="89">
        <v>23748.633999999987</v>
      </c>
      <c r="J49" s="89">
        <f t="shared" si="0"/>
        <v>23748.633999999987</v>
      </c>
    </row>
    <row r="50" spans="1:10">
      <c r="A50" s="5" t="s">
        <v>304</v>
      </c>
      <c r="B50" s="89"/>
      <c r="D50" s="89">
        <v>230631.12</v>
      </c>
      <c r="E50" s="89">
        <f>B50+C50+D50</f>
        <v>230631.12</v>
      </c>
      <c r="G50" s="88" t="s">
        <v>65</v>
      </c>
      <c r="H50" s="89">
        <v>0</v>
      </c>
      <c r="I50" s="89">
        <v>46126.224000000002</v>
      </c>
      <c r="J50" s="89">
        <f t="shared" si="0"/>
        <v>46126.224000000002</v>
      </c>
    </row>
    <row r="51" spans="1:10">
      <c r="A51" s="5" t="s">
        <v>77</v>
      </c>
      <c r="B51" s="89"/>
      <c r="D51" s="89">
        <v>598119.63000000012</v>
      </c>
      <c r="E51" s="89">
        <f>B51+C51+D51</f>
        <v>598119.63000000012</v>
      </c>
      <c r="G51" s="88" t="s">
        <v>65</v>
      </c>
      <c r="H51" s="89">
        <v>0</v>
      </c>
      <c r="I51" s="89">
        <v>119623.92600000002</v>
      </c>
      <c r="J51" s="89">
        <f t="shared" si="0"/>
        <v>119623.92600000002</v>
      </c>
    </row>
    <row r="52" spans="1:10">
      <c r="A52" s="5" t="s">
        <v>388</v>
      </c>
      <c r="B52" s="89"/>
      <c r="D52" s="89">
        <v>318813.90999999997</v>
      </c>
      <c r="E52" s="89">
        <f>B52+C52+D52</f>
        <v>318813.90999999997</v>
      </c>
      <c r="G52" s="88" t="s">
        <v>65</v>
      </c>
      <c r="H52" s="89">
        <v>0</v>
      </c>
      <c r="I52" s="89">
        <v>63762.781999999992</v>
      </c>
      <c r="J52" s="89">
        <f t="shared" si="0"/>
        <v>63762.781999999992</v>
      </c>
    </row>
    <row r="53" spans="1:10">
      <c r="A53" s="5" t="s">
        <v>150</v>
      </c>
      <c r="B53" s="89"/>
      <c r="D53" s="89">
        <v>169398.08999999997</v>
      </c>
      <c r="E53" s="89">
        <f>B53+C53+D53</f>
        <v>169398.08999999997</v>
      </c>
      <c r="G53" s="88" t="s">
        <v>65</v>
      </c>
      <c r="H53" s="89">
        <v>0</v>
      </c>
      <c r="I53" s="89">
        <v>33879.617999999995</v>
      </c>
      <c r="J53" s="89">
        <f t="shared" si="0"/>
        <v>33879.617999999995</v>
      </c>
    </row>
    <row r="54" spans="1:10">
      <c r="A54" s="5" t="s">
        <v>305</v>
      </c>
      <c r="B54" s="89"/>
      <c r="D54" s="89">
        <v>104405.24000000002</v>
      </c>
      <c r="E54" s="89">
        <f>B54+C54+D54</f>
        <v>104405.24000000002</v>
      </c>
      <c r="G54" s="88" t="s">
        <v>65</v>
      </c>
      <c r="H54" s="89">
        <v>0</v>
      </c>
      <c r="I54" s="89">
        <v>20881.048000000003</v>
      </c>
      <c r="J54" s="89">
        <f t="shared" si="0"/>
        <v>20881.048000000003</v>
      </c>
    </row>
    <row r="55" spans="1:10">
      <c r="A55" s="5" t="s">
        <v>306</v>
      </c>
      <c r="B55" s="89"/>
      <c r="D55" s="89">
        <v>227969.33</v>
      </c>
      <c r="E55" s="89">
        <f>B55+C55+D55</f>
        <v>227969.33</v>
      </c>
      <c r="G55" s="88" t="s">
        <v>65</v>
      </c>
      <c r="H55" s="89">
        <v>0</v>
      </c>
      <c r="I55" s="89">
        <v>45593.865999999995</v>
      </c>
      <c r="J55" s="89">
        <f t="shared" si="0"/>
        <v>45593.865999999995</v>
      </c>
    </row>
    <row r="56" spans="1:10">
      <c r="A56" s="5" t="s">
        <v>279</v>
      </c>
      <c r="B56" s="89"/>
      <c r="D56" s="89">
        <v>127545.06999999999</v>
      </c>
      <c r="E56" s="89">
        <f>B56+C56+D56</f>
        <v>127545.06999999999</v>
      </c>
      <c r="G56" s="88" t="s">
        <v>65</v>
      </c>
      <c r="H56" s="89">
        <v>0</v>
      </c>
      <c r="I56" s="89">
        <v>25509.013999999999</v>
      </c>
      <c r="J56" s="89">
        <f t="shared" si="0"/>
        <v>25509.013999999999</v>
      </c>
    </row>
    <row r="57" spans="1:10">
      <c r="A57" s="5" t="s">
        <v>152</v>
      </c>
      <c r="B57" s="89"/>
      <c r="D57" s="89">
        <v>273095.38999999996</v>
      </c>
      <c r="E57" s="89">
        <f>B57+C57+D57</f>
        <v>273095.38999999996</v>
      </c>
      <c r="G57" s="88" t="s">
        <v>65</v>
      </c>
      <c r="H57" s="89">
        <v>0</v>
      </c>
      <c r="I57" s="89">
        <v>54619.077999999994</v>
      </c>
      <c r="J57" s="89">
        <f t="shared" si="0"/>
        <v>54619.077999999994</v>
      </c>
    </row>
    <row r="58" spans="1:10">
      <c r="A58" s="5" t="s">
        <v>307</v>
      </c>
      <c r="B58" s="89"/>
      <c r="D58" s="89">
        <v>118035.9</v>
      </c>
      <c r="E58" s="89">
        <f>B58+C58+D58</f>
        <v>118035.9</v>
      </c>
      <c r="G58" s="88" t="s">
        <v>65</v>
      </c>
      <c r="H58" s="89">
        <v>0</v>
      </c>
      <c r="I58" s="89">
        <v>23607.18</v>
      </c>
      <c r="J58" s="89">
        <f t="shared" si="0"/>
        <v>23607.18</v>
      </c>
    </row>
    <row r="59" spans="1:10">
      <c r="A59" s="5" t="s">
        <v>153</v>
      </c>
      <c r="B59" s="89"/>
      <c r="D59" s="89">
        <v>277699.89999999997</v>
      </c>
      <c r="E59" s="89">
        <f>B59+C59+D59</f>
        <v>277699.89999999997</v>
      </c>
      <c r="G59" s="88" t="s">
        <v>65</v>
      </c>
      <c r="H59" s="89">
        <v>0</v>
      </c>
      <c r="I59" s="89">
        <v>55539.979999999996</v>
      </c>
      <c r="J59" s="89">
        <f t="shared" si="0"/>
        <v>55539.979999999996</v>
      </c>
    </row>
    <row r="60" spans="1:10">
      <c r="A60" s="5" t="s">
        <v>308</v>
      </c>
      <c r="B60" s="89"/>
      <c r="D60" s="89">
        <v>189613.55</v>
      </c>
      <c r="E60" s="89">
        <f>B60+C60+D60</f>
        <v>189613.55</v>
      </c>
      <c r="G60" s="88" t="s">
        <v>65</v>
      </c>
      <c r="H60" s="89">
        <v>0</v>
      </c>
      <c r="I60" s="89">
        <v>37922.71</v>
      </c>
      <c r="J60" s="89">
        <f t="shared" si="0"/>
        <v>37922.71</v>
      </c>
    </row>
    <row r="61" spans="1:10">
      <c r="A61" s="5" t="s">
        <v>360</v>
      </c>
      <c r="B61" s="89"/>
      <c r="D61" s="89">
        <v>428362.15</v>
      </c>
      <c r="E61" s="89">
        <f>B61+C61+D61</f>
        <v>428362.15</v>
      </c>
      <c r="G61" s="88" t="s">
        <v>65</v>
      </c>
      <c r="H61" s="89">
        <v>0</v>
      </c>
      <c r="I61" s="89">
        <v>85672.430000000008</v>
      </c>
      <c r="J61" s="89">
        <f t="shared" si="0"/>
        <v>85672.430000000008</v>
      </c>
    </row>
    <row r="62" spans="1:10">
      <c r="A62" s="5" t="s">
        <v>412</v>
      </c>
      <c r="B62" s="89">
        <v>0</v>
      </c>
      <c r="D62" s="89">
        <v>100000</v>
      </c>
      <c r="E62" s="89">
        <f>B62+C62+D62</f>
        <v>100000</v>
      </c>
      <c r="G62" s="88" t="s">
        <v>65</v>
      </c>
      <c r="H62" s="89">
        <v>0</v>
      </c>
      <c r="I62" s="89">
        <v>5000</v>
      </c>
      <c r="J62" s="89">
        <f t="shared" si="0"/>
        <v>5000</v>
      </c>
    </row>
    <row r="63" spans="1:10">
      <c r="A63" s="5" t="s">
        <v>161</v>
      </c>
      <c r="B63" s="89">
        <v>0</v>
      </c>
      <c r="C63" s="89"/>
      <c r="D63" s="89"/>
      <c r="E63" s="89">
        <f>B63+C63+D63</f>
        <v>0</v>
      </c>
      <c r="G63" s="88" t="s">
        <v>65</v>
      </c>
      <c r="H63" s="89">
        <v>0</v>
      </c>
      <c r="I63" s="119">
        <v>0</v>
      </c>
      <c r="J63" s="89">
        <f t="shared" si="0"/>
        <v>0</v>
      </c>
    </row>
    <row r="64" spans="1:10">
      <c r="A64" s="5" t="s">
        <v>157</v>
      </c>
      <c r="B64" s="89">
        <v>0</v>
      </c>
      <c r="C64" s="89"/>
      <c r="D64" s="89"/>
      <c r="E64" s="89">
        <f>B64+C64+D64</f>
        <v>0</v>
      </c>
      <c r="G64" s="88" t="s">
        <v>65</v>
      </c>
      <c r="H64" s="89">
        <v>0</v>
      </c>
      <c r="I64" s="89">
        <v>0</v>
      </c>
      <c r="J64" s="89">
        <f t="shared" si="0"/>
        <v>0</v>
      </c>
    </row>
    <row r="65" spans="1:10">
      <c r="A65" s="5" t="s">
        <v>384</v>
      </c>
      <c r="B65" s="89">
        <v>-782591</v>
      </c>
      <c r="C65" s="89"/>
      <c r="D65" s="89"/>
      <c r="E65" s="89">
        <f>B65+C65+D65</f>
        <v>-782591</v>
      </c>
      <c r="G65" s="88" t="s">
        <v>64</v>
      </c>
      <c r="H65" s="89">
        <v>-306346</v>
      </c>
      <c r="I65" s="89">
        <v>-78259</v>
      </c>
      <c r="J65" s="89">
        <f t="shared" si="0"/>
        <v>-384605</v>
      </c>
    </row>
    <row r="66" spans="1:10">
      <c r="A66" s="5" t="s">
        <v>385</v>
      </c>
      <c r="B66" s="89">
        <v>-3413.88</v>
      </c>
      <c r="C66" s="89"/>
      <c r="D66" s="89"/>
      <c r="E66" s="89">
        <f>B66+C66+D66</f>
        <v>-3413.88</v>
      </c>
      <c r="G66" s="88" t="s">
        <v>65</v>
      </c>
      <c r="H66" s="89">
        <v>-2048.3999999999996</v>
      </c>
      <c r="I66" s="89">
        <v>-682.77600000000007</v>
      </c>
      <c r="J66" s="89">
        <f t="shared" si="0"/>
        <v>-2731.1759999999995</v>
      </c>
    </row>
    <row r="67" spans="1:10">
      <c r="A67" s="5" t="s">
        <v>398</v>
      </c>
      <c r="B67" s="89">
        <v>-7000</v>
      </c>
      <c r="C67" s="89"/>
      <c r="D67" s="89"/>
      <c r="E67" s="89">
        <f>B67+C67+D67</f>
        <v>-7000</v>
      </c>
      <c r="G67" s="88" t="s">
        <v>65</v>
      </c>
      <c r="H67" s="89">
        <v>-2800.0800000000004</v>
      </c>
      <c r="I67" s="89">
        <v>-1400</v>
      </c>
      <c r="J67" s="89">
        <f t="shared" si="0"/>
        <v>-4200.08</v>
      </c>
    </row>
    <row r="68" spans="1:10">
      <c r="A68" s="5" t="s">
        <v>407</v>
      </c>
      <c r="B68" s="89">
        <v>-16500</v>
      </c>
      <c r="C68" s="89"/>
      <c r="D68" s="89"/>
      <c r="E68" s="89">
        <f>B68+C68+D68</f>
        <v>-16500</v>
      </c>
      <c r="G68" s="88" t="s">
        <v>65</v>
      </c>
      <c r="H68" s="89">
        <v>-3025</v>
      </c>
      <c r="I68" s="89">
        <v>-3300</v>
      </c>
      <c r="J68" s="89">
        <f t="shared" si="0"/>
        <v>-6325</v>
      </c>
    </row>
    <row r="69" spans="1:10">
      <c r="A69" s="5" t="s">
        <v>321</v>
      </c>
      <c r="B69" s="89">
        <v>-3734762.77</v>
      </c>
      <c r="C69" s="89"/>
      <c r="D69" s="89"/>
      <c r="E69" s="89">
        <f>B69+C69+D69</f>
        <v>-3734762.77</v>
      </c>
      <c r="G69" s="88" t="s">
        <v>65</v>
      </c>
      <c r="H69" s="89">
        <v>-699935.74</v>
      </c>
      <c r="I69" s="91">
        <v>-698804.22400000005</v>
      </c>
      <c r="J69" s="89">
        <f t="shared" si="0"/>
        <v>-1398739.9640000002</v>
      </c>
    </row>
    <row r="70" spans="1:10">
      <c r="A70" s="5" t="s">
        <v>413</v>
      </c>
      <c r="B70" s="89">
        <v>0</v>
      </c>
      <c r="D70" s="89">
        <v>-15000</v>
      </c>
      <c r="E70" s="89">
        <f>B70+C70+D70</f>
        <v>-15000</v>
      </c>
      <c r="G70" s="88" t="s">
        <v>65</v>
      </c>
      <c r="H70" s="89">
        <v>0</v>
      </c>
      <c r="I70" s="89">
        <v>-3000</v>
      </c>
      <c r="J70" s="89">
        <f t="shared" si="0"/>
        <v>-3000</v>
      </c>
    </row>
    <row r="71" spans="1:10">
      <c r="B71" s="89"/>
      <c r="C71" s="89"/>
      <c r="D71" s="89"/>
      <c r="E71" s="89"/>
      <c r="G71" s="88"/>
      <c r="H71" s="89"/>
      <c r="I71" s="89"/>
      <c r="J71" s="89"/>
    </row>
    <row r="72" spans="1:10">
      <c r="A72" s="5" t="s">
        <v>68</v>
      </c>
      <c r="B72" s="91">
        <f>SUM(B10:B71)</f>
        <v>2564895.6</v>
      </c>
      <c r="C72" s="91">
        <f>SUM(C10:C71)</f>
        <v>260000</v>
      </c>
      <c r="D72" s="91">
        <f>SUM(D10:D71)</f>
        <v>10431115.870000003</v>
      </c>
      <c r="E72" s="91">
        <f>SUM(E10:E71)</f>
        <v>13256011.469999999</v>
      </c>
      <c r="H72" s="91">
        <f>SUM(H10:H71)</f>
        <v>2317118.6399999997</v>
      </c>
      <c r="I72" s="91">
        <f>SUM(I10:I71)</f>
        <v>1585511.4760000003</v>
      </c>
      <c r="J72" s="91">
        <f>SUM(J10:J71)</f>
        <v>3902630.1159999999</v>
      </c>
    </row>
    <row r="74" spans="1:10">
      <c r="A74" s="5" t="s">
        <v>399</v>
      </c>
    </row>
    <row r="75" spans="1:10">
      <c r="A75" s="5" t="s">
        <v>411</v>
      </c>
      <c r="B75" s="89">
        <v>118743.16999999994</v>
      </c>
      <c r="C75" s="89"/>
      <c r="D75" s="89">
        <v>-118743.16999999994</v>
      </c>
      <c r="E75" s="89">
        <f>B75+C75+D75</f>
        <v>0</v>
      </c>
    </row>
    <row r="76" spans="1:10">
      <c r="A76" s="5" t="s">
        <v>137</v>
      </c>
      <c r="B76" s="89">
        <v>426375.56</v>
      </c>
      <c r="C76" s="89"/>
      <c r="D76" s="89">
        <v>0</v>
      </c>
      <c r="E76" s="89">
        <f>B76+C76+D76</f>
        <v>426375.56</v>
      </c>
    </row>
    <row r="77" spans="1:10">
      <c r="A77" s="5" t="s">
        <v>77</v>
      </c>
      <c r="B77" s="89">
        <v>598119.63000000012</v>
      </c>
      <c r="C77" s="89"/>
      <c r="D77" s="89">
        <v>-598119.63000000012</v>
      </c>
      <c r="E77" s="89">
        <f>B77+C77+D77</f>
        <v>0</v>
      </c>
    </row>
    <row r="78" spans="1:10">
      <c r="A78" s="5" t="s">
        <v>387</v>
      </c>
      <c r="B78" s="89">
        <v>115894.04</v>
      </c>
      <c r="C78" s="89"/>
      <c r="D78" s="89">
        <v>-115894.04</v>
      </c>
      <c r="E78" s="89">
        <f>B78+C78+D78</f>
        <v>0</v>
      </c>
    </row>
    <row r="79" spans="1:10">
      <c r="A79" s="5" t="s">
        <v>388</v>
      </c>
      <c r="B79" s="89">
        <v>318813.90999999997</v>
      </c>
      <c r="C79" s="89"/>
      <c r="D79" s="89">
        <v>-318813.90999999997</v>
      </c>
      <c r="E79" s="89">
        <f>B79+C79+D79</f>
        <v>0</v>
      </c>
    </row>
    <row r="80" spans="1:10">
      <c r="A80" s="5" t="s">
        <v>304</v>
      </c>
      <c r="B80" s="89">
        <v>230631.12</v>
      </c>
      <c r="C80" s="89"/>
      <c r="D80" s="89">
        <v>-230631.12</v>
      </c>
      <c r="E80" s="89">
        <f>B80+C80+D80</f>
        <v>0</v>
      </c>
    </row>
    <row r="81" spans="1:5">
      <c r="A81" s="5" t="s">
        <v>150</v>
      </c>
      <c r="B81" s="89">
        <v>169398.08999999997</v>
      </c>
      <c r="C81" s="89"/>
      <c r="D81" s="89">
        <v>-169398.08999999997</v>
      </c>
      <c r="E81" s="89">
        <f>B81+C81+D81</f>
        <v>0</v>
      </c>
    </row>
    <row r="82" spans="1:5">
      <c r="A82" s="5" t="s">
        <v>151</v>
      </c>
      <c r="B82" s="89">
        <v>118035.9</v>
      </c>
      <c r="C82" s="89"/>
      <c r="D82" s="89">
        <v>-118035.9</v>
      </c>
      <c r="E82" s="89">
        <f>B82+C82+D82</f>
        <v>0</v>
      </c>
    </row>
    <row r="83" spans="1:5">
      <c r="A83" s="5" t="s">
        <v>152</v>
      </c>
      <c r="B83" s="89">
        <v>273095.38999999996</v>
      </c>
      <c r="C83" s="89"/>
      <c r="D83" s="89">
        <v>-273095.38999999996</v>
      </c>
      <c r="E83" s="89">
        <f>B83+C83+D83</f>
        <v>0</v>
      </c>
    </row>
    <row r="84" spans="1:5">
      <c r="A84" s="5" t="s">
        <v>153</v>
      </c>
      <c r="B84" s="89">
        <v>277699.89999999997</v>
      </c>
      <c r="C84" s="89"/>
      <c r="D84" s="89">
        <v>-277699.89999999997</v>
      </c>
      <c r="E84" s="89">
        <f>B84+C84+D84</f>
        <v>0</v>
      </c>
    </row>
    <row r="85" spans="1:5">
      <c r="A85" s="5" t="s">
        <v>419</v>
      </c>
      <c r="B85" s="89">
        <v>-15000</v>
      </c>
      <c r="C85" s="89"/>
      <c r="D85" s="89">
        <v>15000</v>
      </c>
      <c r="E85" s="89">
        <f>B85+C85+D85</f>
        <v>0</v>
      </c>
    </row>
    <row r="86" spans="1:5">
      <c r="A86" s="5" t="s">
        <v>401</v>
      </c>
      <c r="B86" s="89">
        <v>540279.94999999995</v>
      </c>
      <c r="C86" s="89">
        <v>50000</v>
      </c>
      <c r="D86" s="89"/>
      <c r="E86" s="89">
        <f>B86+C86+D86</f>
        <v>590279.94999999995</v>
      </c>
    </row>
    <row r="87" spans="1:5">
      <c r="A87" s="5" t="s">
        <v>306</v>
      </c>
      <c r="B87" s="89">
        <v>227969.33</v>
      </c>
      <c r="C87" s="89"/>
      <c r="D87" s="89">
        <v>-227969.33</v>
      </c>
      <c r="E87" s="89">
        <f>B87+C87+D87</f>
        <v>0</v>
      </c>
    </row>
    <row r="88" spans="1:5">
      <c r="A88" s="5" t="s">
        <v>158</v>
      </c>
      <c r="B88" s="89">
        <v>137512.29999999999</v>
      </c>
      <c r="C88" s="89">
        <v>34000</v>
      </c>
      <c r="D88" s="89"/>
      <c r="E88" s="89">
        <f>B88+C88+D88</f>
        <v>171512.3</v>
      </c>
    </row>
    <row r="89" spans="1:5">
      <c r="A89" s="5" t="s">
        <v>154</v>
      </c>
      <c r="B89" s="89">
        <v>104405.24000000002</v>
      </c>
      <c r="C89" s="89"/>
      <c r="D89" s="89">
        <v>-104405.24000000002</v>
      </c>
      <c r="E89" s="89">
        <f>B89+C89+D89</f>
        <v>0</v>
      </c>
    </row>
    <row r="90" spans="1:5">
      <c r="A90" s="5" t="s">
        <v>155</v>
      </c>
      <c r="B90" s="89">
        <v>189613.55</v>
      </c>
      <c r="C90" s="89"/>
      <c r="D90" s="89">
        <v>-189613.55</v>
      </c>
      <c r="E90" s="89">
        <f>B90+C90+D90</f>
        <v>0</v>
      </c>
    </row>
    <row r="91" spans="1:5">
      <c r="A91" s="5" t="s">
        <v>156</v>
      </c>
      <c r="B91" s="89">
        <v>121530.45999999999</v>
      </c>
      <c r="C91" s="89">
        <v>160000</v>
      </c>
      <c r="D91" s="89"/>
      <c r="E91" s="89">
        <f>B91+C91+D91</f>
        <v>281530.45999999996</v>
      </c>
    </row>
    <row r="92" spans="1:5">
      <c r="A92" s="5" t="s">
        <v>161</v>
      </c>
      <c r="B92" s="89">
        <v>2806974.6150000002</v>
      </c>
      <c r="C92" s="89"/>
      <c r="D92" s="89"/>
      <c r="E92" s="89">
        <f>B92+C92+D92</f>
        <v>2806974.6150000002</v>
      </c>
    </row>
    <row r="93" spans="1:5">
      <c r="A93" s="5" t="s">
        <v>157</v>
      </c>
      <c r="B93" s="89">
        <v>-2825000</v>
      </c>
      <c r="C93" s="89"/>
      <c r="D93" s="89"/>
      <c r="E93" s="89">
        <f>B93+C93+D93</f>
        <v>-2825000</v>
      </c>
    </row>
    <row r="94" spans="1:5">
      <c r="A94" s="5" t="s">
        <v>409</v>
      </c>
      <c r="B94" s="89">
        <v>145204.58000000002</v>
      </c>
      <c r="C94" s="89"/>
      <c r="D94" s="89">
        <v>-145204.58000000002</v>
      </c>
      <c r="E94" s="89">
        <f>B94+C94+D94</f>
        <v>0</v>
      </c>
    </row>
    <row r="95" spans="1:5">
      <c r="A95" s="5" t="s">
        <v>278</v>
      </c>
      <c r="B95" s="89">
        <v>105337.24</v>
      </c>
      <c r="C95" s="89"/>
      <c r="D95" s="89"/>
      <c r="E95" s="89">
        <f>B95+C95+D95</f>
        <v>105337.24</v>
      </c>
    </row>
    <row r="96" spans="1:5">
      <c r="A96" s="5" t="s">
        <v>279</v>
      </c>
      <c r="B96" s="89">
        <v>127545.06999999999</v>
      </c>
      <c r="C96" s="89"/>
      <c r="D96" s="89">
        <v>-127545.06999999999</v>
      </c>
      <c r="E96" s="89">
        <f>B96+C96+D96</f>
        <v>0</v>
      </c>
    </row>
    <row r="97" spans="1:10">
      <c r="A97" s="5" t="s">
        <v>360</v>
      </c>
      <c r="B97" s="89">
        <v>50362.15</v>
      </c>
      <c r="C97" s="89">
        <v>378000</v>
      </c>
      <c r="D97" s="89">
        <v>-428362.15</v>
      </c>
      <c r="E97" s="89">
        <f>B97+C97+D97</f>
        <v>0</v>
      </c>
    </row>
    <row r="98" spans="1:10">
      <c r="A98" s="5" t="s">
        <v>422</v>
      </c>
      <c r="B98" s="89">
        <v>45153</v>
      </c>
      <c r="C98" s="89"/>
      <c r="D98" s="89">
        <v>-45153</v>
      </c>
      <c r="E98" s="89">
        <f>B98+C98+D98</f>
        <v>0</v>
      </c>
    </row>
    <row r="99" spans="1:10">
      <c r="A99" s="5" t="s">
        <v>300</v>
      </c>
      <c r="B99" s="89">
        <v>1854465.7200000002</v>
      </c>
      <c r="C99" s="89">
        <v>150000</v>
      </c>
      <c r="D99" s="89">
        <v>-2004465.7200000002</v>
      </c>
      <c r="E99" s="89">
        <f>B99+C99+D99</f>
        <v>0</v>
      </c>
    </row>
    <row r="100" spans="1:10">
      <c r="A100" s="5" t="s">
        <v>412</v>
      </c>
      <c r="B100" s="89">
        <v>0</v>
      </c>
      <c r="C100" s="89">
        <v>100000</v>
      </c>
      <c r="D100" s="89">
        <v>-100000</v>
      </c>
      <c r="E100" s="89">
        <f>B100+C100+D100</f>
        <v>0</v>
      </c>
    </row>
    <row r="101" spans="1:10">
      <c r="A101" s="5" t="s">
        <v>361</v>
      </c>
      <c r="B101" s="89">
        <v>0</v>
      </c>
      <c r="C101" s="89">
        <v>200000</v>
      </c>
      <c r="D101" s="89"/>
      <c r="E101" s="89">
        <f>B101+C101+D101</f>
        <v>200000</v>
      </c>
    </row>
    <row r="102" spans="1:10">
      <c r="A102" s="5" t="e">
        <f>#REF!</f>
        <v>#REF!</v>
      </c>
      <c r="B102" s="89">
        <v>25464.23</v>
      </c>
      <c r="C102" s="89">
        <v>15000</v>
      </c>
      <c r="D102" s="89">
        <v>-40464.229999999996</v>
      </c>
      <c r="E102" s="89">
        <f>B102+C102+D102</f>
        <v>0</v>
      </c>
    </row>
    <row r="103" spans="1:10">
      <c r="A103" s="5" t="s">
        <v>61</v>
      </c>
      <c r="B103" s="89">
        <v>6881354.3600000003</v>
      </c>
      <c r="C103" s="89">
        <v>250000</v>
      </c>
      <c r="D103" s="92"/>
      <c r="E103" s="89">
        <f>B103+C103+D103</f>
        <v>7131354.3600000003</v>
      </c>
    </row>
    <row r="104" spans="1:10">
      <c r="A104" s="5" t="s">
        <v>324</v>
      </c>
      <c r="B104" s="89">
        <v>0</v>
      </c>
      <c r="C104" s="89">
        <v>500000</v>
      </c>
      <c r="D104" s="92"/>
      <c r="E104" s="89">
        <f>B104+C104+D104</f>
        <v>500000</v>
      </c>
    </row>
    <row r="105" spans="1:10">
      <c r="A105" s="5" t="s">
        <v>325</v>
      </c>
      <c r="B105" s="89">
        <v>0</v>
      </c>
      <c r="C105" s="89">
        <v>750000</v>
      </c>
      <c r="D105" s="92"/>
      <c r="E105" s="89">
        <f>B105+C105+D105</f>
        <v>750000</v>
      </c>
    </row>
    <row r="106" spans="1:10">
      <c r="A106" s="5" t="s">
        <v>62</v>
      </c>
      <c r="B106" s="89">
        <v>4521264.9099999992</v>
      </c>
      <c r="C106" s="92"/>
      <c r="D106" s="89">
        <v>-4521264.9099999992</v>
      </c>
      <c r="E106" s="89">
        <f>B106+C106+D106</f>
        <v>0</v>
      </c>
    </row>
    <row r="107" spans="1:10">
      <c r="A107" s="5" t="s">
        <v>63</v>
      </c>
      <c r="B107" s="89">
        <v>291236.94</v>
      </c>
      <c r="C107" s="91"/>
      <c r="D107" s="89">
        <v>-291236.94</v>
      </c>
      <c r="E107" s="89">
        <f>B107+C107+D107</f>
        <v>0</v>
      </c>
    </row>
    <row r="108" spans="1:10">
      <c r="B108" s="89"/>
      <c r="C108" s="91"/>
      <c r="D108" s="91"/>
      <c r="E108" s="91"/>
    </row>
    <row r="109" spans="1:10">
      <c r="A109" s="5" t="s">
        <v>67</v>
      </c>
      <c r="B109" s="91">
        <f>SUM(B75:B108)</f>
        <v>17982480.355000004</v>
      </c>
      <c r="C109" s="91">
        <f>SUM(C75:C108)</f>
        <v>2587000</v>
      </c>
      <c r="D109" s="91">
        <f>SUM(D75:D108)</f>
        <v>-10431115.869999999</v>
      </c>
      <c r="E109" s="91">
        <f>SUM(E75:E108)</f>
        <v>10138364.484999999</v>
      </c>
      <c r="H109" s="91"/>
      <c r="I109" s="91"/>
      <c r="J109" s="91"/>
    </row>
    <row r="110" spans="1:10">
      <c r="B110" s="89"/>
      <c r="C110" s="91"/>
      <c r="D110" s="91"/>
      <c r="E110" s="91"/>
    </row>
    <row r="111" spans="1:10">
      <c r="A111" s="62" t="s">
        <v>69</v>
      </c>
      <c r="B111" s="93">
        <f>B72+B109</f>
        <v>20547375.955000006</v>
      </c>
      <c r="C111" s="93">
        <f>C72+C109</f>
        <v>2847000</v>
      </c>
      <c r="D111" s="93">
        <f>D72+D109</f>
        <v>0</v>
      </c>
      <c r="E111" s="93">
        <f>E72+E109</f>
        <v>23394375.954999998</v>
      </c>
      <c r="F111" s="93"/>
      <c r="G111" s="93">
        <f>G72+G109</f>
        <v>0</v>
      </c>
      <c r="H111" s="93">
        <f>H72+H109</f>
        <v>2317118.6399999997</v>
      </c>
      <c r="I111" s="93">
        <f>I72+I109</f>
        <v>1585511.4760000003</v>
      </c>
      <c r="J111" s="93">
        <f>J72+J109</f>
        <v>3902630.1159999999</v>
      </c>
    </row>
    <row r="112" spans="1:10">
      <c r="E112" s="91"/>
    </row>
    <row r="113" spans="1:10">
      <c r="E113" s="91"/>
    </row>
    <row r="114" spans="1:10">
      <c r="A114" s="14" t="s">
        <v>260</v>
      </c>
      <c r="B114" s="91"/>
      <c r="C114" s="91"/>
      <c r="D114" s="91"/>
      <c r="E114" s="91"/>
      <c r="H114" s="91"/>
      <c r="I114" s="91"/>
      <c r="J114" s="91"/>
    </row>
    <row r="115" spans="1:10">
      <c r="A115" s="94" t="s">
        <v>400</v>
      </c>
      <c r="E115" s="91"/>
    </row>
    <row r="116" spans="1:10">
      <c r="A116" s="95" t="s">
        <v>386</v>
      </c>
      <c r="B116" s="91">
        <v>769056.67</v>
      </c>
      <c r="C116" s="91"/>
      <c r="D116" s="91"/>
      <c r="E116" s="91">
        <f>B116+C116+D116</f>
        <v>769056.67</v>
      </c>
      <c r="F116" s="91"/>
      <c r="G116" s="88" t="s">
        <v>66</v>
      </c>
      <c r="H116" s="91">
        <v>518045.08999999991</v>
      </c>
      <c r="I116" s="91">
        <v>64088.06</v>
      </c>
      <c r="J116" s="89">
        <f t="shared" ref="J116:J123" si="1">H116+I116</f>
        <v>582133.14999999991</v>
      </c>
    </row>
    <row r="117" spans="1:10">
      <c r="A117" s="5" t="s">
        <v>78</v>
      </c>
      <c r="B117" s="91">
        <v>642852.91</v>
      </c>
      <c r="C117" s="91"/>
      <c r="D117" s="91"/>
      <c r="E117" s="91">
        <f>B117+C117+D117</f>
        <v>642852.91</v>
      </c>
      <c r="F117" s="91"/>
      <c r="G117" s="88" t="s">
        <v>64</v>
      </c>
      <c r="H117" s="91">
        <v>578567.81999999995</v>
      </c>
      <c r="I117" s="91">
        <v>64285.090000000084</v>
      </c>
      <c r="J117" s="89">
        <f t="shared" si="1"/>
        <v>642852.91</v>
      </c>
    </row>
    <row r="118" spans="1:10">
      <c r="A118" s="5" t="s">
        <v>79</v>
      </c>
      <c r="B118" s="91">
        <v>243044.71</v>
      </c>
      <c r="C118" s="91"/>
      <c r="D118" s="91"/>
      <c r="E118" s="91">
        <f>B118+C118+D118</f>
        <v>243044.71</v>
      </c>
      <c r="F118" s="91"/>
      <c r="G118" s="88" t="s">
        <v>66</v>
      </c>
      <c r="H118" s="91">
        <v>182283.5</v>
      </c>
      <c r="I118" s="91">
        <v>20253.72</v>
      </c>
      <c r="J118" s="89">
        <f t="shared" si="1"/>
        <v>202537.22</v>
      </c>
    </row>
    <row r="119" spans="1:10">
      <c r="A119" s="5" t="s">
        <v>80</v>
      </c>
      <c r="B119" s="91">
        <v>185010.89</v>
      </c>
      <c r="C119" s="91"/>
      <c r="D119" s="91"/>
      <c r="E119" s="91">
        <f>B119+C119+D119</f>
        <v>185010.89</v>
      </c>
      <c r="F119" s="91"/>
      <c r="G119" s="88" t="s">
        <v>98</v>
      </c>
      <c r="H119" s="91">
        <v>37001.939999999995</v>
      </c>
      <c r="I119" s="91">
        <v>4111.32</v>
      </c>
      <c r="J119" s="89">
        <f t="shared" si="1"/>
        <v>41113.259999999995</v>
      </c>
    </row>
    <row r="120" spans="1:10">
      <c r="A120" s="95" t="s">
        <v>262</v>
      </c>
      <c r="B120" s="91">
        <v>0</v>
      </c>
      <c r="C120" s="91"/>
      <c r="D120" s="91">
        <v>178902.67</v>
      </c>
      <c r="E120" s="91">
        <f>B120+C120+D120</f>
        <v>178902.67</v>
      </c>
      <c r="F120" s="91"/>
      <c r="G120" s="88" t="s">
        <v>65</v>
      </c>
      <c r="H120" s="91">
        <v>0</v>
      </c>
      <c r="I120" s="91">
        <v>35780.534</v>
      </c>
      <c r="J120" s="89">
        <f t="shared" si="1"/>
        <v>35780.534</v>
      </c>
    </row>
    <row r="121" spans="1:10">
      <c r="A121" s="95" t="s">
        <v>312</v>
      </c>
      <c r="B121" s="91">
        <v>0</v>
      </c>
      <c r="D121" s="91">
        <v>181080.41999999995</v>
      </c>
      <c r="E121" s="91">
        <f>B121+C121+D121</f>
        <v>181080.41999999995</v>
      </c>
      <c r="F121" s="91"/>
      <c r="G121" s="88" t="s">
        <v>65</v>
      </c>
      <c r="H121" s="91">
        <v>0</v>
      </c>
      <c r="I121" s="91">
        <v>36216.083999999988</v>
      </c>
      <c r="J121" s="89">
        <f t="shared" si="1"/>
        <v>36216.083999999988</v>
      </c>
    </row>
    <row r="122" spans="1:10">
      <c r="A122" s="95" t="s">
        <v>97</v>
      </c>
      <c r="B122" s="91">
        <v>0</v>
      </c>
      <c r="D122" s="91">
        <v>2693853.54</v>
      </c>
      <c r="E122" s="91">
        <f>B122+C122+D122</f>
        <v>2693853.54</v>
      </c>
      <c r="F122" s="91"/>
      <c r="G122" s="88" t="s">
        <v>64</v>
      </c>
      <c r="H122" s="91">
        <v>0</v>
      </c>
      <c r="I122" s="120">
        <v>250984</v>
      </c>
      <c r="J122" s="89">
        <f t="shared" si="1"/>
        <v>250984</v>
      </c>
    </row>
    <row r="123" spans="1:10">
      <c r="A123" s="95" t="s">
        <v>299</v>
      </c>
      <c r="B123" s="91">
        <v>0</v>
      </c>
      <c r="D123" s="91">
        <v>238223.28999999998</v>
      </c>
      <c r="E123" s="91">
        <f>B123+C123+D123</f>
        <v>238223.28999999998</v>
      </c>
      <c r="F123" s="91"/>
      <c r="G123" s="88" t="s">
        <v>65</v>
      </c>
      <c r="H123" s="91">
        <v>0</v>
      </c>
      <c r="I123" s="120">
        <v>47645</v>
      </c>
      <c r="J123" s="89">
        <f t="shared" si="1"/>
        <v>47645</v>
      </c>
    </row>
    <row r="124" spans="1:10">
      <c r="A124" s="95"/>
      <c r="B124" s="91"/>
      <c r="C124" s="91"/>
      <c r="D124" s="91"/>
      <c r="E124" s="91"/>
      <c r="F124" s="91"/>
      <c r="G124" s="88"/>
      <c r="H124" s="91"/>
      <c r="I124" s="91"/>
      <c r="J124" s="89"/>
    </row>
    <row r="125" spans="1:10">
      <c r="A125" s="5" t="s">
        <v>426</v>
      </c>
      <c r="B125" s="91">
        <f>SUM(B115:B124)</f>
        <v>1839965.1800000002</v>
      </c>
      <c r="C125" s="91">
        <f>SUM(C115:C124)</f>
        <v>0</v>
      </c>
      <c r="D125" s="91">
        <f>SUM(D115:D124)</f>
        <v>3292059.92</v>
      </c>
      <c r="E125" s="91">
        <f>SUM(E115:E124)</f>
        <v>5132025.1000000006</v>
      </c>
      <c r="F125" s="91"/>
      <c r="G125" s="91"/>
      <c r="H125" s="91">
        <f>SUM(H115:H124)</f>
        <v>1315898.3499999999</v>
      </c>
      <c r="I125" s="91">
        <f>SUM(I115:I124)</f>
        <v>523363.80800000008</v>
      </c>
      <c r="J125" s="91">
        <f>SUM(J115:J124)</f>
        <v>1839262.1580000001</v>
      </c>
    </row>
    <row r="126" spans="1:10">
      <c r="A126" s="95"/>
      <c r="B126" s="91"/>
      <c r="C126" s="91"/>
      <c r="D126" s="91"/>
      <c r="E126" s="91"/>
      <c r="F126" s="91"/>
      <c r="G126" s="88"/>
      <c r="H126" s="91"/>
      <c r="I126" s="91"/>
      <c r="J126" s="89"/>
    </row>
    <row r="127" spans="1:10">
      <c r="A127" s="5" t="s">
        <v>399</v>
      </c>
      <c r="B127" s="91"/>
      <c r="C127" s="91"/>
      <c r="D127" s="91"/>
      <c r="E127" s="91"/>
      <c r="F127" s="91"/>
      <c r="G127" s="91"/>
      <c r="H127" s="91"/>
      <c r="I127" s="91"/>
      <c r="J127" s="91"/>
    </row>
    <row r="128" spans="1:10">
      <c r="A128" s="95" t="s">
        <v>312</v>
      </c>
      <c r="B128" s="91">
        <v>181080.41999999995</v>
      </c>
      <c r="C128" s="91"/>
      <c r="D128" s="91">
        <v>-181080.41999999995</v>
      </c>
      <c r="E128" s="91">
        <f>B128+C128+D128</f>
        <v>0</v>
      </c>
      <c r="F128" s="91"/>
      <c r="G128" s="91"/>
      <c r="H128" s="91"/>
      <c r="I128" s="91"/>
      <c r="J128" s="91"/>
    </row>
    <row r="129" spans="1:10">
      <c r="A129" s="95" t="s">
        <v>97</v>
      </c>
      <c r="B129" s="91">
        <v>2483853.54</v>
      </c>
      <c r="C129" s="91">
        <v>210000</v>
      </c>
      <c r="D129" s="91">
        <v>-2693853.54</v>
      </c>
      <c r="E129" s="91">
        <f>B129+C129+D129</f>
        <v>0</v>
      </c>
      <c r="F129" s="91"/>
      <c r="G129" s="91"/>
      <c r="H129" s="91"/>
      <c r="I129" s="91"/>
      <c r="J129" s="91"/>
    </row>
    <row r="130" spans="1:10" ht="12" customHeight="1">
      <c r="A130" s="95" t="s">
        <v>299</v>
      </c>
      <c r="B130" s="91">
        <v>238223.28999999998</v>
      </c>
      <c r="C130" s="91"/>
      <c r="D130" s="91">
        <v>-238223.28999999998</v>
      </c>
      <c r="E130" s="91">
        <f>B130+C130+D130</f>
        <v>0</v>
      </c>
      <c r="F130" s="91"/>
      <c r="G130" s="91"/>
      <c r="H130" s="91"/>
      <c r="I130" s="91"/>
      <c r="J130" s="91"/>
    </row>
    <row r="131" spans="1:10" ht="12" customHeight="1">
      <c r="A131" s="95" t="s">
        <v>425</v>
      </c>
      <c r="B131" s="91">
        <v>178902.67</v>
      </c>
      <c r="C131" s="91"/>
      <c r="D131" s="91">
        <v>-178902.67</v>
      </c>
      <c r="E131" s="91">
        <f>B131+C131+D131</f>
        <v>0</v>
      </c>
      <c r="F131" s="91"/>
      <c r="G131" s="91"/>
      <c r="H131" s="91"/>
      <c r="I131" s="91"/>
      <c r="J131" s="91"/>
    </row>
    <row r="132" spans="1:10" ht="12" customHeight="1">
      <c r="A132" s="95" t="s">
        <v>418</v>
      </c>
      <c r="B132" s="91">
        <v>104643.8</v>
      </c>
      <c r="C132" s="91">
        <v>713000</v>
      </c>
      <c r="D132" s="91">
        <v>0</v>
      </c>
      <c r="E132" s="91">
        <f>B132+C132+D132</f>
        <v>817643.8</v>
      </c>
      <c r="F132" s="91"/>
      <c r="G132" s="91"/>
      <c r="H132" s="91"/>
      <c r="I132" s="91"/>
      <c r="J132" s="91"/>
    </row>
    <row r="133" spans="1:10" ht="12" customHeight="1">
      <c r="A133" s="95"/>
      <c r="B133" s="91"/>
      <c r="C133" s="91"/>
      <c r="D133" s="91"/>
      <c r="E133" s="91"/>
      <c r="F133" s="91"/>
      <c r="G133" s="91"/>
      <c r="H133" s="91"/>
      <c r="I133" s="91"/>
      <c r="J133" s="91"/>
    </row>
    <row r="134" spans="1:10">
      <c r="A134" s="5" t="s">
        <v>427</v>
      </c>
      <c r="B134" s="91">
        <f t="shared" ref="B134:C134" si="2">SUM(B128:B132)</f>
        <v>3186703.7199999997</v>
      </c>
      <c r="C134" s="91">
        <f t="shared" si="2"/>
        <v>923000</v>
      </c>
      <c r="D134" s="91">
        <f>SUM(D128:D132)</f>
        <v>-3292059.92</v>
      </c>
      <c r="E134" s="91">
        <f>SUM(E128:E132)</f>
        <v>817643.8</v>
      </c>
      <c r="F134" s="91"/>
      <c r="G134" s="91"/>
      <c r="H134" s="91"/>
      <c r="I134" s="91"/>
      <c r="J134" s="91"/>
    </row>
    <row r="135" spans="1:10">
      <c r="B135" s="91"/>
      <c r="C135" s="91"/>
      <c r="D135" s="91"/>
      <c r="E135" s="91"/>
      <c r="F135" s="91"/>
      <c r="G135" s="91"/>
      <c r="H135" s="91"/>
      <c r="I135" s="91"/>
      <c r="J135" s="91"/>
    </row>
    <row r="136" spans="1:10">
      <c r="A136" s="62" t="s">
        <v>429</v>
      </c>
      <c r="B136" s="93">
        <f t="shared" ref="B136:J136" si="3">B125+B134</f>
        <v>5026668.9000000004</v>
      </c>
      <c r="C136" s="93">
        <f t="shared" si="3"/>
        <v>923000</v>
      </c>
      <c r="D136" s="93">
        <f t="shared" si="3"/>
        <v>0</v>
      </c>
      <c r="E136" s="93">
        <f t="shared" si="3"/>
        <v>5949668.9000000004</v>
      </c>
      <c r="F136" s="93">
        <f t="shared" si="3"/>
        <v>0</v>
      </c>
      <c r="G136" s="93">
        <f t="shared" si="3"/>
        <v>0</v>
      </c>
      <c r="H136" s="93">
        <f t="shared" si="3"/>
        <v>1315898.3499999999</v>
      </c>
      <c r="I136" s="93">
        <f t="shared" si="3"/>
        <v>523363.80800000008</v>
      </c>
      <c r="J136" s="93">
        <f t="shared" si="3"/>
        <v>1839262.1580000001</v>
      </c>
    </row>
    <row r="137" spans="1:10">
      <c r="B137" s="91"/>
      <c r="C137" s="91"/>
      <c r="D137" s="91"/>
      <c r="E137" s="91"/>
      <c r="F137" s="91"/>
      <c r="G137" s="91"/>
      <c r="H137" s="91"/>
      <c r="I137" s="91"/>
      <c r="J137" s="91"/>
    </row>
    <row r="138" spans="1:10">
      <c r="A138" s="14" t="s">
        <v>86</v>
      </c>
      <c r="B138" s="91"/>
      <c r="C138" s="91"/>
      <c r="D138" s="91"/>
      <c r="E138" s="91"/>
      <c r="F138" s="91"/>
      <c r="G138" s="91"/>
      <c r="H138" s="91"/>
      <c r="I138" s="91"/>
      <c r="J138" s="91"/>
    </row>
    <row r="139" spans="1:10">
      <c r="A139" s="74" t="s">
        <v>400</v>
      </c>
      <c r="B139" s="91"/>
      <c r="C139" s="91"/>
      <c r="D139" s="91"/>
      <c r="E139" s="91"/>
      <c r="F139" s="91"/>
      <c r="G139" s="91"/>
      <c r="H139" s="91"/>
      <c r="I139" s="91"/>
      <c r="J139" s="91"/>
    </row>
    <row r="140" spans="1:10">
      <c r="A140" s="5" t="s">
        <v>85</v>
      </c>
      <c r="B140" s="91">
        <v>8790839.1900000013</v>
      </c>
      <c r="C140" s="91"/>
      <c r="D140" s="91"/>
      <c r="E140" s="91">
        <f>B140+C140+D140</f>
        <v>8790839.1900000013</v>
      </c>
      <c r="F140" s="91"/>
      <c r="G140" s="91"/>
      <c r="H140" s="91">
        <v>7395291.9000000004</v>
      </c>
      <c r="I140" s="91">
        <v>518164.88</v>
      </c>
      <c r="J140" s="91">
        <f>H140+I140</f>
        <v>7913456.7800000003</v>
      </c>
    </row>
    <row r="141" spans="1:10">
      <c r="A141" s="5" t="s">
        <v>87</v>
      </c>
      <c r="B141" s="91">
        <v>285867.32</v>
      </c>
      <c r="C141" s="91"/>
      <c r="D141" s="91"/>
      <c r="E141" s="91">
        <f>B141+C141+D141</f>
        <v>285867.32</v>
      </c>
      <c r="F141" s="91"/>
      <c r="G141" s="91"/>
      <c r="H141" s="91">
        <v>116471.36300000001</v>
      </c>
      <c r="I141" s="91">
        <v>10712.68</v>
      </c>
      <c r="J141" s="91">
        <f>H141+I141</f>
        <v>127184.04300000001</v>
      </c>
    </row>
    <row r="142" spans="1:10">
      <c r="A142" s="5" t="s">
        <v>88</v>
      </c>
      <c r="B142" s="91">
        <v>139005.57</v>
      </c>
      <c r="D142" s="91"/>
      <c r="E142" s="91">
        <f>B142+C142+D142</f>
        <v>139005.57</v>
      </c>
      <c r="F142" s="91"/>
      <c r="G142" s="91"/>
      <c r="H142" s="91">
        <v>39290.097499999967</v>
      </c>
      <c r="I142" s="91">
        <v>21237.39</v>
      </c>
      <c r="J142" s="91">
        <f>H142+I142</f>
        <v>60527.487499999967</v>
      </c>
    </row>
    <row r="143" spans="1:10">
      <c r="A143" s="5" t="s">
        <v>126</v>
      </c>
      <c r="B143" s="91">
        <v>97014.570000000022</v>
      </c>
      <c r="C143" s="91"/>
      <c r="D143" s="91"/>
      <c r="E143" s="91">
        <f>B143+C143+D143</f>
        <v>97014.570000000022</v>
      </c>
      <c r="F143" s="91"/>
      <c r="G143" s="91"/>
      <c r="H143" s="91">
        <v>64676.38</v>
      </c>
      <c r="I143" s="91">
        <v>32338.19</v>
      </c>
      <c r="J143" s="91">
        <f>H143+I143</f>
        <v>97014.569999999992</v>
      </c>
    </row>
    <row r="144" spans="1:10">
      <c r="B144" s="91"/>
      <c r="C144" s="91"/>
      <c r="D144" s="91"/>
      <c r="E144" s="91"/>
      <c r="F144" s="91"/>
      <c r="G144" s="91"/>
      <c r="H144" s="91"/>
      <c r="I144" s="91"/>
      <c r="J144" s="91"/>
    </row>
    <row r="145" spans="1:10">
      <c r="A145" s="5" t="s">
        <v>89</v>
      </c>
      <c r="B145" s="91">
        <f>SUM(B139:B143)</f>
        <v>9312726.6500000022</v>
      </c>
      <c r="C145" s="91">
        <f>SUM(C139:C143)</f>
        <v>0</v>
      </c>
      <c r="D145" s="91"/>
      <c r="E145" s="91">
        <f>SUM(E139:E143)</f>
        <v>9312726.6500000022</v>
      </c>
      <c r="F145" s="91"/>
      <c r="G145" s="91"/>
      <c r="H145" s="91">
        <f>SUM(H139:H143)</f>
        <v>7615729.7405000003</v>
      </c>
      <c r="I145" s="91">
        <f>SUM(I139:I143)</f>
        <v>582453.14</v>
      </c>
      <c r="J145" s="91">
        <f>SUM(J139:J143)</f>
        <v>8198182.8805</v>
      </c>
    </row>
    <row r="146" spans="1:10">
      <c r="B146" s="91"/>
      <c r="C146" s="91"/>
      <c r="D146" s="91"/>
      <c r="E146" s="91"/>
      <c r="F146" s="91"/>
      <c r="G146" s="91"/>
      <c r="H146" s="91"/>
      <c r="I146" s="91"/>
      <c r="J146" s="91"/>
    </row>
    <row r="147" spans="1:10">
      <c r="A147" s="5" t="s">
        <v>399</v>
      </c>
      <c r="B147" s="91"/>
      <c r="C147" s="91"/>
      <c r="D147" s="91"/>
      <c r="E147" s="91"/>
      <c r="F147" s="91"/>
      <c r="G147" s="91"/>
      <c r="H147" s="91"/>
      <c r="I147" s="91"/>
      <c r="J147" s="91"/>
    </row>
    <row r="148" spans="1:10">
      <c r="A148" s="5" t="s">
        <v>102</v>
      </c>
      <c r="B148" s="91">
        <v>2406101.8700000006</v>
      </c>
      <c r="C148" s="91">
        <v>100000</v>
      </c>
      <c r="D148" s="91"/>
      <c r="E148" s="91">
        <f>B148+C148+D148</f>
        <v>2506101.8700000006</v>
      </c>
      <c r="F148" s="91"/>
      <c r="G148" s="91"/>
      <c r="H148" s="91"/>
      <c r="I148" s="91"/>
      <c r="J148" s="91"/>
    </row>
    <row r="149" spans="1:10">
      <c r="A149" s="5" t="s">
        <v>85</v>
      </c>
      <c r="B149" s="91">
        <v>1005085.772</v>
      </c>
      <c r="C149" s="91">
        <v>1450000</v>
      </c>
      <c r="D149" s="91"/>
      <c r="E149" s="91">
        <f>B149+C149+D149</f>
        <v>2455085.7719999999</v>
      </c>
      <c r="F149" s="91"/>
      <c r="G149" s="91"/>
      <c r="H149" s="91"/>
      <c r="I149" s="91"/>
      <c r="J149" s="91"/>
    </row>
    <row r="150" spans="1:10">
      <c r="A150" s="5" t="s">
        <v>266</v>
      </c>
      <c r="B150" s="91"/>
      <c r="C150" s="91">
        <v>250000</v>
      </c>
      <c r="D150" s="91"/>
      <c r="E150" s="91">
        <f>B150+C150+D150</f>
        <v>250000</v>
      </c>
      <c r="F150" s="91"/>
      <c r="G150" s="91"/>
      <c r="H150" s="91"/>
      <c r="I150" s="91"/>
      <c r="J150" s="91"/>
    </row>
    <row r="151" spans="1:10">
      <c r="B151" s="91"/>
      <c r="C151" s="91"/>
      <c r="D151" s="91"/>
      <c r="E151" s="91"/>
      <c r="F151" s="91"/>
      <c r="G151" s="91"/>
      <c r="H151" s="91"/>
      <c r="I151" s="91"/>
      <c r="J151" s="91"/>
    </row>
    <row r="152" spans="1:10">
      <c r="A152" s="5" t="s">
        <v>90</v>
      </c>
      <c r="B152" s="91">
        <f>SUM(B148:B150)</f>
        <v>3411187.6420000005</v>
      </c>
      <c r="C152" s="91">
        <f>SUM(C148:C150)</f>
        <v>1800000</v>
      </c>
      <c r="D152" s="91">
        <f>SUM(D148:D150)</f>
        <v>0</v>
      </c>
      <c r="E152" s="91">
        <f>SUM(E148:E150)</f>
        <v>5211187.6420000009</v>
      </c>
      <c r="F152" s="91"/>
      <c r="G152" s="91">
        <f>SUM(G148:G150)</f>
        <v>0</v>
      </c>
      <c r="H152" s="91">
        <f>SUM(H148:H150)</f>
        <v>0</v>
      </c>
      <c r="I152" s="91">
        <f>SUM(I148:I150)</f>
        <v>0</v>
      </c>
      <c r="J152" s="91">
        <f>SUM(J148:J150)</f>
        <v>0</v>
      </c>
    </row>
    <row r="153" spans="1:10">
      <c r="B153" s="91"/>
      <c r="C153" s="91"/>
      <c r="D153" s="91"/>
      <c r="E153" s="91"/>
      <c r="F153" s="91"/>
      <c r="G153" s="91"/>
      <c r="H153" s="91"/>
      <c r="I153" s="91"/>
      <c r="J153" s="91"/>
    </row>
    <row r="154" spans="1:10">
      <c r="A154" s="62" t="s">
        <v>91</v>
      </c>
      <c r="B154" s="93">
        <f>B145+B152</f>
        <v>12723914.292000003</v>
      </c>
      <c r="C154" s="93">
        <f t="shared" ref="C154:J154" si="4">C145+C152</f>
        <v>1800000</v>
      </c>
      <c r="D154" s="93">
        <f t="shared" si="4"/>
        <v>0</v>
      </c>
      <c r="E154" s="93">
        <f t="shared" si="4"/>
        <v>14523914.292000003</v>
      </c>
      <c r="F154" s="93">
        <f t="shared" si="4"/>
        <v>0</v>
      </c>
      <c r="G154" s="93">
        <f t="shared" si="4"/>
        <v>0</v>
      </c>
      <c r="H154" s="93">
        <f t="shared" si="4"/>
        <v>7615729.7405000003</v>
      </c>
      <c r="I154" s="93">
        <f t="shared" si="4"/>
        <v>582453.14</v>
      </c>
      <c r="J154" s="93">
        <f t="shared" si="4"/>
        <v>8198182.8805</v>
      </c>
    </row>
    <row r="156" spans="1:10">
      <c r="A156" s="14" t="s">
        <v>100</v>
      </c>
      <c r="B156" s="91"/>
      <c r="C156" s="91"/>
      <c r="D156" s="91"/>
      <c r="E156" s="91"/>
      <c r="F156" s="91"/>
      <c r="G156" s="91"/>
      <c r="H156" s="91"/>
      <c r="I156" s="91"/>
      <c r="J156" s="91"/>
    </row>
    <row r="157" spans="1:10">
      <c r="A157" s="94" t="s">
        <v>405</v>
      </c>
      <c r="B157" s="91"/>
      <c r="C157" s="91"/>
      <c r="D157" s="91">
        <v>147711.92000000001</v>
      </c>
      <c r="E157" s="91">
        <f>SUM(B157:D157)</f>
        <v>147711.92000000001</v>
      </c>
      <c r="F157" s="91"/>
      <c r="G157" s="88" t="s">
        <v>65</v>
      </c>
      <c r="H157" s="91">
        <v>0</v>
      </c>
      <c r="I157" s="91">
        <v>29542.384000000002</v>
      </c>
      <c r="J157" s="89">
        <f>H157+I157</f>
        <v>29542.384000000002</v>
      </c>
    </row>
    <row r="158" spans="1:10">
      <c r="A158" s="5" t="s">
        <v>84</v>
      </c>
      <c r="B158" s="91">
        <v>147711.92000000001</v>
      </c>
      <c r="C158" s="91"/>
      <c r="D158" s="91">
        <v>-147711.92000000001</v>
      </c>
      <c r="E158" s="91">
        <f>SUM(B158:D158)</f>
        <v>0</v>
      </c>
      <c r="F158" s="91"/>
      <c r="G158" s="91"/>
      <c r="H158" s="91"/>
      <c r="I158" s="91"/>
      <c r="J158" s="91"/>
    </row>
    <row r="159" spans="1:10">
      <c r="A159" s="62" t="s">
        <v>281</v>
      </c>
      <c r="B159" s="93">
        <f>SUM(B157:B158)</f>
        <v>147711.92000000001</v>
      </c>
      <c r="C159" s="93">
        <f t="shared" ref="C159:E159" si="5">SUM(C157:C158)</f>
        <v>0</v>
      </c>
      <c r="D159" s="93">
        <f t="shared" si="5"/>
        <v>0</v>
      </c>
      <c r="E159" s="93">
        <f t="shared" si="5"/>
        <v>147711.92000000001</v>
      </c>
      <c r="F159" s="93"/>
      <c r="G159" s="93"/>
      <c r="H159" s="93">
        <f t="shared" ref="H159" si="6">SUM(H157:H158)</f>
        <v>0</v>
      </c>
      <c r="I159" s="93">
        <f t="shared" ref="I159" si="7">SUM(I157:I158)</f>
        <v>29542.384000000002</v>
      </c>
      <c r="J159" s="93">
        <f t="shared" ref="J159" si="8">SUM(J157:J158)</f>
        <v>29542.384000000002</v>
      </c>
    </row>
    <row r="161" spans="1:10">
      <c r="A161" s="97" t="s">
        <v>104</v>
      </c>
      <c r="B161" s="98">
        <f>B111+B136+B154+B159</f>
        <v>38445671.067000009</v>
      </c>
      <c r="C161" s="98">
        <f>C111+C136+C154+C159</f>
        <v>5570000</v>
      </c>
      <c r="D161" s="98">
        <f>D111+D136+D154+D159</f>
        <v>0</v>
      </c>
      <c r="E161" s="98">
        <f>E111+E136+E154+E159</f>
        <v>44015671.067000002</v>
      </c>
      <c r="F161" s="102"/>
      <c r="G161" s="20"/>
      <c r="H161" s="98">
        <f>H111+H136+H154+H159</f>
        <v>11248746.7305</v>
      </c>
      <c r="I161" s="98">
        <f>I111+I136+I154+I159</f>
        <v>2720870.8080000007</v>
      </c>
      <c r="J161" s="98">
        <f>J111+J136+J154+J159</f>
        <v>13969617.5385</v>
      </c>
    </row>
    <row r="162" spans="1:10">
      <c r="A162" s="100"/>
      <c r="B162" s="101"/>
      <c r="C162" s="101"/>
      <c r="D162" s="101"/>
      <c r="E162" s="101"/>
      <c r="F162" s="102"/>
      <c r="G162" s="20"/>
      <c r="H162" s="102"/>
      <c r="I162" s="102"/>
      <c r="J162" s="102"/>
    </row>
    <row r="163" spans="1:10">
      <c r="A163" s="97" t="s">
        <v>116</v>
      </c>
      <c r="B163" s="101"/>
      <c r="C163" s="101"/>
      <c r="D163" s="101"/>
      <c r="E163" s="103">
        <f>E72+E125+E145+E159</f>
        <v>27848475.140000004</v>
      </c>
      <c r="F163" s="102"/>
      <c r="G163" s="20"/>
      <c r="H163" s="102"/>
      <c r="I163" s="102"/>
      <c r="J163" s="102"/>
    </row>
    <row r="164" spans="1:10">
      <c r="A164" s="97" t="s">
        <v>103</v>
      </c>
      <c r="B164" s="101"/>
      <c r="C164" s="101"/>
      <c r="D164" s="101"/>
      <c r="E164" s="103">
        <f>E109+E134+E152</f>
        <v>16167195.927000001</v>
      </c>
      <c r="F164" s="102"/>
      <c r="G164" s="20"/>
      <c r="H164" s="102"/>
      <c r="I164" s="102"/>
      <c r="J164" s="102"/>
    </row>
    <row r="165" spans="1:10">
      <c r="A165" s="100"/>
      <c r="B165" s="101"/>
      <c r="C165" s="101"/>
      <c r="D165" s="101"/>
      <c r="E165" s="101"/>
      <c r="F165" s="102"/>
      <c r="G165" s="20"/>
      <c r="H165" s="102"/>
      <c r="I165" s="102"/>
      <c r="J165" s="102"/>
    </row>
    <row r="166" spans="1:10">
      <c r="A166" s="97" t="s">
        <v>117</v>
      </c>
      <c r="B166" s="101"/>
      <c r="C166" s="101"/>
      <c r="D166" s="101"/>
      <c r="E166" s="101"/>
      <c r="F166" s="102"/>
      <c r="G166" s="20"/>
      <c r="H166" s="102"/>
      <c r="I166" s="102"/>
      <c r="J166" s="104">
        <f>E163-J161</f>
        <v>13878857.601500005</v>
      </c>
    </row>
    <row r="168" spans="1:10">
      <c r="A168" s="100" t="s">
        <v>113</v>
      </c>
      <c r="B168" s="101"/>
      <c r="C168" s="101"/>
      <c r="D168" s="101"/>
      <c r="E168" s="101"/>
      <c r="F168" s="102"/>
      <c r="G168" s="20"/>
      <c r="H168" s="102"/>
      <c r="I168" s="102"/>
      <c r="J168" s="104"/>
    </row>
    <row r="169" spans="1:10">
      <c r="A169" s="100" t="s">
        <v>121</v>
      </c>
      <c r="B169" s="101"/>
      <c r="C169" s="101"/>
      <c r="D169" s="101"/>
      <c r="E169" s="101"/>
      <c r="F169" s="102"/>
      <c r="G169" s="20"/>
      <c r="H169" s="102"/>
      <c r="I169" s="102"/>
      <c r="J169" s="104"/>
    </row>
    <row r="170" spans="1:10" ht="27.75" customHeight="1">
      <c r="A170" s="133"/>
      <c r="B170" s="133"/>
      <c r="C170" s="133"/>
      <c r="D170" s="133"/>
      <c r="E170" s="133"/>
      <c r="F170" s="133"/>
      <c r="G170" s="133"/>
      <c r="H170" s="133"/>
      <c r="I170" s="133"/>
      <c r="J170" s="133"/>
    </row>
  </sheetData>
  <mergeCells count="5">
    <mergeCell ref="B5:E5"/>
    <mergeCell ref="H5:J5"/>
    <mergeCell ref="C6:D6"/>
    <mergeCell ref="G6:G7"/>
    <mergeCell ref="A170:J170"/>
  </mergeCells>
  <conditionalFormatting sqref="A126">
    <cfRule type="expression" dxfId="26" priority="9004" stopIfTrue="1">
      <formula>AND(MONTH($E126)-MONTH($B$1)=1,YEAR($E126)=YEAR($B$1),#REF!&gt;0)</formula>
    </cfRule>
    <cfRule type="expression" dxfId="25" priority="9005" stopIfTrue="1">
      <formula>AND(MONTH($E126)-MONTH($B$1)=0,YEAR($E126)=YEAR($B$1),#REF!&gt;0)</formula>
    </cfRule>
    <cfRule type="expression" dxfId="24" priority="9006" stopIfTrue="1">
      <formula>AND(MONTH($E126)-MONTH($B$1)&lt;0,YEAR($E126)=YEAR($B$1),#REF!&gt;0)</formula>
    </cfRule>
  </conditionalFormatting>
  <dataValidations disablePrompts="1" count="2">
    <dataValidation allowBlank="1" showInputMessage="1" showErrorMessage="1" promptTitle="Change" prompt="Please Open the Regulatory Model before making any changes to this file. It is linked." sqref="J2"/>
    <dataValidation allowBlank="1" showInputMessage="1" showErrorMessage="1" promptTitle="Wait!" prompt="Please expand the group and enter the Additions data into the appropriate month." sqref="D77:D78 C75:C81"/>
  </dataValidations>
  <printOptions horizontalCentered="1"/>
  <pageMargins left="0.70866141732283472" right="0.70866141732283472" top="0.74803149606299213" bottom="0.74803149606299213" header="0.31496062992125984" footer="0.31496062992125984"/>
  <pageSetup scale="38" fitToHeight="2" orientation="portrait" r:id="rId1"/>
  <rowBreaks count="1" manualBreakCount="1">
    <brk id="112" max="9" man="1"/>
  </rowBreaks>
  <extLst>
    <ext xmlns:x14="http://schemas.microsoft.com/office/spreadsheetml/2009/9/main" uri="{78C0D931-6437-407d-A8EE-F0AAD7539E65}">
      <x14:conditionalFormattings>
        <x14:conditionalFormatting xmlns:xm="http://schemas.microsoft.com/office/excel/2006/main">
          <x14:cfRule type="expression" priority="19" stopIfTrue="1" id="{9CECCADC-9735-4AE9-95FA-E222E044DF2F}">
            <xm:f>AND(MONTH('5.3 - 2013'!#REF!)-MONTH('5.3 - 2013'!$B$1)=1,YEAR('5.3 - 2013'!#REF!)=YEAR('5.3 - 2013'!$B$1),'5.3 - 2013'!#REF!&gt;0)</xm:f>
            <x14:dxf>
              <fill>
                <patternFill>
                  <bgColor indexed="50"/>
                </patternFill>
              </fill>
            </x14:dxf>
          </x14:cfRule>
          <x14:cfRule type="expression" priority="20" stopIfTrue="1" id="{FEE0F981-FC6A-4966-B4EF-7BA1552882D2}">
            <xm:f>AND(MONTH('5.3 - 2013'!#REF!)-MONTH('5.3 - 2013'!$B$1)=0,YEAR('5.3 - 2013'!#REF!)=YEAR('5.3 - 2013'!$B$1),'5.3 - 2013'!#REF!&gt;0)</xm:f>
            <x14:dxf>
              <fill>
                <patternFill>
                  <bgColor indexed="13"/>
                </patternFill>
              </fill>
            </x14:dxf>
          </x14:cfRule>
          <x14:cfRule type="expression" priority="21" stopIfTrue="1" id="{0740ED56-2428-4A56-BD12-4BF6B6A5AECA}">
            <xm:f>AND(MONTH('5.3 - 2013'!#REF!)-MONTH('5.3 - 2013'!$B$1)&lt;0,YEAR('5.3 - 2013'!#REF!)=YEAR('5.3 - 2013'!$B$1),'5.3 - 2013'!#REF!&gt;0)</xm:f>
            <x14:dxf>
              <fill>
                <patternFill>
                  <bgColor indexed="10"/>
                </patternFill>
              </fill>
            </x14:dxf>
          </x14:cfRule>
          <xm:sqref>A129:A130 A133</xm:sqref>
        </x14:conditionalFormatting>
        <x14:conditionalFormatting xmlns:xm="http://schemas.microsoft.com/office/excel/2006/main">
          <x14:cfRule type="expression" priority="22" stopIfTrue="1" id="{CD07745A-978A-4D1C-ACFA-434A6F492323}">
            <xm:f>AND(MONTH('5.3 - 2013'!#REF!)-MONTH('5.3 - 2013'!$B$1)=1,YEAR('5.3 - 2013'!#REF!)=YEAR('5.3 - 2013'!$B$1),'5.3 - 2013'!#REF!&gt;0)</xm:f>
            <x14:dxf>
              <fill>
                <patternFill>
                  <bgColor indexed="50"/>
                </patternFill>
              </fill>
            </x14:dxf>
          </x14:cfRule>
          <x14:cfRule type="expression" priority="23" stopIfTrue="1" id="{932FFB56-A032-44A5-B994-2E7732583B29}">
            <xm:f>AND(MONTH('5.3 - 2013'!#REF!)-MONTH('5.3 - 2013'!$B$1)=0,YEAR('5.3 - 2013'!#REF!)=YEAR('5.3 - 2013'!$B$1),'5.3 - 2013'!#REF!&gt;0)</xm:f>
            <x14:dxf>
              <fill>
                <patternFill>
                  <bgColor indexed="13"/>
                </patternFill>
              </fill>
            </x14:dxf>
          </x14:cfRule>
          <x14:cfRule type="expression" priority="24" stopIfTrue="1" id="{3BA6818A-F1B3-488F-8399-CE6BB787AA51}">
            <xm:f>AND(MONTH('5.3 - 2013'!#REF!)-MONTH('5.3 - 2013'!$B$1)&lt;0,YEAR('5.3 - 2013'!#REF!)=YEAR('5.3 - 2013'!$B$1),'5.3 - 2013'!#REF!&gt;0)</xm:f>
            <x14:dxf>
              <fill>
                <patternFill>
                  <bgColor indexed="10"/>
                </patternFill>
              </fill>
            </x14:dxf>
          </x14:cfRule>
          <xm:sqref>A128 A120:A124</xm:sqref>
        </x14:conditionalFormatting>
        <x14:conditionalFormatting xmlns:xm="http://schemas.microsoft.com/office/excel/2006/main">
          <x14:cfRule type="expression" priority="4" stopIfTrue="1" id="{E68F2224-C866-4E63-AD44-EC014B592ED3}">
            <xm:f>AND(MONTH('5.3 - 2013'!#REF!)-MONTH('5.3 - 2013'!$B$1)=1,YEAR('5.3 - 2013'!#REF!)=YEAR('5.3 - 2013'!$B$1),'5.3 - 2013'!#REF!&gt;0)</xm:f>
            <x14:dxf>
              <fill>
                <patternFill>
                  <bgColor indexed="50"/>
                </patternFill>
              </fill>
            </x14:dxf>
          </x14:cfRule>
          <x14:cfRule type="expression" priority="5" stopIfTrue="1" id="{1DB12328-3841-4B2D-AD3F-BEFC09EC5F90}">
            <xm:f>AND(MONTH('5.3 - 2013'!#REF!)-MONTH('5.3 - 2013'!$B$1)=0,YEAR('5.3 - 2013'!#REF!)=YEAR('5.3 - 2013'!$B$1),'5.3 - 2013'!#REF!&gt;0)</xm:f>
            <x14:dxf>
              <fill>
                <patternFill>
                  <bgColor indexed="13"/>
                </patternFill>
              </fill>
            </x14:dxf>
          </x14:cfRule>
          <x14:cfRule type="expression" priority="6" stopIfTrue="1" id="{E4719DA4-4A60-4DC0-9048-2D0654510DB5}">
            <xm:f>AND(MONTH('5.3 - 2013'!#REF!)-MONTH('5.3 - 2013'!$B$1)&lt;0,YEAR('5.3 - 2013'!#REF!)=YEAR('5.3 - 2013'!$B$1),'5.3 - 2013'!#REF!&gt;0)</xm:f>
            <x14:dxf>
              <fill>
                <patternFill>
                  <bgColor indexed="10"/>
                </patternFill>
              </fill>
            </x14:dxf>
          </x14:cfRule>
          <xm:sqref>A132</xm:sqref>
        </x14:conditionalFormatting>
        <x14:conditionalFormatting xmlns:xm="http://schemas.microsoft.com/office/excel/2006/main">
          <x14:cfRule type="expression" priority="1" stopIfTrue="1" id="{575DBB79-9480-4169-A9F3-DC678D64E073}">
            <xm:f>AND(MONTH('5.3 - 2013'!#REF!)-MONTH('5.3 - 2013'!$B$1)=1,YEAR('5.3 - 2013'!#REF!)=YEAR('5.3 - 2013'!$B$1),'5.3 - 2013'!#REF!&gt;0)</xm:f>
            <x14:dxf>
              <fill>
                <patternFill>
                  <bgColor indexed="50"/>
                </patternFill>
              </fill>
            </x14:dxf>
          </x14:cfRule>
          <x14:cfRule type="expression" priority="2" stopIfTrue="1" id="{5701AF06-FD40-4EE7-885B-423CE07305F7}">
            <xm:f>AND(MONTH('5.3 - 2013'!#REF!)-MONTH('5.3 - 2013'!$B$1)=0,YEAR('5.3 - 2013'!#REF!)=YEAR('5.3 - 2013'!$B$1),'5.3 - 2013'!#REF!&gt;0)</xm:f>
            <x14:dxf>
              <fill>
                <patternFill>
                  <bgColor indexed="13"/>
                </patternFill>
              </fill>
            </x14:dxf>
          </x14:cfRule>
          <x14:cfRule type="expression" priority="3" stopIfTrue="1" id="{7FAA084C-9210-4C6D-8A9E-75B70A2A65C9}">
            <xm:f>AND(MONTH('5.3 - 2013'!#REF!)-MONTH('5.3 - 2013'!$B$1)&lt;0,YEAR('5.3 - 2013'!#REF!)=YEAR('5.3 - 2013'!$B$1),'5.3 - 2013'!#REF!&gt;0)</xm:f>
            <x14:dxf>
              <fill>
                <patternFill>
                  <bgColor indexed="10"/>
                </patternFill>
              </fill>
            </x14:dxf>
          </x14:cfRule>
          <xm:sqref>A131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160"/>
  <sheetViews>
    <sheetView view="pageBreakPreview" zoomScaleSheetLayoutView="100" workbookViewId="0">
      <pane ySplit="7" topLeftCell="A8" activePane="bottomLeft" state="frozen"/>
      <selection pane="bottomLeft" activeCell="D27" sqref="D27"/>
    </sheetView>
  </sheetViews>
  <sheetFormatPr defaultColWidth="9.140625" defaultRowHeight="12.75"/>
  <cols>
    <col min="1" max="1" width="48.42578125" style="5" customWidth="1"/>
    <col min="2" max="2" width="13" style="5" bestFit="1" customWidth="1"/>
    <col min="3" max="3" width="12.5703125" style="5" customWidth="1"/>
    <col min="4" max="4" width="10.7109375" style="5" customWidth="1"/>
    <col min="5" max="5" width="12.42578125" style="5" customWidth="1"/>
    <col min="6" max="6" width="4.5703125" style="5" customWidth="1"/>
    <col min="7" max="7" width="11.7109375" style="5" customWidth="1"/>
    <col min="8" max="8" width="11.85546875" style="5" bestFit="1" customWidth="1"/>
    <col min="9" max="9" width="12.7109375" style="5" customWidth="1"/>
    <col min="10" max="10" width="11.5703125" style="5" bestFit="1" customWidth="1"/>
    <col min="11" max="16384" width="9.140625" style="5"/>
  </cols>
  <sheetData>
    <row r="1" spans="1:10">
      <c r="A1" s="70" t="s">
        <v>15</v>
      </c>
      <c r="B1" s="70"/>
      <c r="C1" s="68"/>
      <c r="D1" s="68"/>
      <c r="E1" s="68"/>
      <c r="F1" s="68"/>
      <c r="G1" s="68"/>
      <c r="H1" s="68"/>
      <c r="I1" s="68"/>
      <c r="J1" s="71" t="s">
        <v>317</v>
      </c>
    </row>
    <row r="2" spans="1:10" ht="15" customHeight="1">
      <c r="A2" s="70" t="s">
        <v>274</v>
      </c>
      <c r="B2" s="70"/>
      <c r="C2" s="68"/>
      <c r="D2" s="68"/>
      <c r="E2" s="68"/>
      <c r="F2" s="68"/>
      <c r="G2" s="68"/>
      <c r="H2" s="68"/>
      <c r="I2" s="68"/>
      <c r="J2" s="52" t="str">
        <f>'5.1'!I2</f>
        <v>June 2017</v>
      </c>
    </row>
    <row r="3" spans="1:10" ht="15.75" customHeight="1" thickBot="1">
      <c r="A3" s="72" t="s">
        <v>17</v>
      </c>
      <c r="B3" s="72"/>
      <c r="C3" s="73"/>
      <c r="D3" s="73"/>
      <c r="E3" s="73"/>
      <c r="F3" s="73"/>
      <c r="G3" s="73"/>
      <c r="H3" s="73"/>
      <c r="I3" s="73"/>
      <c r="J3" s="73"/>
    </row>
    <row r="4" spans="1:10" ht="13.5" thickBot="1">
      <c r="A4" s="74"/>
      <c r="B4" s="72"/>
      <c r="C4" s="73"/>
      <c r="D4" s="73"/>
      <c r="E4" s="73"/>
      <c r="F4" s="75"/>
      <c r="G4" s="75"/>
      <c r="H4" s="73"/>
      <c r="I4" s="73"/>
      <c r="J4" s="73"/>
    </row>
    <row r="5" spans="1:10" ht="13.5" thickBot="1">
      <c r="A5" s="74"/>
      <c r="B5" s="127" t="s">
        <v>125</v>
      </c>
      <c r="C5" s="128"/>
      <c r="D5" s="128"/>
      <c r="E5" s="128"/>
      <c r="F5" s="76"/>
      <c r="G5" s="68"/>
      <c r="H5" s="129" t="s">
        <v>47</v>
      </c>
      <c r="I5" s="129"/>
      <c r="J5" s="129"/>
    </row>
    <row r="6" spans="1:10" ht="18" customHeight="1">
      <c r="A6" s="74"/>
      <c r="B6" s="77" t="s">
        <v>48</v>
      </c>
      <c r="C6" s="130" t="s">
        <v>275</v>
      </c>
      <c r="D6" s="130"/>
      <c r="E6" s="78" t="s">
        <v>73</v>
      </c>
      <c r="F6" s="78"/>
      <c r="G6" s="131" t="s">
        <v>49</v>
      </c>
      <c r="H6" s="77" t="s">
        <v>48</v>
      </c>
      <c r="I6" s="121" t="s">
        <v>276</v>
      </c>
      <c r="J6" s="78" t="s">
        <v>73</v>
      </c>
    </row>
    <row r="7" spans="1:10" ht="31.5" customHeight="1" thickBot="1">
      <c r="A7" s="74"/>
      <c r="B7" s="79">
        <v>2017</v>
      </c>
      <c r="C7" s="80" t="s">
        <v>50</v>
      </c>
      <c r="D7" s="81" t="s">
        <v>290</v>
      </c>
      <c r="E7" s="82">
        <v>2018</v>
      </c>
      <c r="F7" s="82"/>
      <c r="G7" s="132"/>
      <c r="H7" s="105">
        <v>2017</v>
      </c>
      <c r="I7" s="81" t="s">
        <v>51</v>
      </c>
      <c r="J7" s="82">
        <v>2018</v>
      </c>
    </row>
    <row r="8" spans="1:10">
      <c r="A8" s="14" t="s">
        <v>83</v>
      </c>
    </row>
    <row r="9" spans="1:10">
      <c r="A9" s="94" t="s">
        <v>400</v>
      </c>
      <c r="G9" s="88"/>
    </row>
    <row r="10" spans="1:10">
      <c r="A10" s="5" t="s">
        <v>316</v>
      </c>
      <c r="B10" s="89">
        <v>2230652.33</v>
      </c>
      <c r="C10" s="89"/>
      <c r="D10" s="89"/>
      <c r="E10" s="89">
        <f>B10+C10+D10</f>
        <v>2230652.33</v>
      </c>
      <c r="G10" s="88" t="s">
        <v>64</v>
      </c>
      <c r="H10" s="89">
        <v>1338391.3829999999</v>
      </c>
      <c r="I10" s="89">
        <v>223065.23300000001</v>
      </c>
      <c r="J10" s="89">
        <f>H10+I10</f>
        <v>1561456.6159999999</v>
      </c>
    </row>
    <row r="11" spans="1:10">
      <c r="A11" s="5" t="s">
        <v>374</v>
      </c>
      <c r="B11" s="89">
        <v>43124.74</v>
      </c>
      <c r="C11" s="89"/>
      <c r="D11" s="89"/>
      <c r="E11" s="89">
        <f>B11+C11+D11</f>
        <v>43124.74</v>
      </c>
      <c r="G11" s="88" t="s">
        <v>65</v>
      </c>
      <c r="H11" s="89">
        <v>43124.74</v>
      </c>
      <c r="I11" s="89">
        <v>0</v>
      </c>
      <c r="J11" s="89">
        <f t="shared" ref="J11:J13" si="0">H11+I11</f>
        <v>43124.74</v>
      </c>
    </row>
    <row r="12" spans="1:10">
      <c r="A12" s="5" t="s">
        <v>375</v>
      </c>
      <c r="B12" s="89">
        <v>132737.88</v>
      </c>
      <c r="C12" s="89"/>
      <c r="D12" s="89"/>
      <c r="E12" s="89">
        <f>B12+C12+D12</f>
        <v>132737.88</v>
      </c>
      <c r="G12" s="88" t="s">
        <v>65</v>
      </c>
      <c r="H12" s="89">
        <v>132737.88</v>
      </c>
      <c r="I12" s="89">
        <v>0</v>
      </c>
      <c r="J12" s="89">
        <f t="shared" si="0"/>
        <v>132737.88</v>
      </c>
    </row>
    <row r="13" spans="1:10">
      <c r="A13" s="5" t="s">
        <v>376</v>
      </c>
      <c r="B13" s="89">
        <v>73971.600000000006</v>
      </c>
      <c r="C13" s="89"/>
      <c r="D13" s="89"/>
      <c r="E13" s="89">
        <f>B13+C13+D13</f>
        <v>73971.600000000006</v>
      </c>
      <c r="G13" s="88" t="s">
        <v>65</v>
      </c>
      <c r="H13" s="89">
        <v>73971.600000000006</v>
      </c>
      <c r="I13" s="89">
        <v>0</v>
      </c>
      <c r="J13" s="89">
        <f t="shared" si="0"/>
        <v>73971.600000000006</v>
      </c>
    </row>
    <row r="14" spans="1:10">
      <c r="A14" s="5" t="s">
        <v>72</v>
      </c>
      <c r="B14" s="89">
        <v>1667371.31</v>
      </c>
      <c r="C14" s="91"/>
      <c r="D14" s="89"/>
      <c r="E14" s="89">
        <f>B14+C14+D14</f>
        <v>1667371.31</v>
      </c>
      <c r="G14" s="88" t="s">
        <v>64</v>
      </c>
      <c r="H14" s="89">
        <v>826477.73100000015</v>
      </c>
      <c r="I14" s="89">
        <v>166737.13099999999</v>
      </c>
      <c r="J14" s="89">
        <f t="shared" ref="J14:J78" si="1">H14+I14</f>
        <v>993214.8620000002</v>
      </c>
    </row>
    <row r="15" spans="1:10">
      <c r="A15" s="5" t="s">
        <v>329</v>
      </c>
      <c r="B15" s="89">
        <v>2072671.08</v>
      </c>
      <c r="C15" s="89"/>
      <c r="D15" s="89"/>
      <c r="E15" s="89">
        <f>B15+C15+D15</f>
        <v>2072671.08</v>
      </c>
      <c r="G15" s="88" t="s">
        <v>64</v>
      </c>
      <c r="H15" s="89">
        <v>1293641.68</v>
      </c>
      <c r="I15" s="89">
        <v>194805.9</v>
      </c>
      <c r="J15" s="89">
        <f t="shared" si="1"/>
        <v>1488447.5799999998</v>
      </c>
    </row>
    <row r="16" spans="1:10">
      <c r="A16" s="5" t="s">
        <v>331</v>
      </c>
      <c r="B16" s="89">
        <v>28797.58</v>
      </c>
      <c r="C16" s="89"/>
      <c r="D16" s="89"/>
      <c r="E16" s="89">
        <f>B16+C16+D16</f>
        <v>28797.58</v>
      </c>
      <c r="G16" s="88" t="s">
        <v>65</v>
      </c>
      <c r="H16" s="89">
        <v>28797.58</v>
      </c>
      <c r="I16" s="122">
        <v>0</v>
      </c>
      <c r="J16" s="89">
        <f t="shared" ref="J16" si="2">H16+I16</f>
        <v>28797.58</v>
      </c>
    </row>
    <row r="17" spans="1:10">
      <c r="A17" s="5" t="s">
        <v>138</v>
      </c>
      <c r="B17" s="89">
        <v>18556.18</v>
      </c>
      <c r="C17" s="89"/>
      <c r="D17" s="89"/>
      <c r="E17" s="89">
        <f>B17+C17+D17</f>
        <v>18556.18</v>
      </c>
      <c r="G17" s="88" t="s">
        <v>65</v>
      </c>
      <c r="H17" s="89">
        <v>15463.495999999999</v>
      </c>
      <c r="I17" s="89">
        <v>3092.6840000000011</v>
      </c>
      <c r="J17" s="89">
        <f t="shared" si="1"/>
        <v>18556.18</v>
      </c>
    </row>
    <row r="18" spans="1:10">
      <c r="A18" s="5" t="s">
        <v>139</v>
      </c>
      <c r="B18" s="89">
        <v>61524.59</v>
      </c>
      <c r="C18" s="89"/>
      <c r="D18" s="89"/>
      <c r="E18" s="89">
        <f>B18+C18+D18</f>
        <v>61524.59</v>
      </c>
      <c r="G18" s="88" t="s">
        <v>65</v>
      </c>
      <c r="H18" s="89">
        <v>49219.678</v>
      </c>
      <c r="I18" s="89">
        <v>12304.911999999997</v>
      </c>
      <c r="J18" s="89">
        <f t="shared" si="1"/>
        <v>61524.59</v>
      </c>
    </row>
    <row r="19" spans="1:10">
      <c r="A19" s="5" t="s">
        <v>377</v>
      </c>
      <c r="B19" s="89">
        <v>30528.14</v>
      </c>
      <c r="C19" s="89"/>
      <c r="D19" s="89"/>
      <c r="E19" s="89">
        <f>B19+C19+D19</f>
        <v>30528.14</v>
      </c>
      <c r="G19" s="88" t="s">
        <v>65</v>
      </c>
      <c r="H19" s="89">
        <v>25440.028000000006</v>
      </c>
      <c r="I19" s="89">
        <v>5088.1119999999937</v>
      </c>
      <c r="J19" s="89">
        <f t="shared" si="1"/>
        <v>30528.14</v>
      </c>
    </row>
    <row r="20" spans="1:10">
      <c r="A20" s="5" t="s">
        <v>378</v>
      </c>
      <c r="B20" s="89">
        <v>21161.7</v>
      </c>
      <c r="C20" s="89"/>
      <c r="D20" s="89"/>
      <c r="E20" s="89">
        <f>B20+C20+D20</f>
        <v>21161.7</v>
      </c>
      <c r="G20" s="88" t="s">
        <v>65</v>
      </c>
      <c r="H20" s="89">
        <v>16929.539999999997</v>
      </c>
      <c r="I20" s="89">
        <v>4232.1600000000035</v>
      </c>
      <c r="J20" s="89">
        <f t="shared" si="1"/>
        <v>21161.7</v>
      </c>
    </row>
    <row r="21" spans="1:10">
      <c r="A21" s="5" t="s">
        <v>379</v>
      </c>
      <c r="B21" s="89">
        <v>43766.92</v>
      </c>
      <c r="C21" s="89"/>
      <c r="D21" s="89"/>
      <c r="E21" s="89">
        <f>B21+C21+D21</f>
        <v>43766.92</v>
      </c>
      <c r="G21" s="88" t="s">
        <v>65</v>
      </c>
      <c r="H21" s="89">
        <v>35013.583999999995</v>
      </c>
      <c r="I21" s="89">
        <v>8753.336000000003</v>
      </c>
      <c r="J21" s="89">
        <f t="shared" si="1"/>
        <v>43766.92</v>
      </c>
    </row>
    <row r="22" spans="1:10">
      <c r="A22" s="5" t="s">
        <v>140</v>
      </c>
      <c r="B22" s="89">
        <v>95287.61</v>
      </c>
      <c r="C22" s="89"/>
      <c r="D22" s="89"/>
      <c r="E22" s="89">
        <f>B22+C22+D22</f>
        <v>95287.61</v>
      </c>
      <c r="G22" s="88" t="s">
        <v>65</v>
      </c>
      <c r="H22" s="89">
        <v>41611.902000000002</v>
      </c>
      <c r="I22" s="89">
        <v>19057.522000000001</v>
      </c>
      <c r="J22" s="89">
        <f t="shared" si="1"/>
        <v>60669.423999999999</v>
      </c>
    </row>
    <row r="23" spans="1:10">
      <c r="A23" s="5" t="s">
        <v>330</v>
      </c>
      <c r="B23" s="89">
        <v>50823.56</v>
      </c>
      <c r="C23" s="89"/>
      <c r="D23" s="89"/>
      <c r="E23" s="89">
        <f>B23+C23+D23</f>
        <v>50823.56</v>
      </c>
      <c r="G23" s="88" t="s">
        <v>65</v>
      </c>
      <c r="H23" s="89">
        <v>30494.151999999991</v>
      </c>
      <c r="I23" s="89">
        <v>10164.719999999996</v>
      </c>
      <c r="J23" s="89">
        <f t="shared" si="1"/>
        <v>40658.871999999988</v>
      </c>
    </row>
    <row r="24" spans="1:10">
      <c r="A24" s="5" t="s">
        <v>397</v>
      </c>
      <c r="B24" s="89">
        <v>35306.589999999997</v>
      </c>
      <c r="C24" s="89"/>
      <c r="D24" s="89"/>
      <c r="E24" s="89">
        <f>B24+C24+D24</f>
        <v>35306.589999999997</v>
      </c>
      <c r="G24" s="88" t="s">
        <v>65</v>
      </c>
      <c r="H24" s="89">
        <v>21183.878000000004</v>
      </c>
      <c r="I24" s="89">
        <v>7061.2800000000025</v>
      </c>
      <c r="J24" s="89">
        <f t="shared" si="1"/>
        <v>28245.158000000007</v>
      </c>
    </row>
    <row r="25" spans="1:10">
      <c r="A25" s="5" t="s">
        <v>133</v>
      </c>
      <c r="B25" s="89">
        <v>15602.92</v>
      </c>
      <c r="C25" s="89"/>
      <c r="D25" s="89"/>
      <c r="E25" s="89">
        <f>B25+C25+D25</f>
        <v>15602.92</v>
      </c>
      <c r="G25" s="88" t="s">
        <v>65</v>
      </c>
      <c r="H25" s="89">
        <v>9361.7840000000015</v>
      </c>
      <c r="I25" s="89">
        <v>3120.6000000000008</v>
      </c>
      <c r="J25" s="89">
        <f t="shared" si="1"/>
        <v>12482.384000000002</v>
      </c>
    </row>
    <row r="26" spans="1:10">
      <c r="A26" s="5" t="s">
        <v>76</v>
      </c>
      <c r="B26" s="89">
        <v>88543.55</v>
      </c>
      <c r="C26" s="89"/>
      <c r="D26" s="89"/>
      <c r="E26" s="89">
        <f>B26+C26+D26</f>
        <v>88543.55</v>
      </c>
      <c r="G26" s="88" t="s">
        <v>65</v>
      </c>
      <c r="H26" s="89">
        <v>53126.229999999996</v>
      </c>
      <c r="I26" s="89">
        <v>17708.759999999998</v>
      </c>
      <c r="J26" s="89">
        <f t="shared" si="1"/>
        <v>70834.989999999991</v>
      </c>
    </row>
    <row r="27" spans="1:10">
      <c r="A27" s="5" t="s">
        <v>142</v>
      </c>
      <c r="B27" s="89">
        <v>50626.91</v>
      </c>
      <c r="C27" s="89"/>
      <c r="D27" s="89"/>
      <c r="E27" s="89">
        <f>B27+C27+D27</f>
        <v>50626.91</v>
      </c>
      <c r="G27" s="88" t="s">
        <v>65</v>
      </c>
      <c r="H27" s="89">
        <v>21065.762000000002</v>
      </c>
      <c r="I27" s="89">
        <v>10125.36</v>
      </c>
      <c r="J27" s="89">
        <f t="shared" si="1"/>
        <v>31191.122000000003</v>
      </c>
    </row>
    <row r="28" spans="1:10">
      <c r="A28" s="5" t="s">
        <v>143</v>
      </c>
      <c r="B28" s="89">
        <v>48901.33</v>
      </c>
      <c r="C28" s="89"/>
      <c r="D28" s="89"/>
      <c r="E28" s="89">
        <f>B28+C28+D28</f>
        <v>48901.33</v>
      </c>
      <c r="G28" s="88" t="s">
        <v>65</v>
      </c>
      <c r="H28" s="89">
        <v>19560.506000000001</v>
      </c>
      <c r="I28" s="89">
        <v>9780.2400000000016</v>
      </c>
      <c r="J28" s="89">
        <f t="shared" si="1"/>
        <v>29340.746000000003</v>
      </c>
    </row>
    <row r="29" spans="1:10">
      <c r="A29" s="5" t="s">
        <v>144</v>
      </c>
      <c r="B29" s="89">
        <v>40844.76</v>
      </c>
      <c r="C29" s="89"/>
      <c r="D29" s="89"/>
      <c r="E29" s="89">
        <f>B29+C29+D29</f>
        <v>40844.76</v>
      </c>
      <c r="G29" s="88" t="s">
        <v>65</v>
      </c>
      <c r="H29" s="89">
        <v>16337.952000000001</v>
      </c>
      <c r="I29" s="89">
        <v>8169</v>
      </c>
      <c r="J29" s="89">
        <f t="shared" si="1"/>
        <v>24506.952000000001</v>
      </c>
    </row>
    <row r="30" spans="1:10">
      <c r="A30" s="5" t="s">
        <v>145</v>
      </c>
      <c r="B30" s="89">
        <v>17147.61</v>
      </c>
      <c r="C30" s="89"/>
      <c r="D30" s="89"/>
      <c r="E30" s="89">
        <f>B30+C30+D30</f>
        <v>17147.61</v>
      </c>
      <c r="G30" s="88" t="s">
        <v>65</v>
      </c>
      <c r="H30" s="89">
        <v>6859.0020000000004</v>
      </c>
      <c r="I30" s="89">
        <v>3429.48</v>
      </c>
      <c r="J30" s="89">
        <f t="shared" si="1"/>
        <v>10288.482</v>
      </c>
    </row>
    <row r="31" spans="1:10">
      <c r="A31" s="5" t="s">
        <v>146</v>
      </c>
      <c r="B31" s="89">
        <v>21634.44</v>
      </c>
      <c r="C31" s="89"/>
      <c r="D31" s="89"/>
      <c r="E31" s="89">
        <f>B31+C31+D31</f>
        <v>21634.44</v>
      </c>
      <c r="G31" s="88" t="s">
        <v>65</v>
      </c>
      <c r="H31" s="89">
        <v>8653.728000000001</v>
      </c>
      <c r="I31" s="89">
        <v>4326.8400000000011</v>
      </c>
      <c r="J31" s="89">
        <f t="shared" si="1"/>
        <v>12980.568000000003</v>
      </c>
    </row>
    <row r="32" spans="1:10">
      <c r="A32" s="5" t="s">
        <v>160</v>
      </c>
      <c r="B32" s="89">
        <v>9683.98</v>
      </c>
      <c r="C32" s="89"/>
      <c r="D32" s="89"/>
      <c r="E32" s="89">
        <f>B32+C32+D32</f>
        <v>9683.98</v>
      </c>
      <c r="G32" s="88" t="s">
        <v>65</v>
      </c>
      <c r="H32" s="89">
        <v>3066.5959999999995</v>
      </c>
      <c r="I32" s="122">
        <v>1936.7959999999998</v>
      </c>
      <c r="J32" s="89">
        <f t="shared" si="1"/>
        <v>5003.3919999999998</v>
      </c>
    </row>
    <row r="33" spans="1:10">
      <c r="A33" s="5" t="s">
        <v>404</v>
      </c>
      <c r="B33" s="89">
        <v>67919.3</v>
      </c>
      <c r="C33" s="89"/>
      <c r="D33" s="89"/>
      <c r="E33" s="89">
        <f>B33+C33+D33</f>
        <v>67919.3</v>
      </c>
      <c r="G33" s="88" t="s">
        <v>65</v>
      </c>
      <c r="H33" s="89">
        <v>22639.78</v>
      </c>
      <c r="I33" s="119">
        <v>13583.86</v>
      </c>
      <c r="J33" s="89">
        <f t="shared" si="1"/>
        <v>36223.64</v>
      </c>
    </row>
    <row r="34" spans="1:10">
      <c r="A34" s="5" t="s">
        <v>421</v>
      </c>
      <c r="B34" s="89">
        <v>-3500</v>
      </c>
      <c r="C34" s="89"/>
      <c r="D34" s="89"/>
      <c r="E34" s="89">
        <f>B34+C34+D34</f>
        <v>-3500</v>
      </c>
      <c r="G34" s="88" t="s">
        <v>65</v>
      </c>
      <c r="H34" s="89">
        <v>-1166.6399999999999</v>
      </c>
      <c r="I34" s="89">
        <v>-700</v>
      </c>
      <c r="J34" s="89">
        <f t="shared" si="1"/>
        <v>-1866.6399999999999</v>
      </c>
    </row>
    <row r="35" spans="1:10">
      <c r="A35" s="5" t="s">
        <v>267</v>
      </c>
      <c r="B35" s="89">
        <v>45153</v>
      </c>
      <c r="C35" s="89"/>
      <c r="D35" s="89"/>
      <c r="E35" s="89">
        <f>B35+C35+D35</f>
        <v>45153</v>
      </c>
      <c r="G35" s="88" t="s">
        <v>65</v>
      </c>
      <c r="H35" s="89">
        <v>0</v>
      </c>
      <c r="I35" s="119">
        <v>9030.6</v>
      </c>
      <c r="J35" s="89">
        <f t="shared" si="1"/>
        <v>9030.6</v>
      </c>
    </row>
    <row r="36" spans="1:10">
      <c r="A36" s="5" t="s">
        <v>280</v>
      </c>
      <c r="B36" s="89">
        <v>46316.969999999994</v>
      </c>
      <c r="C36" s="89"/>
      <c r="D36" s="89"/>
      <c r="E36" s="89">
        <f>B36+C36+D36</f>
        <v>46316.969999999994</v>
      </c>
      <c r="G36" s="88" t="s">
        <v>65</v>
      </c>
      <c r="H36" s="89">
        <v>9263.3939999999984</v>
      </c>
      <c r="I36" s="119">
        <v>9263.3939999999984</v>
      </c>
      <c r="J36" s="89">
        <f t="shared" si="1"/>
        <v>18526.787999999997</v>
      </c>
    </row>
    <row r="37" spans="1:10">
      <c r="A37" s="5" t="s">
        <v>263</v>
      </c>
      <c r="B37" s="89">
        <v>95037.970000000016</v>
      </c>
      <c r="C37" s="89"/>
      <c r="D37" s="89"/>
      <c r="E37" s="89">
        <f>B37+C37+D37</f>
        <v>95037.970000000016</v>
      </c>
      <c r="G37" s="88" t="s">
        <v>65</v>
      </c>
      <c r="H37" s="89">
        <v>25343.474000000006</v>
      </c>
      <c r="I37" s="119">
        <v>19007.594000000005</v>
      </c>
      <c r="J37" s="89">
        <f t="shared" si="1"/>
        <v>44351.068000000014</v>
      </c>
    </row>
    <row r="38" spans="1:10">
      <c r="A38" s="5" t="s">
        <v>277</v>
      </c>
      <c r="B38" s="89">
        <v>85000</v>
      </c>
      <c r="C38" s="89"/>
      <c r="D38" s="89"/>
      <c r="E38" s="89">
        <f>B38+C38+D38</f>
        <v>85000</v>
      </c>
      <c r="G38" s="88" t="s">
        <v>65</v>
      </c>
      <c r="H38" s="89">
        <v>8500</v>
      </c>
      <c r="I38" s="89">
        <v>17000</v>
      </c>
      <c r="J38" s="89">
        <f t="shared" si="1"/>
        <v>25500</v>
      </c>
    </row>
    <row r="39" spans="1:10">
      <c r="A39" s="5" t="s">
        <v>298</v>
      </c>
      <c r="B39" s="89">
        <v>54121.7</v>
      </c>
      <c r="C39" s="89"/>
      <c r="D39" s="89"/>
      <c r="E39" s="89">
        <f>B39+C39+D39</f>
        <v>54121.7</v>
      </c>
      <c r="G39" s="88" t="s">
        <v>65</v>
      </c>
      <c r="H39" s="89">
        <v>5824.4</v>
      </c>
      <c r="I39" s="89">
        <v>10824.34</v>
      </c>
      <c r="J39" s="89">
        <f t="shared" si="1"/>
        <v>16648.739999999998</v>
      </c>
    </row>
    <row r="40" spans="1:10">
      <c r="A40" s="5" t="s">
        <v>300</v>
      </c>
      <c r="B40" s="89">
        <v>2004465.7200000002</v>
      </c>
      <c r="C40" s="89"/>
      <c r="D40" s="89"/>
      <c r="E40" s="89">
        <f>B40+C40+D40</f>
        <v>2004465.7200000002</v>
      </c>
      <c r="G40" s="88" t="s">
        <v>65</v>
      </c>
      <c r="H40" s="89">
        <v>300670</v>
      </c>
      <c r="I40" s="89">
        <v>400893</v>
      </c>
      <c r="J40" s="89">
        <f t="shared" si="1"/>
        <v>701563</v>
      </c>
    </row>
    <row r="41" spans="1:10">
      <c r="A41" s="5" t="s">
        <v>264</v>
      </c>
      <c r="B41" s="89">
        <v>50000</v>
      </c>
      <c r="C41" s="89"/>
      <c r="D41" s="89"/>
      <c r="E41" s="89">
        <f>B41+C41+D41</f>
        <v>50000</v>
      </c>
      <c r="G41" s="88" t="s">
        <v>65</v>
      </c>
      <c r="H41" s="89">
        <v>5000</v>
      </c>
      <c r="I41" s="89">
        <v>10000</v>
      </c>
      <c r="J41" s="89">
        <f t="shared" si="1"/>
        <v>15000</v>
      </c>
    </row>
    <row r="42" spans="1:10">
      <c r="A42" s="5" t="s">
        <v>265</v>
      </c>
      <c r="B42" s="89">
        <v>25000</v>
      </c>
      <c r="C42" s="89"/>
      <c r="D42" s="89"/>
      <c r="E42" s="89">
        <f>B42+C42+D42</f>
        <v>25000</v>
      </c>
      <c r="G42" s="88" t="s">
        <v>65</v>
      </c>
      <c r="H42" s="89">
        <v>2500</v>
      </c>
      <c r="I42" s="89">
        <v>5000</v>
      </c>
      <c r="J42" s="89">
        <f t="shared" si="1"/>
        <v>7500</v>
      </c>
    </row>
    <row r="43" spans="1:10">
      <c r="A43" s="5" t="s">
        <v>268</v>
      </c>
      <c r="B43" s="89">
        <v>50000</v>
      </c>
      <c r="C43" s="89"/>
      <c r="D43" s="89"/>
      <c r="E43" s="89">
        <f>B43+C43+D43</f>
        <v>50000</v>
      </c>
      <c r="G43" s="88" t="s">
        <v>65</v>
      </c>
      <c r="H43" s="89">
        <v>5000</v>
      </c>
      <c r="I43" s="89">
        <v>10000</v>
      </c>
      <c r="J43" s="89">
        <f t="shared" si="1"/>
        <v>15000</v>
      </c>
    </row>
    <row r="44" spans="1:10">
      <c r="A44" s="5" t="s">
        <v>270</v>
      </c>
      <c r="B44" s="89">
        <v>40464.229999999996</v>
      </c>
      <c r="C44" s="89"/>
      <c r="D44" s="89"/>
      <c r="E44" s="89">
        <f>B44+C44+D44</f>
        <v>40464.229999999996</v>
      </c>
      <c r="G44" s="88" t="s">
        <v>65</v>
      </c>
      <c r="H44" s="89">
        <v>4046.4229999999998</v>
      </c>
      <c r="I44" s="89">
        <v>8092.8459999999995</v>
      </c>
      <c r="J44" s="89">
        <f t="shared" si="1"/>
        <v>12139.269</v>
      </c>
    </row>
    <row r="45" spans="1:10">
      <c r="A45" s="5" t="s">
        <v>302</v>
      </c>
      <c r="B45" s="89">
        <v>4521264.9099999992</v>
      </c>
      <c r="C45" s="89"/>
      <c r="D45" s="89"/>
      <c r="E45" s="89">
        <f>B45+C45+D45</f>
        <v>4521264.9099999992</v>
      </c>
      <c r="G45" s="88" t="s">
        <v>64</v>
      </c>
      <c r="H45" s="89">
        <v>452126.49099999992</v>
      </c>
      <c r="I45" s="89">
        <v>452126.49099999992</v>
      </c>
      <c r="J45" s="89">
        <f t="shared" ref="J45" si="3">H45+I45</f>
        <v>904252.98199999984</v>
      </c>
    </row>
    <row r="46" spans="1:10">
      <c r="A46" s="5" t="s">
        <v>63</v>
      </c>
      <c r="B46" s="89">
        <v>291236.94</v>
      </c>
      <c r="C46" s="89"/>
      <c r="D46" s="89"/>
      <c r="E46" s="89">
        <f>B46+C46+D46</f>
        <v>291236.94</v>
      </c>
      <c r="G46" s="88" t="s">
        <v>65</v>
      </c>
      <c r="H46" s="89">
        <v>58247.387999999999</v>
      </c>
      <c r="I46" s="89">
        <v>58247.387999999999</v>
      </c>
      <c r="J46" s="89">
        <f t="shared" ref="J46:J63" si="4">H46+I46</f>
        <v>116494.776</v>
      </c>
    </row>
    <row r="47" spans="1:10">
      <c r="A47" s="5" t="s">
        <v>409</v>
      </c>
      <c r="B47" s="89">
        <v>145204.58000000002</v>
      </c>
      <c r="C47" s="89"/>
      <c r="D47" s="89"/>
      <c r="E47" s="89">
        <f>B47+C47+D47</f>
        <v>145204.58000000002</v>
      </c>
      <c r="G47" s="88" t="s">
        <v>65</v>
      </c>
      <c r="H47" s="89">
        <v>29040.916000000005</v>
      </c>
      <c r="I47" s="89">
        <v>29040.916000000005</v>
      </c>
      <c r="J47" s="89">
        <f t="shared" si="4"/>
        <v>58081.832000000009</v>
      </c>
    </row>
    <row r="48" spans="1:10">
      <c r="A48" s="5" t="s">
        <v>410</v>
      </c>
      <c r="B48" s="89">
        <v>115894.04</v>
      </c>
      <c r="C48" s="89"/>
      <c r="D48" s="89"/>
      <c r="E48" s="89">
        <f>B48+C48+D48</f>
        <v>115894.04</v>
      </c>
      <c r="G48" s="88" t="s">
        <v>65</v>
      </c>
      <c r="H48" s="89">
        <v>23178.807999999997</v>
      </c>
      <c r="I48" s="89">
        <v>23178.807999999997</v>
      </c>
      <c r="J48" s="89">
        <f t="shared" si="4"/>
        <v>46357.615999999995</v>
      </c>
    </row>
    <row r="49" spans="1:10">
      <c r="A49" s="5" t="s">
        <v>303</v>
      </c>
      <c r="B49" s="89">
        <v>118743.16999999994</v>
      </c>
      <c r="C49" s="89"/>
      <c r="D49" s="89"/>
      <c r="E49" s="89">
        <f>B49+C49+D49</f>
        <v>118743.16999999994</v>
      </c>
      <c r="G49" s="88" t="s">
        <v>65</v>
      </c>
      <c r="H49" s="89">
        <v>23748.633999999987</v>
      </c>
      <c r="I49" s="89">
        <v>23748.633999999987</v>
      </c>
      <c r="J49" s="89">
        <f t="shared" si="4"/>
        <v>47497.267999999975</v>
      </c>
    </row>
    <row r="50" spans="1:10">
      <c r="A50" s="5" t="s">
        <v>304</v>
      </c>
      <c r="B50" s="89">
        <v>230631.12</v>
      </c>
      <c r="C50" s="89"/>
      <c r="D50" s="89"/>
      <c r="E50" s="89">
        <f>B50+C50+D50</f>
        <v>230631.12</v>
      </c>
      <c r="G50" s="88" t="s">
        <v>65</v>
      </c>
      <c r="H50" s="89">
        <v>46126.224000000002</v>
      </c>
      <c r="I50" s="89">
        <v>46126.224000000002</v>
      </c>
      <c r="J50" s="89">
        <f t="shared" si="4"/>
        <v>92252.448000000004</v>
      </c>
    </row>
    <row r="51" spans="1:10">
      <c r="A51" s="5" t="s">
        <v>77</v>
      </c>
      <c r="B51" s="89">
        <v>598119.63000000012</v>
      </c>
      <c r="C51" s="89"/>
      <c r="D51" s="89"/>
      <c r="E51" s="89">
        <f>B51+C51+D51</f>
        <v>598119.63000000012</v>
      </c>
      <c r="G51" s="88" t="s">
        <v>65</v>
      </c>
      <c r="H51" s="89">
        <v>119623.92600000002</v>
      </c>
      <c r="I51" s="89">
        <v>119623.92600000002</v>
      </c>
      <c r="J51" s="89">
        <f t="shared" si="4"/>
        <v>239247.85200000004</v>
      </c>
    </row>
    <row r="52" spans="1:10">
      <c r="A52" s="5" t="s">
        <v>388</v>
      </c>
      <c r="B52" s="89">
        <v>318813.90999999997</v>
      </c>
      <c r="C52" s="89"/>
      <c r="D52" s="89"/>
      <c r="E52" s="89">
        <f>B52+C52+D52</f>
        <v>318813.90999999997</v>
      </c>
      <c r="G52" s="88" t="s">
        <v>65</v>
      </c>
      <c r="H52" s="89">
        <v>63762.781999999992</v>
      </c>
      <c r="I52" s="89">
        <v>63762.781999999992</v>
      </c>
      <c r="J52" s="89">
        <f t="shared" si="4"/>
        <v>127525.56399999998</v>
      </c>
    </row>
    <row r="53" spans="1:10">
      <c r="A53" s="5" t="s">
        <v>150</v>
      </c>
      <c r="B53" s="89">
        <v>169398.08999999997</v>
      </c>
      <c r="C53" s="89"/>
      <c r="D53" s="89"/>
      <c r="E53" s="89">
        <f>B53+C53+D53</f>
        <v>169398.08999999997</v>
      </c>
      <c r="G53" s="88" t="s">
        <v>65</v>
      </c>
      <c r="H53" s="89">
        <v>33879.617999999995</v>
      </c>
      <c r="I53" s="89">
        <v>33879.617999999995</v>
      </c>
      <c r="J53" s="89">
        <f t="shared" si="4"/>
        <v>67759.23599999999</v>
      </c>
    </row>
    <row r="54" spans="1:10">
      <c r="A54" s="5" t="s">
        <v>305</v>
      </c>
      <c r="B54" s="89">
        <v>104405.24000000002</v>
      </c>
      <c r="C54" s="89"/>
      <c r="D54" s="89"/>
      <c r="E54" s="89">
        <f>B54+C54+D54</f>
        <v>104405.24000000002</v>
      </c>
      <c r="G54" s="88" t="s">
        <v>65</v>
      </c>
      <c r="H54" s="89">
        <v>20881.048000000003</v>
      </c>
      <c r="I54" s="89">
        <v>20881.048000000003</v>
      </c>
      <c r="J54" s="89">
        <f t="shared" si="4"/>
        <v>41762.096000000005</v>
      </c>
    </row>
    <row r="55" spans="1:10">
      <c r="A55" s="5" t="s">
        <v>306</v>
      </c>
      <c r="B55" s="89">
        <v>227969.33</v>
      </c>
      <c r="C55" s="89"/>
      <c r="D55" s="89"/>
      <c r="E55" s="89">
        <f>B55+C55+D55</f>
        <v>227969.33</v>
      </c>
      <c r="G55" s="88" t="s">
        <v>65</v>
      </c>
      <c r="H55" s="89">
        <v>45593.865999999995</v>
      </c>
      <c r="I55" s="89">
        <v>45593.865999999995</v>
      </c>
      <c r="J55" s="89">
        <f t="shared" si="4"/>
        <v>91187.731999999989</v>
      </c>
    </row>
    <row r="56" spans="1:10">
      <c r="A56" s="5" t="s">
        <v>279</v>
      </c>
      <c r="B56" s="89">
        <v>127545.06999999999</v>
      </c>
      <c r="C56" s="89"/>
      <c r="D56" s="89"/>
      <c r="E56" s="89">
        <f>B56+C56+D56</f>
        <v>127545.06999999999</v>
      </c>
      <c r="G56" s="88" t="s">
        <v>65</v>
      </c>
      <c r="H56" s="89">
        <v>25509.013999999999</v>
      </c>
      <c r="I56" s="89">
        <v>25509.013999999999</v>
      </c>
      <c r="J56" s="89">
        <f t="shared" si="4"/>
        <v>51018.027999999998</v>
      </c>
    </row>
    <row r="57" spans="1:10">
      <c r="A57" s="5" t="s">
        <v>152</v>
      </c>
      <c r="B57" s="89">
        <v>273095.38999999996</v>
      </c>
      <c r="C57" s="89"/>
      <c r="D57" s="89"/>
      <c r="E57" s="89">
        <f>B57+C57+D57</f>
        <v>273095.38999999996</v>
      </c>
      <c r="G57" s="88" t="s">
        <v>65</v>
      </c>
      <c r="H57" s="89">
        <v>54619.077999999994</v>
      </c>
      <c r="I57" s="89">
        <v>54619.077999999994</v>
      </c>
      <c r="J57" s="89">
        <f t="shared" si="4"/>
        <v>109238.15599999999</v>
      </c>
    </row>
    <row r="58" spans="1:10">
      <c r="A58" s="5" t="s">
        <v>307</v>
      </c>
      <c r="B58" s="89">
        <v>118035.9</v>
      </c>
      <c r="C58" s="89"/>
      <c r="D58" s="89"/>
      <c r="E58" s="89">
        <f>B58+C58+D58</f>
        <v>118035.9</v>
      </c>
      <c r="G58" s="88" t="s">
        <v>65</v>
      </c>
      <c r="H58" s="89">
        <v>23607.18</v>
      </c>
      <c r="I58" s="89">
        <v>23607.18</v>
      </c>
      <c r="J58" s="89">
        <f t="shared" si="4"/>
        <v>47214.36</v>
      </c>
    </row>
    <row r="59" spans="1:10">
      <c r="A59" s="5" t="s">
        <v>153</v>
      </c>
      <c r="B59" s="89">
        <v>277699.89999999997</v>
      </c>
      <c r="C59" s="89"/>
      <c r="D59" s="89"/>
      <c r="E59" s="89">
        <f>B59+C59+D59</f>
        <v>277699.89999999997</v>
      </c>
      <c r="G59" s="88" t="s">
        <v>65</v>
      </c>
      <c r="H59" s="89">
        <v>55539.979999999996</v>
      </c>
      <c r="I59" s="89">
        <v>55539.979999999996</v>
      </c>
      <c r="J59" s="89">
        <f t="shared" si="4"/>
        <v>111079.95999999999</v>
      </c>
    </row>
    <row r="60" spans="1:10">
      <c r="A60" s="5" t="s">
        <v>308</v>
      </c>
      <c r="B60" s="89">
        <v>189613.55</v>
      </c>
      <c r="C60" s="89"/>
      <c r="D60" s="89"/>
      <c r="E60" s="89">
        <f>B60+C60+D60</f>
        <v>189613.55</v>
      </c>
      <c r="G60" s="88" t="s">
        <v>65</v>
      </c>
      <c r="H60" s="89">
        <v>37922.71</v>
      </c>
      <c r="I60" s="89">
        <v>37922.71</v>
      </c>
      <c r="J60" s="89">
        <f t="shared" si="4"/>
        <v>75845.42</v>
      </c>
    </row>
    <row r="61" spans="1:10">
      <c r="A61" s="5" t="s">
        <v>360</v>
      </c>
      <c r="B61" s="89">
        <v>428362.15</v>
      </c>
      <c r="C61" s="89">
        <v>300000</v>
      </c>
      <c r="D61" s="89"/>
      <c r="E61" s="89">
        <f>B61+C61+D61</f>
        <v>728362.15</v>
      </c>
      <c r="G61" s="88" t="s">
        <v>65</v>
      </c>
      <c r="H61" s="89">
        <v>85672.430000000008</v>
      </c>
      <c r="I61" s="89">
        <v>105672</v>
      </c>
      <c r="J61" s="89">
        <f t="shared" si="4"/>
        <v>191344.43</v>
      </c>
    </row>
    <row r="62" spans="1:10">
      <c r="A62" s="5" t="s">
        <v>412</v>
      </c>
      <c r="B62" s="89">
        <v>100000</v>
      </c>
      <c r="C62" s="89"/>
      <c r="D62" s="89"/>
      <c r="E62" s="89">
        <f>B62+C62+D62</f>
        <v>100000</v>
      </c>
      <c r="G62" s="88" t="s">
        <v>65</v>
      </c>
      <c r="H62" s="89">
        <v>5000</v>
      </c>
      <c r="I62" s="89">
        <v>20000</v>
      </c>
      <c r="J62" s="89">
        <f t="shared" si="4"/>
        <v>25000</v>
      </c>
    </row>
    <row r="63" spans="1:10">
      <c r="A63" s="5" t="s">
        <v>309</v>
      </c>
      <c r="B63" s="89">
        <v>0</v>
      </c>
      <c r="C63" s="89">
        <v>100000</v>
      </c>
      <c r="D63" s="89"/>
      <c r="E63" s="89">
        <f>B63+C63+D63</f>
        <v>100000</v>
      </c>
      <c r="G63" s="88" t="s">
        <v>65</v>
      </c>
      <c r="H63" s="89">
        <v>0</v>
      </c>
      <c r="I63" s="89">
        <v>0</v>
      </c>
      <c r="J63" s="89">
        <f t="shared" si="4"/>
        <v>0</v>
      </c>
    </row>
    <row r="64" spans="1:10">
      <c r="A64" s="5" t="s">
        <v>161</v>
      </c>
      <c r="B64" s="89">
        <v>0</v>
      </c>
      <c r="C64" s="89"/>
      <c r="D64" s="89"/>
      <c r="E64" s="89">
        <f>B64+C64+D64</f>
        <v>0</v>
      </c>
      <c r="G64" s="88" t="s">
        <v>65</v>
      </c>
      <c r="H64" s="89">
        <v>0</v>
      </c>
      <c r="I64" s="89">
        <v>0</v>
      </c>
      <c r="J64" s="89">
        <f t="shared" ref="J64" si="5">H64+I64</f>
        <v>0</v>
      </c>
    </row>
    <row r="65" spans="1:10">
      <c r="A65" s="5" t="s">
        <v>157</v>
      </c>
      <c r="B65" s="89">
        <v>0</v>
      </c>
      <c r="C65" s="89"/>
      <c r="D65" s="89"/>
      <c r="E65" s="89">
        <f>B65+C65+D65</f>
        <v>0</v>
      </c>
      <c r="G65" s="88" t="s">
        <v>65</v>
      </c>
      <c r="H65" s="89">
        <v>0</v>
      </c>
      <c r="I65" s="89">
        <v>0</v>
      </c>
      <c r="J65" s="89">
        <f t="shared" ref="J65" si="6">H65+I65</f>
        <v>0</v>
      </c>
    </row>
    <row r="66" spans="1:10">
      <c r="A66" s="5" t="s">
        <v>301</v>
      </c>
      <c r="B66" s="89">
        <v>0</v>
      </c>
      <c r="C66" s="89">
        <v>70000</v>
      </c>
      <c r="D66" s="89"/>
      <c r="E66" s="89">
        <f>B66+C66+D66</f>
        <v>70000</v>
      </c>
      <c r="G66" s="88" t="s">
        <v>65</v>
      </c>
      <c r="H66" s="89">
        <v>0</v>
      </c>
      <c r="I66" s="89">
        <v>7000</v>
      </c>
      <c r="J66" s="89">
        <f t="shared" si="1"/>
        <v>7000</v>
      </c>
    </row>
    <row r="67" spans="1:10">
      <c r="A67" s="5" t="s">
        <v>261</v>
      </c>
      <c r="B67" s="89">
        <v>0</v>
      </c>
      <c r="C67" s="89">
        <v>50000</v>
      </c>
      <c r="D67" s="89"/>
      <c r="E67" s="89">
        <f>B67+C67+D67</f>
        <v>50000</v>
      </c>
      <c r="G67" s="88" t="s">
        <v>65</v>
      </c>
      <c r="H67" s="89">
        <v>0</v>
      </c>
      <c r="I67" s="89">
        <v>5000</v>
      </c>
      <c r="J67" s="89">
        <f t="shared" ref="J67" si="7">H67+I67</f>
        <v>5000</v>
      </c>
    </row>
    <row r="68" spans="1:10">
      <c r="A68" s="5" t="s">
        <v>414</v>
      </c>
      <c r="B68" s="89">
        <v>0</v>
      </c>
      <c r="C68" s="89">
        <v>65400</v>
      </c>
      <c r="D68" s="89"/>
      <c r="E68" s="89">
        <f>B68+C68+D68</f>
        <v>65400</v>
      </c>
      <c r="G68" s="88" t="s">
        <v>65</v>
      </c>
      <c r="H68" s="89">
        <v>0</v>
      </c>
      <c r="I68" s="89">
        <v>6540</v>
      </c>
      <c r="J68" s="89">
        <f t="shared" si="1"/>
        <v>6540</v>
      </c>
    </row>
    <row r="69" spans="1:10">
      <c r="A69" s="5" t="s">
        <v>269</v>
      </c>
      <c r="B69" s="89">
        <v>0</v>
      </c>
      <c r="C69" s="89">
        <v>50000</v>
      </c>
      <c r="D69" s="89"/>
      <c r="E69" s="89">
        <f>B69+C69+D69</f>
        <v>50000</v>
      </c>
      <c r="G69" s="88" t="s">
        <v>65</v>
      </c>
      <c r="H69" s="89">
        <v>0</v>
      </c>
      <c r="I69" s="89">
        <v>5000</v>
      </c>
      <c r="J69" s="89">
        <f t="shared" si="1"/>
        <v>5000</v>
      </c>
    </row>
    <row r="70" spans="1:10">
      <c r="A70" s="5" t="s">
        <v>322</v>
      </c>
      <c r="B70" s="89">
        <v>0</v>
      </c>
      <c r="C70" s="89">
        <v>40000</v>
      </c>
      <c r="D70" s="89"/>
      <c r="E70" s="89">
        <f>B70+C70+D70</f>
        <v>40000</v>
      </c>
      <c r="G70" s="88" t="s">
        <v>65</v>
      </c>
      <c r="H70" s="89">
        <v>0</v>
      </c>
      <c r="I70" s="89">
        <v>4000</v>
      </c>
      <c r="J70" s="89">
        <f t="shared" si="1"/>
        <v>4000</v>
      </c>
    </row>
    <row r="71" spans="1:10">
      <c r="A71" s="5" t="s">
        <v>158</v>
      </c>
      <c r="B71" s="89">
        <v>0</v>
      </c>
      <c r="D71" s="89">
        <v>171512.3</v>
      </c>
      <c r="E71" s="89">
        <f>B71+C71+D71</f>
        <v>171512.3</v>
      </c>
      <c r="G71" s="88" t="s">
        <v>65</v>
      </c>
      <c r="H71" s="89">
        <v>0</v>
      </c>
      <c r="I71" s="89">
        <v>0</v>
      </c>
      <c r="J71" s="89">
        <f t="shared" si="1"/>
        <v>0</v>
      </c>
    </row>
    <row r="72" spans="1:10">
      <c r="A72" s="5" t="s">
        <v>310</v>
      </c>
      <c r="B72" s="89">
        <v>0</v>
      </c>
      <c r="D72" s="89">
        <v>840279.95</v>
      </c>
      <c r="E72" s="89">
        <f>B72+C72+D72</f>
        <v>840279.95</v>
      </c>
      <c r="G72" s="88" t="s">
        <v>65</v>
      </c>
      <c r="H72" s="89">
        <v>0</v>
      </c>
      <c r="I72" s="89">
        <v>0</v>
      </c>
      <c r="J72" s="89">
        <f t="shared" si="1"/>
        <v>0</v>
      </c>
    </row>
    <row r="73" spans="1:10">
      <c r="A73" s="5" t="s">
        <v>362</v>
      </c>
      <c r="B73" s="89">
        <v>0</v>
      </c>
      <c r="C73" s="89">
        <v>100000</v>
      </c>
      <c r="D73" s="89"/>
      <c r="E73" s="89">
        <f>B73+C73+D73</f>
        <v>100000</v>
      </c>
      <c r="G73" s="88" t="s">
        <v>65</v>
      </c>
      <c r="H73" s="89">
        <v>0</v>
      </c>
      <c r="I73" s="89">
        <v>0</v>
      </c>
      <c r="J73" s="89">
        <f t="shared" si="1"/>
        <v>0</v>
      </c>
    </row>
    <row r="74" spans="1:10">
      <c r="A74" s="5" t="s">
        <v>311</v>
      </c>
      <c r="B74" s="89">
        <v>0</v>
      </c>
      <c r="C74" s="89">
        <v>115000</v>
      </c>
      <c r="D74" s="89"/>
      <c r="E74" s="89">
        <f>B74+C74+D74</f>
        <v>115000</v>
      </c>
      <c r="G74" s="88" t="s">
        <v>65</v>
      </c>
      <c r="H74" s="89">
        <v>0</v>
      </c>
      <c r="I74" s="89">
        <v>0</v>
      </c>
      <c r="J74" s="89">
        <f t="shared" si="1"/>
        <v>0</v>
      </c>
    </row>
    <row r="75" spans="1:10">
      <c r="A75" s="5" t="s">
        <v>363</v>
      </c>
      <c r="B75" s="89">
        <v>0</v>
      </c>
      <c r="C75" s="89">
        <v>95000</v>
      </c>
      <c r="D75" s="89"/>
      <c r="E75" s="89">
        <f>B75+C75+D75</f>
        <v>95000</v>
      </c>
      <c r="G75" s="88" t="s">
        <v>65</v>
      </c>
      <c r="H75" s="89">
        <v>0</v>
      </c>
      <c r="I75" s="89">
        <v>0</v>
      </c>
      <c r="J75" s="89">
        <f t="shared" si="1"/>
        <v>0</v>
      </c>
    </row>
    <row r="76" spans="1:10">
      <c r="A76" s="5" t="s">
        <v>384</v>
      </c>
      <c r="B76" s="89">
        <v>-782591</v>
      </c>
      <c r="C76" s="89"/>
      <c r="D76" s="89"/>
      <c r="E76" s="89">
        <f>B76+C76+D76</f>
        <v>-782591</v>
      </c>
      <c r="G76" s="88" t="s">
        <v>64</v>
      </c>
      <c r="H76" s="89">
        <v>-384605</v>
      </c>
      <c r="I76" s="89">
        <v>-78259</v>
      </c>
      <c r="J76" s="89">
        <f t="shared" si="1"/>
        <v>-462864</v>
      </c>
    </row>
    <row r="77" spans="1:10">
      <c r="A77" s="5" t="s">
        <v>385</v>
      </c>
      <c r="B77" s="89">
        <v>-3413.88</v>
      </c>
      <c r="C77" s="89"/>
      <c r="D77" s="89"/>
      <c r="E77" s="89">
        <f>B77+C77+D77</f>
        <v>-3413.88</v>
      </c>
      <c r="G77" s="88" t="s">
        <v>65</v>
      </c>
      <c r="H77" s="89">
        <v>-2731.1759999999995</v>
      </c>
      <c r="I77" s="89">
        <v>-682.77600000000007</v>
      </c>
      <c r="J77" s="89">
        <f>H77+I77</f>
        <v>-3413.9519999999993</v>
      </c>
    </row>
    <row r="78" spans="1:10">
      <c r="A78" s="5" t="s">
        <v>398</v>
      </c>
      <c r="B78" s="89">
        <v>-7000</v>
      </c>
      <c r="C78" s="89"/>
      <c r="D78" s="89"/>
      <c r="E78" s="89">
        <f>B78+C78+D78</f>
        <v>-7000</v>
      </c>
      <c r="G78" s="88" t="s">
        <v>65</v>
      </c>
      <c r="H78" s="89">
        <v>-4200.08</v>
      </c>
      <c r="I78" s="89">
        <v>-1400.0400000000002</v>
      </c>
      <c r="J78" s="89">
        <f t="shared" si="1"/>
        <v>-5600.12</v>
      </c>
    </row>
    <row r="79" spans="1:10">
      <c r="A79" s="5" t="s">
        <v>407</v>
      </c>
      <c r="B79" s="89">
        <v>-16500</v>
      </c>
      <c r="C79" s="89"/>
      <c r="D79" s="89"/>
      <c r="E79" s="89">
        <f>B79+C79+D79</f>
        <v>-16500</v>
      </c>
      <c r="G79" s="88" t="s">
        <v>65</v>
      </c>
      <c r="H79" s="89">
        <v>-6325</v>
      </c>
      <c r="I79" s="89">
        <v>-3300</v>
      </c>
      <c r="J79" s="89">
        <f t="shared" ref="J79:J81" si="8">H79+I79</f>
        <v>-9625</v>
      </c>
    </row>
    <row r="80" spans="1:10">
      <c r="A80" s="5" t="s">
        <v>321</v>
      </c>
      <c r="B80" s="89">
        <v>-3734762.77</v>
      </c>
      <c r="E80" s="89">
        <f>B80+C80+D80</f>
        <v>-3734762.77</v>
      </c>
      <c r="G80" s="88" t="s">
        <v>65</v>
      </c>
      <c r="H80" s="89">
        <v>-1398739.9640000002</v>
      </c>
      <c r="I80" s="91">
        <v>-617580.18400000001</v>
      </c>
      <c r="J80" s="89">
        <f t="shared" si="8"/>
        <v>-2016320.148</v>
      </c>
    </row>
    <row r="81" spans="1:10">
      <c r="A81" s="5" t="s">
        <v>413</v>
      </c>
      <c r="B81" s="89">
        <v>-15000</v>
      </c>
      <c r="C81" s="89"/>
      <c r="D81" s="89"/>
      <c r="E81" s="89">
        <f>B81+C81+D81</f>
        <v>-15000</v>
      </c>
      <c r="G81" s="88" t="s">
        <v>65</v>
      </c>
      <c r="H81" s="89">
        <v>-3000</v>
      </c>
      <c r="I81" s="89">
        <v>-3000</v>
      </c>
      <c r="J81" s="89">
        <f t="shared" si="8"/>
        <v>-6000</v>
      </c>
    </row>
    <row r="82" spans="1:10">
      <c r="B82" s="89"/>
      <c r="C82" s="89"/>
      <c r="D82" s="89"/>
      <c r="E82" s="89"/>
      <c r="G82" s="88"/>
      <c r="H82" s="89"/>
      <c r="I82" s="89"/>
      <c r="J82" s="89"/>
    </row>
    <row r="83" spans="1:10">
      <c r="A83" s="5" t="s">
        <v>68</v>
      </c>
      <c r="B83" s="91">
        <f>SUM(B10:B82)</f>
        <v>13256011.469999999</v>
      </c>
      <c r="C83" s="91">
        <f>SUM(C10:C82)</f>
        <v>985400</v>
      </c>
      <c r="D83" s="91">
        <f>SUM(D10:D82)</f>
        <v>1011792.25</v>
      </c>
      <c r="E83" s="91">
        <f>SUM(E10:E82)</f>
        <v>15253203.719999999</v>
      </c>
      <c r="H83" s="91">
        <f>SUM(H10:H82)</f>
        <v>3902630.1159999999</v>
      </c>
      <c r="I83" s="91">
        <f>SUM(I10:I82)</f>
        <v>1787353.3629999999</v>
      </c>
      <c r="J83" s="91">
        <f>SUM(J10:J82)</f>
        <v>5689983.4789999994</v>
      </c>
    </row>
    <row r="85" spans="1:10">
      <c r="A85" s="5" t="s">
        <v>399</v>
      </c>
    </row>
    <row r="86" spans="1:10">
      <c r="A86" s="5" t="s">
        <v>137</v>
      </c>
      <c r="B86" s="89">
        <v>426375.56</v>
      </c>
      <c r="E86" s="89">
        <f>B86+C86+D86</f>
        <v>426375.56</v>
      </c>
    </row>
    <row r="87" spans="1:10">
      <c r="A87" s="5" t="s">
        <v>401</v>
      </c>
      <c r="B87" s="89">
        <v>590279.94999999995</v>
      </c>
      <c r="C87" s="89">
        <v>250000</v>
      </c>
      <c r="D87" s="89">
        <v>-840279.95</v>
      </c>
      <c r="E87" s="89">
        <f>B87+C87+D87</f>
        <v>0</v>
      </c>
    </row>
    <row r="88" spans="1:10">
      <c r="A88" s="5" t="s">
        <v>158</v>
      </c>
      <c r="B88" s="89">
        <v>171512.3</v>
      </c>
      <c r="C88" s="89"/>
      <c r="D88" s="89">
        <v>-171512.3</v>
      </c>
      <c r="E88" s="89">
        <f>B88+C88+D88</f>
        <v>0</v>
      </c>
    </row>
    <row r="89" spans="1:10">
      <c r="A89" s="5" t="s">
        <v>156</v>
      </c>
      <c r="B89" s="89">
        <v>281530.45999999996</v>
      </c>
      <c r="C89" s="89">
        <v>160000</v>
      </c>
      <c r="D89" s="89"/>
      <c r="E89" s="89">
        <f>B89+C89+D89</f>
        <v>441530.45999999996</v>
      </c>
    </row>
    <row r="90" spans="1:10">
      <c r="A90" s="5" t="s">
        <v>161</v>
      </c>
      <c r="B90" s="89">
        <v>2806974.6150000002</v>
      </c>
      <c r="C90" s="89"/>
      <c r="D90" s="89"/>
      <c r="E90" s="89">
        <f>B90+C90+D90</f>
        <v>2806974.6150000002</v>
      </c>
    </row>
    <row r="91" spans="1:10">
      <c r="A91" s="5" t="s">
        <v>157</v>
      </c>
      <c r="B91" s="89">
        <v>-2825000</v>
      </c>
      <c r="C91" s="89"/>
      <c r="D91" s="89"/>
      <c r="E91" s="89">
        <f>B91+C91+D91</f>
        <v>-2825000</v>
      </c>
    </row>
    <row r="92" spans="1:10">
      <c r="A92" s="5" t="s">
        <v>278</v>
      </c>
      <c r="B92" s="89">
        <v>105337.24</v>
      </c>
      <c r="C92" s="89">
        <v>0</v>
      </c>
      <c r="D92" s="89"/>
      <c r="E92" s="89">
        <f>B92+C92+D92</f>
        <v>105337.24</v>
      </c>
    </row>
    <row r="93" spans="1:10">
      <c r="A93" s="5" t="s">
        <v>361</v>
      </c>
      <c r="B93" s="89">
        <v>200000</v>
      </c>
      <c r="C93" s="89">
        <v>150000</v>
      </c>
      <c r="D93" s="89"/>
      <c r="E93" s="89">
        <f>B93+C93+D93</f>
        <v>350000</v>
      </c>
    </row>
    <row r="94" spans="1:10">
      <c r="A94" s="5" t="s">
        <v>61</v>
      </c>
      <c r="B94" s="89">
        <v>7131354.3600000003</v>
      </c>
      <c r="C94" s="89">
        <v>1025000</v>
      </c>
      <c r="D94" s="92"/>
      <c r="E94" s="89">
        <f>B94+C94+D94</f>
        <v>8156354.3600000003</v>
      </c>
    </row>
    <row r="95" spans="1:10">
      <c r="A95" s="5" t="s">
        <v>324</v>
      </c>
      <c r="B95" s="89">
        <v>500000</v>
      </c>
      <c r="C95" s="89">
        <v>8356000</v>
      </c>
      <c r="D95" s="92"/>
      <c r="E95" s="89">
        <f>B95+C95+D95</f>
        <v>8856000</v>
      </c>
    </row>
    <row r="96" spans="1:10">
      <c r="A96" s="5" t="s">
        <v>325</v>
      </c>
      <c r="B96" s="89">
        <v>750000</v>
      </c>
      <c r="C96" s="89">
        <v>3461000</v>
      </c>
      <c r="D96" s="92"/>
      <c r="E96" s="89">
        <f>B96+C96+D96</f>
        <v>4211000</v>
      </c>
    </row>
    <row r="97" spans="1:10">
      <c r="A97" s="5" t="s">
        <v>415</v>
      </c>
      <c r="B97" s="89">
        <v>0</v>
      </c>
      <c r="C97" s="89">
        <v>450000</v>
      </c>
      <c r="D97" s="92"/>
      <c r="E97" s="89">
        <f>B97+C97+D97</f>
        <v>450000</v>
      </c>
    </row>
    <row r="98" spans="1:10">
      <c r="A98" s="5" t="s">
        <v>323</v>
      </c>
      <c r="B98" s="89">
        <v>0</v>
      </c>
      <c r="C98" s="89">
        <v>625000</v>
      </c>
      <c r="D98" s="92"/>
      <c r="E98" s="89">
        <f>B98+C98+D98</f>
        <v>625000</v>
      </c>
    </row>
    <row r="99" spans="1:10">
      <c r="B99" s="89"/>
      <c r="C99" s="91"/>
      <c r="D99" s="91"/>
      <c r="E99" s="89"/>
    </row>
    <row r="100" spans="1:10">
      <c r="A100" s="5" t="s">
        <v>67</v>
      </c>
      <c r="B100" s="91">
        <f>SUM(B85:B99)</f>
        <v>10138364.484999999</v>
      </c>
      <c r="C100" s="91">
        <f t="shared" ref="C100:E100" si="9">SUM(C85:C99)</f>
        <v>14477000</v>
      </c>
      <c r="D100" s="91">
        <f t="shared" si="9"/>
        <v>-1011792.25</v>
      </c>
      <c r="E100" s="91">
        <f t="shared" si="9"/>
        <v>23603572.234999999</v>
      </c>
      <c r="H100" s="91"/>
      <c r="I100" s="91"/>
      <c r="J100" s="91"/>
    </row>
    <row r="101" spans="1:10">
      <c r="B101" s="91"/>
      <c r="C101" s="91"/>
      <c r="D101" s="91"/>
      <c r="E101" s="91"/>
      <c r="H101" s="91"/>
      <c r="I101" s="91"/>
      <c r="J101" s="91"/>
    </row>
    <row r="102" spans="1:10">
      <c r="A102" s="62" t="s">
        <v>69</v>
      </c>
      <c r="B102" s="93">
        <f t="shared" ref="B102:J102" si="10">B83+B100</f>
        <v>23394375.954999998</v>
      </c>
      <c r="C102" s="93">
        <f t="shared" si="10"/>
        <v>15462400</v>
      </c>
      <c r="D102" s="93">
        <f t="shared" si="10"/>
        <v>0</v>
      </c>
      <c r="E102" s="93">
        <f t="shared" si="10"/>
        <v>38856775.954999998</v>
      </c>
      <c r="F102" s="93">
        <f t="shared" si="10"/>
        <v>0</v>
      </c>
      <c r="G102" s="93">
        <f t="shared" si="10"/>
        <v>0</v>
      </c>
      <c r="H102" s="93">
        <f t="shared" si="10"/>
        <v>3902630.1159999999</v>
      </c>
      <c r="I102" s="93">
        <f t="shared" si="10"/>
        <v>1787353.3629999999</v>
      </c>
      <c r="J102" s="93">
        <f t="shared" si="10"/>
        <v>5689983.4789999994</v>
      </c>
    </row>
    <row r="103" spans="1:10">
      <c r="E103" s="91"/>
    </row>
    <row r="104" spans="1:10">
      <c r="A104" s="14" t="s">
        <v>260</v>
      </c>
      <c r="B104" s="91"/>
      <c r="C104" s="91"/>
      <c r="D104" s="91"/>
      <c r="E104" s="91"/>
      <c r="H104" s="91"/>
      <c r="I104" s="91"/>
      <c r="J104" s="91"/>
    </row>
    <row r="105" spans="1:10">
      <c r="A105" s="94" t="s">
        <v>400</v>
      </c>
      <c r="E105" s="91"/>
    </row>
    <row r="106" spans="1:10">
      <c r="A106" s="95" t="s">
        <v>386</v>
      </c>
      <c r="B106" s="91">
        <v>769056.67</v>
      </c>
      <c r="C106" s="91"/>
      <c r="D106" s="91"/>
      <c r="E106" s="91">
        <f>B106+C106+D106</f>
        <v>769056.67</v>
      </c>
      <c r="F106" s="91"/>
      <c r="G106" s="88" t="s">
        <v>66</v>
      </c>
      <c r="H106" s="91">
        <v>582133.14999999991</v>
      </c>
      <c r="I106" s="91">
        <v>64088.06</v>
      </c>
      <c r="J106" s="89">
        <f>H106+I106</f>
        <v>646221.21</v>
      </c>
    </row>
    <row r="107" spans="1:10">
      <c r="A107" s="5" t="s">
        <v>78</v>
      </c>
      <c r="B107" s="91">
        <v>642852.91</v>
      </c>
      <c r="C107" s="91"/>
      <c r="D107" s="91"/>
      <c r="E107" s="91">
        <f>B107+C107+D107</f>
        <v>642852.91</v>
      </c>
      <c r="F107" s="91"/>
      <c r="G107" s="88" t="s">
        <v>64</v>
      </c>
      <c r="H107" s="91">
        <v>642852.91</v>
      </c>
      <c r="I107" s="91">
        <v>0</v>
      </c>
      <c r="J107" s="89">
        <f t="shared" ref="J107:J114" si="11">H107+I107</f>
        <v>642852.91</v>
      </c>
    </row>
    <row r="108" spans="1:10">
      <c r="A108" s="5" t="s">
        <v>79</v>
      </c>
      <c r="B108" s="91">
        <v>243044.71</v>
      </c>
      <c r="C108" s="91"/>
      <c r="D108" s="91"/>
      <c r="E108" s="91">
        <f>B108+C108+D108</f>
        <v>243044.71</v>
      </c>
      <c r="F108" s="91"/>
      <c r="G108" s="88" t="s">
        <v>66</v>
      </c>
      <c r="H108" s="91">
        <v>202537.22</v>
      </c>
      <c r="I108" s="91">
        <v>20253.72</v>
      </c>
      <c r="J108" s="89">
        <f t="shared" si="11"/>
        <v>222790.94</v>
      </c>
    </row>
    <row r="109" spans="1:10">
      <c r="A109" s="5" t="s">
        <v>80</v>
      </c>
      <c r="B109" s="91">
        <v>185010.89</v>
      </c>
      <c r="C109" s="91"/>
      <c r="D109" s="91"/>
      <c r="E109" s="91">
        <f>B109+C109+D109</f>
        <v>185010.89</v>
      </c>
      <c r="F109" s="91"/>
      <c r="G109" s="88" t="s">
        <v>98</v>
      </c>
      <c r="H109" s="91">
        <v>41113.259999999995</v>
      </c>
      <c r="I109" s="91">
        <v>4111.32</v>
      </c>
      <c r="J109" s="89">
        <f t="shared" si="11"/>
        <v>45224.579999999994</v>
      </c>
    </row>
    <row r="110" spans="1:10">
      <c r="A110" s="95" t="s">
        <v>262</v>
      </c>
      <c r="B110" s="91">
        <v>178902.67</v>
      </c>
      <c r="C110" s="91"/>
      <c r="D110" s="91"/>
      <c r="E110" s="91">
        <f>B110+C110+D110</f>
        <v>178902.67</v>
      </c>
      <c r="F110" s="91"/>
      <c r="G110" s="88" t="s">
        <v>65</v>
      </c>
      <c r="H110" s="91">
        <v>35780.534</v>
      </c>
      <c r="I110" s="91">
        <v>35780.534</v>
      </c>
      <c r="J110" s="89">
        <f t="shared" si="11"/>
        <v>71561.067999999999</v>
      </c>
    </row>
    <row r="111" spans="1:10">
      <c r="A111" s="95" t="s">
        <v>312</v>
      </c>
      <c r="B111" s="91">
        <v>181080.41999999995</v>
      </c>
      <c r="C111" s="91"/>
      <c r="D111" s="91"/>
      <c r="E111" s="91">
        <f>B111+C111+D111</f>
        <v>181080.41999999995</v>
      </c>
      <c r="F111" s="91"/>
      <c r="G111" s="88" t="s">
        <v>65</v>
      </c>
      <c r="H111" s="91">
        <v>36216.083999999988</v>
      </c>
      <c r="I111" s="91">
        <v>36216.083999999988</v>
      </c>
      <c r="J111" s="89">
        <f t="shared" si="11"/>
        <v>72432.167999999976</v>
      </c>
    </row>
    <row r="112" spans="1:10">
      <c r="A112" s="95" t="s">
        <v>97</v>
      </c>
      <c r="B112" s="91">
        <v>2693853.54</v>
      </c>
      <c r="C112" s="91">
        <v>625000</v>
      </c>
      <c r="D112" s="91"/>
      <c r="E112" s="91">
        <f>B112+C112+D112</f>
        <v>3318853.54</v>
      </c>
      <c r="F112" s="91"/>
      <c r="G112" s="88" t="s">
        <v>64</v>
      </c>
      <c r="H112" s="91">
        <v>250984</v>
      </c>
      <c r="I112" s="120">
        <v>270635</v>
      </c>
      <c r="J112" s="89">
        <f t="shared" si="11"/>
        <v>521619</v>
      </c>
    </row>
    <row r="113" spans="1:10">
      <c r="A113" s="95" t="s">
        <v>418</v>
      </c>
      <c r="B113" s="91">
        <v>0</v>
      </c>
      <c r="C113" s="91"/>
      <c r="D113" s="91">
        <v>817643.8</v>
      </c>
      <c r="E113" s="91">
        <f>B113+C113+D113</f>
        <v>817643.8</v>
      </c>
      <c r="F113" s="91"/>
      <c r="G113" s="88"/>
      <c r="H113" s="91">
        <v>0</v>
      </c>
      <c r="I113" s="120">
        <v>0</v>
      </c>
      <c r="J113" s="89">
        <f t="shared" ref="J113" si="12">H113+I113</f>
        <v>0</v>
      </c>
    </row>
    <row r="114" spans="1:10">
      <c r="A114" s="95" t="s">
        <v>299</v>
      </c>
      <c r="B114" s="91">
        <v>238223.28999999998</v>
      </c>
      <c r="C114" s="91"/>
      <c r="D114" s="91"/>
      <c r="E114" s="91">
        <f>B114+C114+D114</f>
        <v>238223.28999999998</v>
      </c>
      <c r="F114" s="91"/>
      <c r="G114" s="88" t="s">
        <v>65</v>
      </c>
      <c r="H114" s="91">
        <v>47645</v>
      </c>
      <c r="I114" s="91">
        <v>47644.657999999996</v>
      </c>
      <c r="J114" s="89">
        <f t="shared" si="11"/>
        <v>95289.657999999996</v>
      </c>
    </row>
    <row r="115" spans="1:10">
      <c r="A115" s="95"/>
      <c r="B115" s="91"/>
      <c r="C115" s="91"/>
      <c r="D115" s="91"/>
      <c r="E115" s="91"/>
      <c r="F115" s="91"/>
      <c r="G115" s="88"/>
      <c r="H115" s="91"/>
      <c r="I115" s="91"/>
      <c r="J115" s="89"/>
    </row>
    <row r="116" spans="1:10">
      <c r="A116" s="5" t="s">
        <v>426</v>
      </c>
      <c r="B116" s="91">
        <f>SUM(B105:B115)</f>
        <v>5132025.1000000006</v>
      </c>
      <c r="C116" s="91">
        <f>SUM(C105:C115)</f>
        <v>625000</v>
      </c>
      <c r="D116" s="91">
        <f>SUM(D105:D115)</f>
        <v>817643.8</v>
      </c>
      <c r="E116" s="91">
        <f>SUM(E105:E115)</f>
        <v>6574668.9000000004</v>
      </c>
      <c r="F116" s="91"/>
      <c r="G116" s="91"/>
      <c r="H116" s="91">
        <f>SUM(H105:H115)</f>
        <v>1839262.1580000001</v>
      </c>
      <c r="I116" s="91">
        <f>SUM(I105:I115)</f>
        <v>478729.37599999999</v>
      </c>
      <c r="J116" s="91">
        <f>SUM(J105:J115)</f>
        <v>2317991.534</v>
      </c>
    </row>
    <row r="117" spans="1:10">
      <c r="A117" s="95"/>
      <c r="B117" s="91"/>
      <c r="C117" s="91"/>
      <c r="D117" s="91"/>
      <c r="E117" s="91"/>
      <c r="F117" s="91"/>
      <c r="G117" s="88"/>
      <c r="H117" s="91"/>
      <c r="I117" s="91"/>
      <c r="J117" s="89"/>
    </row>
    <row r="118" spans="1:10">
      <c r="A118" s="5" t="s">
        <v>399</v>
      </c>
      <c r="B118" s="91"/>
      <c r="C118" s="91"/>
      <c r="D118" s="91"/>
      <c r="E118" s="91"/>
      <c r="F118" s="91"/>
      <c r="G118" s="91"/>
      <c r="H118" s="91"/>
      <c r="I118" s="91"/>
      <c r="J118" s="91"/>
    </row>
    <row r="119" spans="1:10">
      <c r="A119" s="95" t="s">
        <v>418</v>
      </c>
      <c r="B119" s="91">
        <v>817643.8</v>
      </c>
      <c r="C119" s="91"/>
      <c r="D119" s="91">
        <v>-817643.8</v>
      </c>
      <c r="E119" s="91">
        <f>B119+C119+D119</f>
        <v>0</v>
      </c>
      <c r="F119" s="91"/>
      <c r="G119" s="91"/>
      <c r="H119" s="91"/>
      <c r="I119" s="91"/>
      <c r="J119" s="91"/>
    </row>
    <row r="120" spans="1:10">
      <c r="A120" s="95"/>
      <c r="B120" s="91"/>
      <c r="C120" s="91"/>
      <c r="D120" s="91"/>
      <c r="E120" s="91"/>
      <c r="F120" s="91"/>
      <c r="G120" s="91"/>
      <c r="H120" s="91"/>
      <c r="I120" s="91"/>
      <c r="J120" s="91"/>
    </row>
    <row r="121" spans="1:10">
      <c r="A121" s="5" t="s">
        <v>427</v>
      </c>
      <c r="B121" s="91">
        <f>SUM(B119:B120)</f>
        <v>817643.8</v>
      </c>
      <c r="C121" s="91">
        <f>SUM(C119:C120)</f>
        <v>0</v>
      </c>
      <c r="D121" s="91">
        <f>SUM(D119:D120)</f>
        <v>-817643.8</v>
      </c>
      <c r="E121" s="91">
        <f>SUM(E119:E120)</f>
        <v>0</v>
      </c>
      <c r="F121" s="91"/>
      <c r="G121" s="91"/>
      <c r="H121" s="91"/>
      <c r="I121" s="91"/>
      <c r="J121" s="91"/>
    </row>
    <row r="122" spans="1:10">
      <c r="B122" s="91"/>
      <c r="C122" s="91"/>
      <c r="D122" s="91"/>
      <c r="E122" s="91"/>
      <c r="F122" s="91"/>
      <c r="G122" s="91"/>
      <c r="H122" s="91"/>
      <c r="I122" s="91"/>
      <c r="J122" s="91"/>
    </row>
    <row r="123" spans="1:10">
      <c r="A123" s="62" t="s">
        <v>428</v>
      </c>
      <c r="B123" s="93">
        <f>B116+B121</f>
        <v>5949668.9000000004</v>
      </c>
      <c r="C123" s="93">
        <f>C116+C121</f>
        <v>625000</v>
      </c>
      <c r="D123" s="93">
        <f>D116+D121</f>
        <v>0</v>
      </c>
      <c r="E123" s="93">
        <f>E116+E121</f>
        <v>6574668.9000000004</v>
      </c>
      <c r="F123" s="93"/>
      <c r="G123" s="93"/>
      <c r="H123" s="93">
        <f>H116+H121</f>
        <v>1839262.1580000001</v>
      </c>
      <c r="I123" s="93">
        <f>I116+I121</f>
        <v>478729.37599999999</v>
      </c>
      <c r="J123" s="93">
        <f>J116+J121</f>
        <v>2317991.534</v>
      </c>
    </row>
    <row r="124" spans="1:10">
      <c r="B124" s="91"/>
      <c r="C124" s="91"/>
      <c r="D124" s="91"/>
      <c r="E124" s="91"/>
      <c r="F124" s="91"/>
      <c r="G124" s="91"/>
      <c r="H124" s="91"/>
      <c r="I124" s="91"/>
      <c r="J124" s="91"/>
    </row>
    <row r="125" spans="1:10">
      <c r="J125" s="91"/>
    </row>
    <row r="126" spans="1:10">
      <c r="A126" s="14" t="s">
        <v>86</v>
      </c>
      <c r="B126" s="91"/>
      <c r="C126" s="91"/>
      <c r="D126" s="91"/>
      <c r="E126" s="91"/>
      <c r="F126" s="91"/>
      <c r="G126" s="91"/>
      <c r="H126" s="91"/>
      <c r="I126" s="91"/>
      <c r="J126" s="91"/>
    </row>
    <row r="127" spans="1:10">
      <c r="A127" s="94" t="s">
        <v>400</v>
      </c>
      <c r="B127" s="91"/>
      <c r="C127" s="91"/>
      <c r="D127" s="91"/>
      <c r="E127" s="91"/>
      <c r="F127" s="91"/>
      <c r="G127" s="91"/>
      <c r="H127" s="91"/>
      <c r="I127" s="91"/>
      <c r="J127" s="91"/>
    </row>
    <row r="128" spans="1:10">
      <c r="A128" s="5" t="s">
        <v>85</v>
      </c>
      <c r="B128" s="91">
        <v>8790839.1900000013</v>
      </c>
      <c r="C128" s="91"/>
      <c r="D128" s="91"/>
      <c r="E128" s="91">
        <f>B128+C128+D128</f>
        <v>8790839.1900000013</v>
      </c>
      <c r="F128" s="91"/>
      <c r="G128" s="91"/>
      <c r="H128" s="91">
        <v>7913456.7800000003</v>
      </c>
      <c r="I128" s="91">
        <v>483318.89999999997</v>
      </c>
      <c r="J128" s="91">
        <f>H128+I128</f>
        <v>8396775.6799999997</v>
      </c>
    </row>
    <row r="129" spans="1:10">
      <c r="A129" s="5" t="s">
        <v>87</v>
      </c>
      <c r="B129" s="91">
        <v>285867.32</v>
      </c>
      <c r="C129" s="91"/>
      <c r="D129" s="91"/>
      <c r="E129" s="91">
        <f>B129+C129+D129</f>
        <v>285867.32</v>
      </c>
      <c r="F129" s="91"/>
      <c r="G129" s="91"/>
      <c r="H129" s="91">
        <v>127184.04300000001</v>
      </c>
      <c r="I129" s="91">
        <v>10712.68</v>
      </c>
      <c r="J129" s="91">
        <f>H129+I129</f>
        <v>137896.723</v>
      </c>
    </row>
    <row r="130" spans="1:10">
      <c r="A130" s="5" t="s">
        <v>88</v>
      </c>
      <c r="B130" s="91">
        <v>139005.57</v>
      </c>
      <c r="D130" s="91"/>
      <c r="E130" s="91">
        <f>B130+C130+D130</f>
        <v>139005.57</v>
      </c>
      <c r="F130" s="91"/>
      <c r="G130" s="91"/>
      <c r="H130" s="91">
        <v>60527.487499999967</v>
      </c>
      <c r="I130" s="91">
        <v>21237.39</v>
      </c>
      <c r="J130" s="91">
        <f>H130+I130</f>
        <v>81764.877499999973</v>
      </c>
    </row>
    <row r="131" spans="1:10">
      <c r="A131" s="5" t="s">
        <v>126</v>
      </c>
      <c r="B131" s="91">
        <v>97014.570000000022</v>
      </c>
      <c r="D131" s="91"/>
      <c r="E131" s="91">
        <f>B131+C131+D131</f>
        <v>97014.570000000022</v>
      </c>
      <c r="F131" s="91"/>
      <c r="G131" s="91"/>
      <c r="H131" s="91">
        <v>97014.569999999992</v>
      </c>
      <c r="I131" s="91">
        <v>0</v>
      </c>
      <c r="J131" s="91">
        <f>H131+I131</f>
        <v>97014.569999999992</v>
      </c>
    </row>
    <row r="132" spans="1:10">
      <c r="A132" s="5" t="s">
        <v>266</v>
      </c>
      <c r="B132" s="91">
        <v>0</v>
      </c>
      <c r="C132" s="91"/>
      <c r="D132" s="91">
        <v>500000</v>
      </c>
      <c r="E132" s="91">
        <f>B132+C132+D132</f>
        <v>500000</v>
      </c>
      <c r="F132" s="91"/>
      <c r="G132" s="88" t="s">
        <v>65</v>
      </c>
      <c r="H132" s="91">
        <v>0</v>
      </c>
      <c r="I132" s="91">
        <v>0</v>
      </c>
      <c r="J132" s="91">
        <f>H132+I132</f>
        <v>0</v>
      </c>
    </row>
    <row r="133" spans="1:10">
      <c r="B133" s="91"/>
      <c r="C133" s="91"/>
      <c r="D133" s="91"/>
      <c r="E133" s="91"/>
      <c r="F133" s="91"/>
      <c r="G133" s="91"/>
      <c r="H133" s="91"/>
      <c r="I133" s="91"/>
      <c r="J133" s="91"/>
    </row>
    <row r="134" spans="1:10">
      <c r="A134" s="5" t="s">
        <v>89</v>
      </c>
      <c r="B134" s="91">
        <f>SUM(B127:B133)</f>
        <v>9312726.6500000022</v>
      </c>
      <c r="C134" s="91">
        <f>SUM(C127:C133)</f>
        <v>0</v>
      </c>
      <c r="D134" s="91">
        <f>SUM(D127:D133)</f>
        <v>500000</v>
      </c>
      <c r="E134" s="91">
        <f>SUM(E127:E133)</f>
        <v>9812726.6500000022</v>
      </c>
      <c r="F134" s="91"/>
      <c r="G134" s="91"/>
      <c r="H134" s="91">
        <f>SUM(H127:H133)</f>
        <v>8198182.8805</v>
      </c>
      <c r="I134" s="91">
        <f>SUM(I127:I133)</f>
        <v>515268.97</v>
      </c>
      <c r="J134" s="91">
        <f>SUM(J127:J133)</f>
        <v>8713451.8504999988</v>
      </c>
    </row>
    <row r="135" spans="1:10">
      <c r="B135" s="91"/>
      <c r="C135" s="91"/>
      <c r="D135" s="91"/>
      <c r="E135" s="91"/>
      <c r="F135" s="91"/>
      <c r="G135" s="91"/>
      <c r="H135" s="91"/>
      <c r="I135" s="91"/>
      <c r="J135" s="91"/>
    </row>
    <row r="136" spans="1:10">
      <c r="A136" s="5" t="s">
        <v>399</v>
      </c>
      <c r="B136" s="91"/>
      <c r="C136" s="91"/>
      <c r="D136" s="91"/>
      <c r="E136" s="91"/>
      <c r="F136" s="91"/>
      <c r="G136" s="91"/>
      <c r="H136" s="91"/>
      <c r="I136" s="91"/>
      <c r="J136" s="91"/>
    </row>
    <row r="137" spans="1:10">
      <c r="A137" s="5" t="s">
        <v>102</v>
      </c>
      <c r="B137" s="91">
        <v>2506101.8700000006</v>
      </c>
      <c r="C137" s="91">
        <v>850000</v>
      </c>
      <c r="D137" s="91"/>
      <c r="E137" s="91">
        <f>B137+C137+D137</f>
        <v>3356101.8700000006</v>
      </c>
      <c r="F137" s="91"/>
      <c r="G137" s="91"/>
      <c r="H137" s="91"/>
      <c r="I137" s="91"/>
      <c r="J137" s="91"/>
    </row>
    <row r="138" spans="1:10">
      <c r="A138" s="5" t="s">
        <v>85</v>
      </c>
      <c r="B138" s="91">
        <v>2455085.7719999999</v>
      </c>
      <c r="C138" s="91">
        <v>444000</v>
      </c>
      <c r="D138" s="91"/>
      <c r="E138" s="91">
        <f>B138+C138+D138</f>
        <v>2899085.7719999999</v>
      </c>
      <c r="F138" s="91"/>
      <c r="G138" s="91"/>
      <c r="H138" s="91"/>
      <c r="I138" s="91"/>
      <c r="J138" s="91"/>
    </row>
    <row r="139" spans="1:10">
      <c r="A139" s="5" t="s">
        <v>266</v>
      </c>
      <c r="B139" s="91">
        <v>250000</v>
      </c>
      <c r="C139" s="91">
        <v>250000</v>
      </c>
      <c r="D139" s="91">
        <v>-500000</v>
      </c>
      <c r="E139" s="91">
        <f>B139+C139+D139</f>
        <v>0</v>
      </c>
      <c r="F139" s="91"/>
      <c r="G139" s="91"/>
      <c r="H139" s="91"/>
      <c r="I139" s="91"/>
      <c r="J139" s="91"/>
    </row>
    <row r="140" spans="1:10">
      <c r="B140" s="91"/>
      <c r="C140" s="91"/>
      <c r="D140" s="91"/>
      <c r="E140" s="91"/>
      <c r="F140" s="91"/>
      <c r="G140" s="91"/>
      <c r="H140" s="91"/>
      <c r="I140" s="91"/>
      <c r="J140" s="91"/>
    </row>
    <row r="141" spans="1:10">
      <c r="A141" s="5" t="s">
        <v>90</v>
      </c>
      <c r="B141" s="91">
        <f>SUM(B137:B139)</f>
        <v>5211187.6420000009</v>
      </c>
      <c r="C141" s="91">
        <f>SUM(C137:C139)</f>
        <v>1544000</v>
      </c>
      <c r="D141" s="91">
        <f>SUM(D137:D139)</f>
        <v>-500000</v>
      </c>
      <c r="E141" s="91">
        <f>SUM(E137:E139)</f>
        <v>6255187.6420000009</v>
      </c>
      <c r="F141" s="91"/>
      <c r="G141" s="91">
        <f>SUM(G137:G139)</f>
        <v>0</v>
      </c>
      <c r="H141" s="91">
        <f>SUM(H137:H139)</f>
        <v>0</v>
      </c>
      <c r="I141" s="91">
        <f>SUM(I137:I139)</f>
        <v>0</v>
      </c>
      <c r="J141" s="91">
        <f>SUM(J137:J139)</f>
        <v>0</v>
      </c>
    </row>
    <row r="142" spans="1:10">
      <c r="B142" s="91"/>
      <c r="C142" s="91"/>
      <c r="D142" s="91"/>
      <c r="E142" s="91"/>
      <c r="F142" s="91"/>
      <c r="G142" s="91"/>
      <c r="H142" s="91"/>
      <c r="I142" s="91"/>
      <c r="J142" s="91"/>
    </row>
    <row r="143" spans="1:10">
      <c r="A143" s="62" t="s">
        <v>91</v>
      </c>
      <c r="B143" s="93">
        <f>B134+B141</f>
        <v>14523914.292000003</v>
      </c>
      <c r="C143" s="93">
        <f t="shared" ref="C143:J143" si="13">C134+C141</f>
        <v>1544000</v>
      </c>
      <c r="D143" s="93">
        <f t="shared" si="13"/>
        <v>0</v>
      </c>
      <c r="E143" s="93">
        <f t="shared" si="13"/>
        <v>16067914.292000003</v>
      </c>
      <c r="F143" s="93">
        <f t="shared" si="13"/>
        <v>0</v>
      </c>
      <c r="G143" s="93">
        <f t="shared" si="13"/>
        <v>0</v>
      </c>
      <c r="H143" s="93">
        <f t="shared" si="13"/>
        <v>8198182.8805</v>
      </c>
      <c r="I143" s="93">
        <f t="shared" si="13"/>
        <v>515268.97</v>
      </c>
      <c r="J143" s="93">
        <f t="shared" si="13"/>
        <v>8713451.8504999988</v>
      </c>
    </row>
    <row r="145" spans="1:10">
      <c r="J145" s="91"/>
    </row>
    <row r="146" spans="1:10">
      <c r="A146" s="14" t="s">
        <v>100</v>
      </c>
      <c r="B146" s="91"/>
      <c r="C146" s="91"/>
      <c r="D146" s="91"/>
      <c r="E146" s="91"/>
      <c r="F146" s="91"/>
      <c r="G146" s="91"/>
      <c r="H146" s="91"/>
      <c r="I146" s="91"/>
      <c r="J146" s="91"/>
    </row>
    <row r="147" spans="1:10">
      <c r="A147" s="94" t="s">
        <v>101</v>
      </c>
      <c r="B147" s="91">
        <v>147711.92000000001</v>
      </c>
      <c r="C147" s="91"/>
      <c r="D147" s="91"/>
      <c r="E147" s="91">
        <f>SUM(B147:D147)</f>
        <v>147711.92000000001</v>
      </c>
      <c r="F147" s="91"/>
      <c r="G147" s="88" t="s">
        <v>65</v>
      </c>
      <c r="H147" s="91">
        <v>29542.384000000002</v>
      </c>
      <c r="I147" s="91">
        <v>29542.384000000002</v>
      </c>
      <c r="J147" s="91">
        <f t="shared" ref="J147:J148" si="14">H147+I147</f>
        <v>59084.768000000004</v>
      </c>
    </row>
    <row r="148" spans="1:10">
      <c r="A148" s="5" t="s">
        <v>84</v>
      </c>
      <c r="B148" s="91">
        <v>0</v>
      </c>
      <c r="C148" s="91"/>
      <c r="D148" s="91"/>
      <c r="E148" s="91">
        <f>SUM(B148:D148)</f>
        <v>0</v>
      </c>
      <c r="F148" s="91"/>
      <c r="G148" s="91"/>
      <c r="H148" s="91">
        <v>0</v>
      </c>
      <c r="I148" s="91"/>
      <c r="J148" s="91">
        <f t="shared" si="14"/>
        <v>0</v>
      </c>
    </row>
    <row r="149" spans="1:10">
      <c r="A149" s="62" t="s">
        <v>281</v>
      </c>
      <c r="B149" s="93">
        <f>SUM(B147:B148)</f>
        <v>147711.92000000001</v>
      </c>
      <c r="C149" s="93">
        <f t="shared" ref="C149:E149" si="15">SUM(C147:C148)</f>
        <v>0</v>
      </c>
      <c r="D149" s="93">
        <f t="shared" si="15"/>
        <v>0</v>
      </c>
      <c r="E149" s="93">
        <f t="shared" si="15"/>
        <v>147711.92000000001</v>
      </c>
      <c r="F149" s="93"/>
      <c r="G149" s="93"/>
      <c r="H149" s="93">
        <f>SUM(H147:H148)</f>
        <v>29542.384000000002</v>
      </c>
      <c r="I149" s="93">
        <f t="shared" ref="I149:J149" si="16">SUM(I147:I148)</f>
        <v>29542.384000000002</v>
      </c>
      <c r="J149" s="93">
        <f t="shared" si="16"/>
        <v>59084.768000000004</v>
      </c>
    </row>
    <row r="151" spans="1:10">
      <c r="A151" s="116"/>
      <c r="B151" s="93"/>
      <c r="C151" s="93"/>
      <c r="D151" s="93"/>
      <c r="E151" s="93"/>
      <c r="F151" s="102"/>
      <c r="G151" s="20"/>
      <c r="H151" s="93"/>
      <c r="I151" s="93"/>
      <c r="J151" s="93"/>
    </row>
    <row r="152" spans="1:10">
      <c r="A152" s="97" t="s">
        <v>104</v>
      </c>
      <c r="B152" s="98">
        <f>B102+B123+B143+B149</f>
        <v>44015671.067000002</v>
      </c>
      <c r="C152" s="98">
        <f>C102+C123+C143+C149</f>
        <v>17631400</v>
      </c>
      <c r="D152" s="98">
        <f>D102+D123+D143+D149</f>
        <v>0</v>
      </c>
      <c r="E152" s="98">
        <f>E102+E123+E143+E149</f>
        <v>61647071.067000002</v>
      </c>
      <c r="F152" s="102"/>
      <c r="G152" s="20"/>
      <c r="H152" s="98">
        <f>H102+H123+H143+H149</f>
        <v>13969617.5385</v>
      </c>
      <c r="I152" s="98">
        <f>I102+I123+I143+I149</f>
        <v>2810894.0929999999</v>
      </c>
      <c r="J152" s="98">
        <f>J102+J123+J143+J149</f>
        <v>16780511.631499998</v>
      </c>
    </row>
    <row r="153" spans="1:10">
      <c r="A153" s="100"/>
      <c r="B153" s="101"/>
      <c r="C153" s="101"/>
      <c r="D153" s="101"/>
      <c r="E153" s="101"/>
      <c r="F153" s="102"/>
      <c r="G153" s="20"/>
      <c r="H153" s="102"/>
      <c r="I153" s="102"/>
      <c r="J153" s="102"/>
    </row>
    <row r="154" spans="1:10">
      <c r="A154" s="97" t="s">
        <v>116</v>
      </c>
      <c r="B154" s="101"/>
      <c r="C154" s="101"/>
      <c r="D154" s="101"/>
      <c r="E154" s="103">
        <f>E83+E116+E134+E149</f>
        <v>31788311.190000001</v>
      </c>
      <c r="F154" s="102"/>
      <c r="G154" s="20"/>
      <c r="H154" s="102"/>
      <c r="I154" s="102"/>
      <c r="J154" s="102"/>
    </row>
    <row r="155" spans="1:10">
      <c r="A155" s="97" t="s">
        <v>103</v>
      </c>
      <c r="B155" s="101"/>
      <c r="C155" s="101"/>
      <c r="D155" s="101"/>
      <c r="E155" s="103">
        <f>E100+E121+E141</f>
        <v>29858759.877</v>
      </c>
      <c r="F155" s="102"/>
      <c r="G155" s="20"/>
      <c r="H155" s="102"/>
      <c r="I155" s="102"/>
      <c r="J155" s="102"/>
    </row>
    <row r="156" spans="1:10">
      <c r="A156" s="100"/>
      <c r="B156" s="101"/>
      <c r="C156" s="101"/>
      <c r="D156" s="101"/>
      <c r="E156" s="101"/>
      <c r="F156" s="102"/>
      <c r="G156" s="20"/>
      <c r="H156" s="102"/>
      <c r="I156" s="102"/>
      <c r="J156" s="102"/>
    </row>
    <row r="157" spans="1:10">
      <c r="A157" s="97" t="s">
        <v>117</v>
      </c>
      <c r="B157" s="101"/>
      <c r="C157" s="101"/>
      <c r="D157" s="101"/>
      <c r="E157" s="101"/>
      <c r="F157" s="102"/>
      <c r="G157" s="20"/>
      <c r="H157" s="102"/>
      <c r="I157" s="102"/>
      <c r="J157" s="104">
        <f>E154-J152</f>
        <v>15007799.558500003</v>
      </c>
    </row>
    <row r="159" spans="1:10">
      <c r="A159" s="100" t="s">
        <v>113</v>
      </c>
      <c r="B159" s="101"/>
      <c r="C159" s="101"/>
      <c r="D159" s="101"/>
      <c r="E159" s="101"/>
      <c r="F159" s="102"/>
      <c r="G159" s="20"/>
      <c r="H159" s="102"/>
      <c r="I159" s="102"/>
      <c r="J159" s="104"/>
    </row>
    <row r="160" spans="1:10" ht="12.75" customHeight="1">
      <c r="A160" s="100" t="s">
        <v>121</v>
      </c>
      <c r="B160" s="101"/>
      <c r="C160" s="101"/>
      <c r="D160" s="101"/>
      <c r="E160" s="101"/>
      <c r="F160" s="102"/>
      <c r="G160" s="20"/>
      <c r="H160" s="102"/>
      <c r="I160" s="102"/>
      <c r="J160" s="104"/>
    </row>
  </sheetData>
  <mergeCells count="4">
    <mergeCell ref="B5:E5"/>
    <mergeCell ref="H5:J5"/>
    <mergeCell ref="C6:D6"/>
    <mergeCell ref="G6:G7"/>
  </mergeCells>
  <conditionalFormatting sqref="A106">
    <cfRule type="expression" dxfId="14" priority="7673" stopIfTrue="1">
      <formula>AND(MONTH(#REF!)-MONTH(#REF!)=1,YEAR(#REF!)=YEAR(#REF!),#REF!&gt;0)</formula>
    </cfRule>
    <cfRule type="expression" dxfId="13" priority="7674" stopIfTrue="1">
      <formula>AND(MONTH(#REF!)-MONTH(#REF!)=0,YEAR(#REF!)=YEAR(#REF!),#REF!&gt;0)</formula>
    </cfRule>
    <cfRule type="expression" dxfId="12" priority="7675" stopIfTrue="1">
      <formula>AND(MONTH(#REF!)-MONTH(#REF!)&lt;0,YEAR(#REF!)=YEAR(#REF!),#REF!&gt;0)</formula>
    </cfRule>
  </conditionalFormatting>
  <conditionalFormatting sqref="A106">
    <cfRule type="expression" dxfId="11" priority="7676" stopIfTrue="1">
      <formula>AND(MONTH(#REF!)-MONTH(#REF!)=1,YEAR(#REF!)=YEAR(#REF!),#REF!&gt;0)</formula>
    </cfRule>
    <cfRule type="expression" dxfId="10" priority="7677" stopIfTrue="1">
      <formula>AND(MONTH(#REF!)-MONTH(#REF!)=0,YEAR(#REF!)=YEAR(#REF!),#REF!&gt;0)</formula>
    </cfRule>
    <cfRule type="expression" dxfId="9" priority="7678" stopIfTrue="1">
      <formula>AND(MONTH(#REF!)-MONTH(#REF!)&lt;0,YEAR(#REF!)=YEAR(#REF!),#REF!&gt;0)</formula>
    </cfRule>
  </conditionalFormatting>
  <conditionalFormatting sqref="A117">
    <cfRule type="expression" dxfId="2" priority="9007" stopIfTrue="1">
      <formula>AND(MONTH($E117)-MONTH($B$1)=1,YEAR($E117)=YEAR($B$1),#REF!&gt;0)</formula>
    </cfRule>
    <cfRule type="expression" dxfId="1" priority="9008" stopIfTrue="1">
      <formula>AND(MONTH($E117)-MONTH($B$1)=0,YEAR($E117)=YEAR($B$1),#REF!&gt;0)</formula>
    </cfRule>
    <cfRule type="expression" dxfId="0" priority="9009" stopIfTrue="1">
      <formula>AND(MONTH($E117)-MONTH($B$1)&lt;0,YEAR($E117)=YEAR($B$1),#REF!&gt;0)</formula>
    </cfRule>
  </conditionalFormatting>
  <dataValidations disablePrompts="1" count="1">
    <dataValidation allowBlank="1" showInputMessage="1" showErrorMessage="1" promptTitle="Change" prompt="Please Open the Regulatory Model before making any changes to this file. It is linked." sqref="J2"/>
  </dataValidations>
  <printOptions horizontalCentered="1"/>
  <pageMargins left="0.70866141732283472" right="0.70866141732283472" top="0.74803149606299213" bottom="0.74803149606299213" header="0.31496062992125984" footer="0.31496062992125984"/>
  <pageSetup scale="45" fitToHeight="2" orientation="portrait" r:id="rId1"/>
  <rowBreaks count="1" manualBreakCount="1">
    <brk id="102" max="9" man="1"/>
  </rowBreaks>
  <extLst>
    <ext xmlns:x14="http://schemas.microsoft.com/office/spreadsheetml/2009/9/main" uri="{78C0D931-6437-407d-A8EE-F0AAD7539E65}">
      <x14:conditionalFormattings>
        <x14:conditionalFormatting xmlns:xm="http://schemas.microsoft.com/office/excel/2006/main">
          <x14:cfRule type="expression" priority="19" stopIfTrue="1" id="{3A40D877-FEB8-4FAF-A334-6511A4A7874D}">
            <xm:f>AND(MONTH('5.3 - 2013'!#REF!)-MONTH('5.3 - 2013'!$B$1)=1,YEAR('5.3 - 2013'!#REF!)=YEAR('5.3 - 2013'!$B$1),'5.3 - 2013'!#REF!&gt;0)</xm:f>
            <x14:dxf>
              <fill>
                <patternFill>
                  <bgColor indexed="50"/>
                </patternFill>
              </fill>
            </x14:dxf>
          </x14:cfRule>
          <x14:cfRule type="expression" priority="20" stopIfTrue="1" id="{DD8928F2-92EC-4AA0-9AB7-EB8652D52C8F}">
            <xm:f>AND(MONTH('5.3 - 2013'!#REF!)-MONTH('5.3 - 2013'!$B$1)=0,YEAR('5.3 - 2013'!#REF!)=YEAR('5.3 - 2013'!$B$1),'5.3 - 2013'!#REF!&gt;0)</xm:f>
            <x14:dxf>
              <fill>
                <patternFill>
                  <bgColor indexed="13"/>
                </patternFill>
              </fill>
            </x14:dxf>
          </x14:cfRule>
          <x14:cfRule type="expression" priority="21" stopIfTrue="1" id="{070068E6-0C1B-4F62-8CAC-3C8C05641933}">
            <xm:f>AND(MONTH('5.3 - 2013'!#REF!)-MONTH('5.3 - 2013'!$B$1)&lt;0,YEAR('5.3 - 2013'!#REF!)=YEAR('5.3 - 2013'!$B$1),'5.3 - 2013'!#REF!&gt;0)</xm:f>
            <x14:dxf>
              <fill>
                <patternFill>
                  <bgColor indexed="10"/>
                </patternFill>
              </fill>
            </x14:dxf>
          </x14:cfRule>
          <xm:sqref>A120</xm:sqref>
        </x14:conditionalFormatting>
        <x14:conditionalFormatting xmlns:xm="http://schemas.microsoft.com/office/excel/2006/main">
          <x14:cfRule type="expression" priority="10" stopIfTrue="1" id="{CECDFCCD-2DDD-4D00-82BF-C7FF3330AE4C}">
            <xm:f>AND(MONTH('5.3 - 2013'!#REF!)-MONTH('5.3 - 2013'!$B$1)=1,YEAR('5.3 - 2013'!#REF!)=YEAR('5.3 - 2013'!$B$1),'5.3 - 2013'!#REF!&gt;0)</xm:f>
            <x14:dxf>
              <fill>
                <patternFill>
                  <bgColor indexed="50"/>
                </patternFill>
              </fill>
            </x14:dxf>
          </x14:cfRule>
          <x14:cfRule type="expression" priority="11" stopIfTrue="1" id="{CD53F4CE-A3A1-4D68-BF10-A113A588B982}">
            <xm:f>AND(MONTH('5.3 - 2013'!#REF!)-MONTH('5.3 - 2013'!$B$1)=0,YEAR('5.3 - 2013'!#REF!)=YEAR('5.3 - 2013'!$B$1),'5.3 - 2013'!#REF!&gt;0)</xm:f>
            <x14:dxf>
              <fill>
                <patternFill>
                  <bgColor indexed="13"/>
                </patternFill>
              </fill>
            </x14:dxf>
          </x14:cfRule>
          <x14:cfRule type="expression" priority="12" stopIfTrue="1" id="{7C285A03-CD40-4D09-898D-0BF273BCE115}">
            <xm:f>AND(MONTH('5.3 - 2013'!#REF!)-MONTH('5.3 - 2013'!$B$1)&lt;0,YEAR('5.3 - 2013'!#REF!)=YEAR('5.3 - 2013'!$B$1),'5.3 - 2013'!#REF!&gt;0)</xm:f>
            <x14:dxf>
              <fill>
                <patternFill>
                  <bgColor indexed="10"/>
                </patternFill>
              </fill>
            </x14:dxf>
          </x14:cfRule>
          <xm:sqref>A110 A115</xm:sqref>
        </x14:conditionalFormatting>
        <x14:conditionalFormatting xmlns:xm="http://schemas.microsoft.com/office/excel/2006/main">
          <x14:cfRule type="expression" priority="7" stopIfTrue="1" id="{E21E9B0B-EF29-47CE-A9B0-B0B99B654465}">
            <xm:f>AND(MONTH('5.3 - 2013'!#REF!)-MONTH('5.3 - 2013'!$B$1)=1,YEAR('5.3 - 2013'!#REF!)=YEAR('5.3 - 2013'!$B$1),'5.3 - 2013'!#REF!&gt;0)</xm:f>
            <x14:dxf>
              <fill>
                <patternFill>
                  <bgColor indexed="50"/>
                </patternFill>
              </fill>
            </x14:dxf>
          </x14:cfRule>
          <x14:cfRule type="expression" priority="8" stopIfTrue="1" id="{FBF6A781-0D73-4865-B3F8-39AC138330F5}">
            <xm:f>AND(MONTH('5.3 - 2013'!#REF!)-MONTH('5.3 - 2013'!$B$1)=0,YEAR('5.3 - 2013'!#REF!)=YEAR('5.3 - 2013'!$B$1),'5.3 - 2013'!#REF!&gt;0)</xm:f>
            <x14:dxf>
              <fill>
                <patternFill>
                  <bgColor indexed="13"/>
                </patternFill>
              </fill>
            </x14:dxf>
          </x14:cfRule>
          <x14:cfRule type="expression" priority="9" stopIfTrue="1" id="{E1CF47E4-DADD-4311-9D36-FA068D1A5A2D}">
            <xm:f>AND(MONTH('5.3 - 2013'!#REF!)-MONTH('5.3 - 2013'!$B$1)&lt;0,YEAR('5.3 - 2013'!#REF!)=YEAR('5.3 - 2013'!$B$1),'5.3 - 2013'!#REF!&gt;0)</xm:f>
            <x14:dxf>
              <fill>
                <patternFill>
                  <bgColor indexed="10"/>
                </patternFill>
              </fill>
            </x14:dxf>
          </x14:cfRule>
          <xm:sqref>A111:A112 A114</xm:sqref>
        </x14:conditionalFormatting>
        <x14:conditionalFormatting xmlns:xm="http://schemas.microsoft.com/office/excel/2006/main">
          <x14:cfRule type="expression" priority="4" stopIfTrue="1" id="{C02DA063-9B57-4A67-BC34-EDF99B5B1086}">
            <xm:f>AND(MONTH('5.3 - 2013'!#REF!)-MONTH('5.3 - 2013'!$B$1)=1,YEAR('5.3 - 2013'!#REF!)=YEAR('5.3 - 2013'!$B$1),'5.3 - 2013'!#REF!&gt;0)</xm:f>
            <x14:dxf>
              <fill>
                <patternFill>
                  <bgColor indexed="50"/>
                </patternFill>
              </fill>
            </x14:dxf>
          </x14:cfRule>
          <x14:cfRule type="expression" priority="5" stopIfTrue="1" id="{A06FD11E-BDE1-467C-AC06-4918BA350DF3}">
            <xm:f>AND(MONTH('5.3 - 2013'!#REF!)-MONTH('5.3 - 2013'!$B$1)=0,YEAR('5.3 - 2013'!#REF!)=YEAR('5.3 - 2013'!$B$1),'5.3 - 2013'!#REF!&gt;0)</xm:f>
            <x14:dxf>
              <fill>
                <patternFill>
                  <bgColor indexed="13"/>
                </patternFill>
              </fill>
            </x14:dxf>
          </x14:cfRule>
          <x14:cfRule type="expression" priority="6" stopIfTrue="1" id="{C1E61640-A9C7-4C74-B71C-AB5F72C3D6F2}">
            <xm:f>AND(MONTH('5.3 - 2013'!#REF!)-MONTH('5.3 - 2013'!$B$1)&lt;0,YEAR('5.3 - 2013'!#REF!)=YEAR('5.3 - 2013'!$B$1),'5.3 - 2013'!#REF!&gt;0)</xm:f>
            <x14:dxf>
              <fill>
                <patternFill>
                  <bgColor indexed="10"/>
                </patternFill>
              </fill>
            </x14:dxf>
          </x14:cfRule>
          <xm:sqref>A119</xm:sqref>
        </x14:conditionalFormatting>
        <x14:conditionalFormatting xmlns:xm="http://schemas.microsoft.com/office/excel/2006/main">
          <x14:cfRule type="expression" priority="1" stopIfTrue="1" id="{AECC3909-ADCA-46AD-BBFC-76589000EFD2}">
            <xm:f>AND(MONTH('5.3 - 2013'!#REF!)-MONTH('5.3 - 2013'!$B$1)=1,YEAR('5.3 - 2013'!#REF!)=YEAR('5.3 - 2013'!$B$1),'5.3 - 2013'!#REF!&gt;0)</xm:f>
            <x14:dxf>
              <fill>
                <patternFill>
                  <bgColor indexed="50"/>
                </patternFill>
              </fill>
            </x14:dxf>
          </x14:cfRule>
          <x14:cfRule type="expression" priority="2" stopIfTrue="1" id="{558933DF-DDC9-4251-A876-27605888B91B}">
            <xm:f>AND(MONTH('5.3 - 2013'!#REF!)-MONTH('5.3 - 2013'!$B$1)=0,YEAR('5.3 - 2013'!#REF!)=YEAR('5.3 - 2013'!$B$1),'5.3 - 2013'!#REF!&gt;0)</xm:f>
            <x14:dxf>
              <fill>
                <patternFill>
                  <bgColor indexed="13"/>
                </patternFill>
              </fill>
            </x14:dxf>
          </x14:cfRule>
          <x14:cfRule type="expression" priority="3" stopIfTrue="1" id="{5D5551A9-5705-470E-9D4D-632DA21B3559}">
            <xm:f>AND(MONTH('5.3 - 2013'!#REF!)-MONTH('5.3 - 2013'!$B$1)&lt;0,YEAR('5.3 - 2013'!#REF!)=YEAR('5.3 - 2013'!$B$1),'5.3 - 2013'!#REF!&gt;0)</xm:f>
            <x14:dxf>
              <fill>
                <patternFill>
                  <bgColor indexed="10"/>
                </patternFill>
              </fill>
            </x14:dxf>
          </x14:cfRule>
          <xm:sqref>A113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0D4C50305BE10458CD404A5428DFAFC" ma:contentTypeVersion="18" ma:contentTypeDescription="Create a new document." ma:contentTypeScope="" ma:versionID="9f75fc61c6759d535cad9c591186f491">
  <xsd:schema xmlns:xsd="http://www.w3.org/2001/XMLSchema" xmlns:xs="http://www.w3.org/2001/XMLSchema" xmlns:p="http://schemas.microsoft.com/office/2006/metadata/properties" xmlns:ns1="http://schemas.microsoft.com/sharepoint/v3" xmlns:ns2="5bfdca30-96b2-4830-9e6a-55665cf1f43a" xmlns:ns3="a982a263-ee9f-41c6-b5fa-2fdd33119a79" targetNamespace="http://schemas.microsoft.com/office/2006/metadata/properties" ma:root="true" ma:fieldsID="648507ec280a474bc5de0dc8da8f7bfe" ns1:_="" ns2:_="" ns3:_="">
    <xsd:import namespace="http://schemas.microsoft.com/sharepoint/v3"/>
    <xsd:import namespace="5bfdca30-96b2-4830-9e6a-55665cf1f43a"/>
    <xsd:import namespace="a982a263-ee9f-41c6-b5fa-2fdd33119a79"/>
    <xsd:element name="properties">
      <xsd:complexType>
        <xsd:sequence>
          <xsd:element name="documentManagement">
            <xsd:complexType>
              <xsd:all>
                <xsd:element ref="ns2:Primary0" minOccurs="0"/>
                <xsd:element ref="ns3:File" minOccurs="0"/>
                <xsd:element ref="ns3:Record_x0020_Type" minOccurs="0"/>
                <xsd:element ref="ns3:Record_x0020_Date" minOccurs="0"/>
                <xsd:element ref="ns1:PublishingStartDate" minOccurs="0"/>
                <xsd:element ref="ns1:PublishingExpirationDate" minOccurs="0"/>
                <xsd:element ref="ns2:C_Primary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bfdca30-96b2-4830-9e6a-55665cf1f43a" elementFormDefault="qualified">
    <xsd:import namespace="http://schemas.microsoft.com/office/2006/documentManagement/types"/>
    <xsd:import namespace="http://schemas.microsoft.com/office/infopath/2007/PartnerControls"/>
    <xsd:element name="Primary0" ma:index="1" nillable="true" ma:displayName="Primary" ma:list="{232132A6-3F26-4228-B0B1-3737A219D610}" ma:internalName="Primary0" ma:readOnly="false" ma:showField="Title" ma:web="e5db508d-f132-4833-80a7-d32b4d3b12db">
      <xsd:simpleType>
        <xsd:restriction base="dms:Lookup"/>
      </xsd:simpleType>
    </xsd:element>
    <xsd:element name="C_Primary0" ma:index="11" nillable="true" ma:displayName="C_Primary" ma:internalName="C_Primary0"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82a263-ee9f-41c6-b5fa-2fdd33119a79" elementFormDefault="qualified">
    <xsd:import namespace="http://schemas.microsoft.com/office/2006/documentManagement/types"/>
    <xsd:import namespace="http://schemas.microsoft.com/office/infopath/2007/PartnerControls"/>
    <xsd:element name="File" ma:index="2" nillable="true" ma:displayName="File" ma:list="{93605203-C9C8-4A6A-8351-CAAB20E3C00B}" ma:internalName="File" ma:readOnly="false" ma:showField="File" ma:web="2de80cbe-736b-47a8-a178-f9284634e602">
      <xsd:simpleType>
        <xsd:restriction base="dms:Lookup"/>
      </xsd:simpleType>
    </xsd:element>
    <xsd:element name="Record_x0020_Type" ma:index="3" nillable="true" ma:displayName="Record Type" ma:list="{0182e605-c9a4-41b2-8cac-ad1103909fa5}" ma:internalName="Record_x0020_Type" ma:readOnly="false" ma:showField="Title" ma:web="e5db508d-f132-4833-80a7-d32b4d3b12db">
      <xsd:simpleType>
        <xsd:restriction base="dms:Lookup"/>
      </xsd:simpleType>
    </xsd:element>
    <xsd:element name="Record_x0020_Date" ma:index="4" nillable="true" ma:displayName="Record Date" ma:format="DateOnly" ma:internalName="Record_x0020_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cord_x0020_Date xmlns="a982a263-ee9f-41c6-b5fa-2fdd33119a79">2016-09-29T07:00:00+00:00</Record_x0020_Date>
    <C_Primary0 xmlns="5bfdca30-96b2-4830-9e6a-55665cf1f43a">02 Application</C_Primary0>
    <Primary0 xmlns="5bfdca30-96b2-4830-9e6a-55665cf1f43a">2</Primary0>
    <Record_x0020_Type xmlns="a982a263-ee9f-41c6-b5fa-2fdd33119a79">10</Record_x0020_Type>
    <PublishingExpirationDate xmlns="http://schemas.microsoft.com/sharepoint/v3" xsi:nil="true"/>
    <PublishingStartDate xmlns="http://schemas.microsoft.com/sharepoint/v3" xsi:nil="true"/>
    <File xmlns="a982a263-ee9f-41c6-b5fa-2fdd33119a79">1</File>
  </documentManagement>
</p:properties>
</file>

<file path=customXml/itemProps1.xml><?xml version="1.0" encoding="utf-8"?>
<ds:datastoreItem xmlns:ds="http://schemas.openxmlformats.org/officeDocument/2006/customXml" ds:itemID="{14BF5654-7E97-448C-AAC2-80969FA7D7A6}"/>
</file>

<file path=customXml/itemProps2.xml><?xml version="1.0" encoding="utf-8"?>
<ds:datastoreItem xmlns:ds="http://schemas.openxmlformats.org/officeDocument/2006/customXml" ds:itemID="{B164C740-46E8-4DB1-A4C4-952079E0B637}"/>
</file>

<file path=customXml/itemProps3.xml><?xml version="1.0" encoding="utf-8"?>
<ds:datastoreItem xmlns:ds="http://schemas.openxmlformats.org/officeDocument/2006/customXml" ds:itemID="{C458D5B7-6CEF-4E28-87E9-9A0968C322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5.1</vt:lpstr>
      <vt:lpstr>5.2</vt:lpstr>
      <vt:lpstr>5.3 - 2013</vt:lpstr>
      <vt:lpstr>5.4 - 2014</vt:lpstr>
      <vt:lpstr>5.5 - 2015</vt:lpstr>
      <vt:lpstr>5.6 - 2016</vt:lpstr>
      <vt:lpstr>5.7 - 2017</vt:lpstr>
      <vt:lpstr>5.8 - 2018</vt:lpstr>
      <vt:lpstr>'5.1'!Print_Area</vt:lpstr>
      <vt:lpstr>'5.2'!Print_Area</vt:lpstr>
      <vt:lpstr>'5.3 - 2013'!Print_Area</vt:lpstr>
      <vt:lpstr>'5.4 - 2014'!Print_Area</vt:lpstr>
      <vt:lpstr>'5.5 - 2015'!Print_Area</vt:lpstr>
      <vt:lpstr>'5.6 - 2016'!Print_Area</vt:lpstr>
      <vt:lpstr>'5.7 - 2017'!Print_Area</vt:lpstr>
      <vt:lpstr>'5.8 - 2018'!Print_Area</vt:lpstr>
      <vt:lpstr>'5.2'!Print_Titles</vt:lpstr>
      <vt:lpstr>'5.3 - 2013'!Print_Titles</vt:lpstr>
      <vt:lpstr>'5.4 - 2014'!Print_Titles</vt:lpstr>
      <vt:lpstr>'5.5 - 2015'!Print_Titles</vt:lpstr>
      <vt:lpstr>'5.6 - 2016'!Print_Titles</vt:lpstr>
      <vt:lpstr>'5.7 - 2017'!Print_Titles</vt:lpstr>
      <vt:lpstr>'5.8 - 2018'!Print_Titles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2017-06-26T14:58:10Z</dcterms:created>
  <dcterms:modified xsi:type="dcterms:W3CDTF">2017-06-26T15:00:11Z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7UVQ43MC76ES-870-1044</vt:lpwstr>
  </property>
  <property fmtid="{D5CDD505-2E9C-101B-9397-08002B2CF9AE}" pid="3" name="ContentTypeId">
    <vt:lpwstr>0x01010070D4C50305BE10458CD404A5428DFAFC</vt:lpwstr>
  </property>
  <property fmtid="{D5CDD505-2E9C-101B-9397-08002B2CF9AE}" pid="4" name="_dlc_DocIdUrl">
    <vt:lpwstr>https://sp2010.yec.yk.ca/Projects/2716/_layouts/DocIdRedir.aspx?ID=7UVQ43MC76ES-870-1044, 7UVQ43MC76ES-870-1044</vt:lpwstr>
  </property>
  <property fmtid="{D5CDD505-2E9C-101B-9397-08002B2CF9AE}" pid="5" name="_docset_NoMedatataSyncRequired">
    <vt:lpwstr>False</vt:lpwstr>
  </property>
  <property fmtid="{D5CDD505-2E9C-101B-9397-08002B2CF9AE}" pid="6" name="_dlc_DocIdItemGuid">
    <vt:lpwstr>83abfca4-94e7-42e0-b43f-f79bad4b99fd</vt:lpwstr>
  </property>
</Properties>
</file>