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9" documentId="13_ncr:1_{066AACBC-374C-48E3-AFAB-738DDD92AD52}" xr6:coauthVersionLast="47" xr6:coauthVersionMax="47" xr10:uidLastSave="{783E5FED-C64E-45A7-83AF-8F8EB91EC7D0}"/>
  <bookViews>
    <workbookView xWindow="-110" yWindow="-110" windowWidth="19420" windowHeight="10420" xr2:uid="{00000000-000D-0000-FFFF-FFFF00000000}"/>
  </bookViews>
  <sheets>
    <sheet name="Table 4-1" sheetId="1" r:id="rId1"/>
    <sheet name="Table 4-2" sheetId="4" r:id="rId2"/>
  </sheets>
  <definedNames>
    <definedName name="_Key1" hidden="1">#REF!</definedName>
    <definedName name="_Order1" hidden="1">255</definedName>
    <definedName name="_Sort" hidden="1">#REF!</definedName>
    <definedName name="sencount" hidden="1">2</definedName>
    <definedName name="Z_2E51B7C0_6CEE_11D3_AD1A_A5A650036065_.wvu.Cols" hidden="1">#REF!</definedName>
    <definedName name="Z_418DF6FE_13EF_11D2_8C37_00A0C92A9A63_.wvu.PrintArea" hidden="1">#REF!</definedName>
    <definedName name="Z_418DF6FE_13EF_11D2_8C37_00A0C92A9A63_.wvu.PrintTitles" hidden="1">#REF!</definedName>
    <definedName name="Z_418DF6FE_13EF_11D2_8C37_00A0C92A9A63_.wvu.Rows" localSheetId="1" hidden="1">#REF!,#REF!,#REF!,#REF!,#REF!,#REF!,#REF!</definedName>
    <definedName name="Z_418DF6FE_13EF_11D2_8C37_00A0C92A9A63_.wvu.Rows" hidden="1">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E15" i="4" s="1"/>
  <c r="F13" i="4" l="1"/>
  <c r="F15" i="4" s="1"/>
  <c r="C13" i="1" l="1"/>
  <c r="D13" i="1"/>
  <c r="D17" i="1" l="1"/>
  <c r="F23" i="4" s="1"/>
  <c r="C17" i="1" l="1"/>
  <c r="E17" i="4" s="1"/>
  <c r="E18" i="4" l="1"/>
  <c r="E19" i="4"/>
  <c r="E34" i="4" l="1"/>
  <c r="F21" i="4"/>
  <c r="E21" i="4"/>
  <c r="F24" i="4" l="1"/>
  <c r="F25" i="4" s="1"/>
  <c r="E39" i="4"/>
  <c r="F35" i="4"/>
  <c r="F36" i="4"/>
  <c r="E38" i="4"/>
  <c r="F26" i="4" l="1"/>
  <c r="F27" i="4"/>
  <c r="F31" i="4" l="1"/>
  <c r="F29" i="4"/>
  <c r="F34" i="4"/>
  <c r="F39" i="4" l="1"/>
  <c r="F38" i="4"/>
</calcChain>
</file>

<file path=xl/sharedStrings.xml><?xml version="1.0" encoding="utf-8"?>
<sst xmlns="http://schemas.openxmlformats.org/spreadsheetml/2006/main" count="84" uniqueCount="60">
  <si>
    <t>Revenue Required from Firm Rates</t>
  </si>
  <si>
    <t>Forecast</t>
  </si>
  <si>
    <t>Line #</t>
  </si>
  <si>
    <t>%</t>
  </si>
  <si>
    <t>Notes:</t>
  </si>
  <si>
    <t>$000</t>
  </si>
  <si>
    <t>Revenue Requirement</t>
  </si>
  <si>
    <t>Additional Firm Rate Revenues Required</t>
  </si>
  <si>
    <t>Yukon Energy Revenue Required from Rates ($000s)</t>
  </si>
  <si>
    <t>Less: Other Revenues</t>
  </si>
  <si>
    <t>Less: Secondary Sales</t>
  </si>
  <si>
    <t>Rider J Increase Required</t>
  </si>
  <si>
    <t>Existing Rider J - non-industrial</t>
  </si>
  <si>
    <t>Existing Rider J - industrial</t>
  </si>
  <si>
    <t>Total Rider J with increases - non-industrial</t>
  </si>
  <si>
    <t>Total Rider J with increases - industrial</t>
  </si>
  <si>
    <t>Less: Revenues from Firm Sales at Existing Rates [includes Rider J]</t>
  </si>
  <si>
    <t xml:space="preserve">Consolidated Firm Industrial Sales Revenues - Base Rates </t>
  </si>
  <si>
    <t>1a</t>
  </si>
  <si>
    <t>1b</t>
  </si>
  <si>
    <t>2a</t>
  </si>
  <si>
    <t>2b</t>
  </si>
  <si>
    <t>3=1+2</t>
  </si>
  <si>
    <t>Rider J Required</t>
  </si>
  <si>
    <t>Total Consolidated Firm Sales Revenues at existing rates</t>
  </si>
  <si>
    <r>
      <t>Consolidated Firm Retail Sales Revenues - Base Rates</t>
    </r>
    <r>
      <rPr>
        <vertAlign val="superscript"/>
        <sz val="10"/>
        <color theme="1"/>
        <rFont val="Tahoma"/>
        <family val="2"/>
      </rPr>
      <t>1</t>
    </r>
    <r>
      <rPr>
        <sz val="10"/>
        <color theme="1"/>
        <rFont val="Tahoma"/>
        <family val="2"/>
      </rPr>
      <t xml:space="preserve"> </t>
    </r>
  </si>
  <si>
    <r>
      <t>Consolidated Rider J Revenues</t>
    </r>
    <r>
      <rPr>
        <vertAlign val="superscript"/>
        <sz val="10"/>
        <color theme="1"/>
        <rFont val="Tahoma"/>
        <family val="2"/>
      </rPr>
      <t>2</t>
    </r>
  </si>
  <si>
    <r>
      <t>AEY Rider R Revenues</t>
    </r>
    <r>
      <rPr>
        <vertAlign val="superscript"/>
        <sz val="10"/>
        <color theme="1"/>
        <rFont val="Tahoma"/>
        <family val="2"/>
      </rPr>
      <t>3</t>
    </r>
  </si>
  <si>
    <t>Required Rate Increase on total Consolidated Revenues</t>
  </si>
  <si>
    <t>5a=4/3</t>
  </si>
  <si>
    <t>5b=4/(1a+1b)</t>
  </si>
  <si>
    <t>Retail Revenue increase required in 2023</t>
  </si>
  <si>
    <t>Total Consolidated Firm Sales Revenues with 2023 Increase</t>
  </si>
  <si>
    <t>8=6-3</t>
  </si>
  <si>
    <t>To Be Recovered from 2023 Increase</t>
  </si>
  <si>
    <t>9=7-8</t>
  </si>
  <si>
    <t>Retail Revenue increase required in 2024</t>
  </si>
  <si>
    <t>Net Retail Revenue increase required in 2024</t>
  </si>
  <si>
    <t>10a=9/6</t>
  </si>
  <si>
    <t>10b=9/(1a+1b)</t>
  </si>
  <si>
    <t>Total Consolidated Firm Sales Revenues with 2024 Increase</t>
  </si>
  <si>
    <t>11=6 * 10a</t>
  </si>
  <si>
    <t>Total Cumulative 2023 and 2024 Rate Increases (compounded)</t>
  </si>
  <si>
    <t>13=5b and 10b</t>
  </si>
  <si>
    <t>16=13+14</t>
  </si>
  <si>
    <t>17=13+15</t>
  </si>
  <si>
    <t xml:space="preserve">2. Consolidated Rider J revenues at existing rates include YEC's Rider J at 34.84% for firm YEC and AEY retail sales and at 31.19% for firm industrial sales based on YUB Order 2023-05. </t>
  </si>
  <si>
    <t>Table 4.2: Calculation of Required 2023 and 2024 Rate Increases and Rider J</t>
  </si>
  <si>
    <t>Table 4.1: YEC 2023/24 GRA</t>
  </si>
  <si>
    <t>4=Table 4.1</t>
  </si>
  <si>
    <t>7=Table 4.1</t>
  </si>
  <si>
    <t>12=5a*(1+10a)+10a</t>
  </si>
  <si>
    <t>1. Total Consolidated Retail Revenues at existing Base Rates include revenues from YEC and AEY's residential, general service and streetlight sales. AEY firm base rate retail revenues are from AEY's 2023/24 GRA Compliance Filing Schedule 2.1. YEC firm base rate retail revenues are from compliance filing Tab 2, Table 2.1.</t>
  </si>
  <si>
    <t>3. AEY Rider R Revenues are based on AEY's 2023/24 GRA Compliance Filing, including Rider R at 8.30% for 2023 [AEY's 2023/24 GRA Compliance Filing Schedule 12.2 shows no revenue shortfall at existing rates for 2023, i.e., the Rider R for 2023 remains at 8.30%] and for 2024 at 14.38% [AEY's 2023/24 GRA Compliance Filing Schedule 12.1]. There is no impact to YEC Rider J calculations from AEY's Rider R as the Rider J is calculated based on base rate revenues.</t>
  </si>
  <si>
    <t>1a (i)</t>
  </si>
  <si>
    <t>YEC Firm Retail Base Rates Revenues</t>
  </si>
  <si>
    <t>1a (ii)</t>
  </si>
  <si>
    <t>AEY Firm Retail Base Rates Revenues</t>
  </si>
  <si>
    <t>6=3 + (1a+1b)* 5b</t>
  </si>
  <si>
    <t>Compliance Filing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</si>
</sst>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u/>
      <sz val="10"/>
      <color theme="1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color indexed="8"/>
      <name val="MS Sans Serif"/>
    </font>
    <font>
      <sz val="10"/>
      <name val="Helv"/>
    </font>
    <font>
      <vertAlign val="superscript"/>
      <sz val="10"/>
      <color theme="1"/>
      <name val="Tahoma"/>
      <family val="2"/>
    </font>
    <font>
      <sz val="9"/>
      <color theme="1"/>
      <name val="Tahoma"/>
      <family val="2"/>
    </font>
    <font>
      <i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6">
    <xf numFmtId="0" fontId="0" fillId="0" borderId="0"/>
    <xf numFmtId="9" fontId="2" fillId="0" borderId="0" applyFont="0" applyFill="0" applyBorder="0" applyAlignment="0" applyProtection="0"/>
    <xf numFmtId="0" fontId="7" fillId="0" borderId="0"/>
    <xf numFmtId="9" fontId="8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4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justify" vertical="top" wrapText="1"/>
    </xf>
    <xf numFmtId="6" fontId="4" fillId="0" borderId="0" xfId="0" applyNumberFormat="1" applyFont="1" applyAlignment="1">
      <alignment horizontal="right" vertical="top" wrapText="1"/>
    </xf>
    <xf numFmtId="6" fontId="5" fillId="0" borderId="0" xfId="0" applyNumberFormat="1" applyFont="1" applyAlignment="1">
      <alignment horizontal="right" vertical="top" wrapText="1"/>
    </xf>
    <xf numFmtId="6" fontId="5" fillId="0" borderId="0" xfId="0" applyNumberFormat="1" applyFont="1" applyAlignment="1">
      <alignment horizontal="right" wrapText="1"/>
    </xf>
    <xf numFmtId="0" fontId="3" fillId="0" borderId="0" xfId="0" applyFont="1"/>
    <xf numFmtId="0" fontId="2" fillId="0" borderId="0" xfId="4" applyAlignment="1">
      <alignment horizontal="center" vertical="center"/>
    </xf>
    <xf numFmtId="0" fontId="3" fillId="0" borderId="0" xfId="4" applyFont="1"/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/>
    </xf>
    <xf numFmtId="0" fontId="4" fillId="0" borderId="0" xfId="4" quotePrefix="1" applyFont="1" applyAlignment="1">
      <alignment horizontal="center" vertical="center"/>
    </xf>
    <xf numFmtId="165" fontId="4" fillId="0" borderId="0" xfId="7" applyNumberFormat="1" applyFont="1" applyBorder="1" applyAlignment="1">
      <alignment horizontal="right" vertical="center"/>
    </xf>
    <xf numFmtId="0" fontId="3" fillId="0" borderId="0" xfId="4" applyFont="1" applyAlignment="1">
      <alignment horizontal="center" vertical="center"/>
    </xf>
    <xf numFmtId="0" fontId="3" fillId="0" borderId="3" xfId="4" applyFont="1" applyBorder="1" applyAlignment="1">
      <alignment horizontal="left" vertical="center"/>
    </xf>
    <xf numFmtId="0" fontId="4" fillId="0" borderId="3" xfId="4" quotePrefix="1" applyFont="1" applyBorder="1" applyAlignment="1">
      <alignment horizontal="center" vertical="center"/>
    </xf>
    <xf numFmtId="165" fontId="4" fillId="0" borderId="3" xfId="7" applyNumberFormat="1" applyFont="1" applyBorder="1" applyAlignment="1">
      <alignment horizontal="right" vertical="center"/>
    </xf>
    <xf numFmtId="0" fontId="6" fillId="0" borderId="0" xfId="4" applyFont="1" applyAlignment="1">
      <alignment vertical="center" wrapText="1"/>
    </xf>
    <xf numFmtId="10" fontId="4" fillId="0" borderId="0" xfId="6" applyNumberFormat="1" applyFont="1" applyBorder="1" applyAlignment="1">
      <alignment horizontal="right" vertical="center"/>
    </xf>
    <xf numFmtId="10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4" fillId="0" borderId="0" xfId="4" applyFont="1" applyAlignment="1">
      <alignment horizontal="right" vertical="center"/>
    </xf>
    <xf numFmtId="0" fontId="3" fillId="0" borderId="0" xfId="4" applyFont="1" applyAlignment="1">
      <alignment horizontal="left" vertical="center"/>
    </xf>
    <xf numFmtId="0" fontId="4" fillId="0" borderId="0" xfId="0" applyFont="1"/>
    <xf numFmtId="6" fontId="4" fillId="0" borderId="2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24" applyFont="1" applyAlignment="1">
      <alignment horizontal="center" vertical="center"/>
    </xf>
    <xf numFmtId="0" fontId="12" fillId="0" borderId="0" xfId="24" applyFont="1" applyAlignment="1">
      <alignment horizontal="left" vertical="center" indent="2"/>
    </xf>
    <xf numFmtId="0" fontId="12" fillId="0" borderId="0" xfId="24" quotePrefix="1" applyFont="1" applyAlignment="1">
      <alignment horizontal="center" vertical="center"/>
    </xf>
    <xf numFmtId="165" fontId="12" fillId="0" borderId="0" xfId="25" applyNumberFormat="1" applyFont="1" applyBorder="1" applyAlignment="1">
      <alignment horizontal="right" vertical="center"/>
    </xf>
    <xf numFmtId="165" fontId="4" fillId="0" borderId="0" xfId="25" applyNumberFormat="1" applyFont="1" applyBorder="1" applyAlignment="1">
      <alignment horizontal="right" vertical="center"/>
    </xf>
    <xf numFmtId="165" fontId="4" fillId="0" borderId="3" xfId="25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4" applyFont="1" applyAlignment="1">
      <alignment horizontal="left" vertical="center" wrapText="1"/>
    </xf>
    <xf numFmtId="0" fontId="11" fillId="0" borderId="0" xfId="24" applyFont="1" applyAlignment="1">
      <alignment horizontal="left" vertical="center" wrapText="1"/>
    </xf>
  </cellXfs>
  <cellStyles count="26">
    <cellStyle name="Comma 10" xfId="7" xr:uid="{00000000-0005-0000-0000-000000000000}"/>
    <cellStyle name="Comma 10 2 2" xfId="25" xr:uid="{94FE2F8F-7EBA-4FC5-8F3C-B6E1235DD1AF}"/>
    <cellStyle name="Comma 11" xfId="9" xr:uid="{00000000-0005-0000-0000-000001000000}"/>
    <cellStyle name="Comma 12" xfId="19" xr:uid="{00000000-0005-0000-0000-000002000000}"/>
    <cellStyle name="Comma 12 2 2" xfId="21" xr:uid="{00000000-0005-0000-0000-000003000000}"/>
    <cellStyle name="Comma 2" xfId="11" xr:uid="{00000000-0005-0000-0000-000004000000}"/>
    <cellStyle name="Comma 2 2" xfId="12" xr:uid="{00000000-0005-0000-0000-000005000000}"/>
    <cellStyle name="Comma 2 2 2" xfId="23" xr:uid="{00000000-0005-0000-0000-000006000000}"/>
    <cellStyle name="Comma 3" xfId="13" xr:uid="{00000000-0005-0000-0000-000007000000}"/>
    <cellStyle name="Normal" xfId="0" builtinId="0"/>
    <cellStyle name="Normal 10" xfId="4" xr:uid="{00000000-0005-0000-0000-000009000000}"/>
    <cellStyle name="Normal 10 2 2 3" xfId="24" xr:uid="{6A68AB3F-694B-4300-9F6A-B79C970A642B}"/>
    <cellStyle name="Normal 11" xfId="18" xr:uid="{00000000-0005-0000-0000-00000A000000}"/>
    <cellStyle name="Normal 11 2 2" xfId="20" xr:uid="{00000000-0005-0000-0000-00000B000000}"/>
    <cellStyle name="Normal 12" xfId="8" xr:uid="{00000000-0005-0000-0000-00000C000000}"/>
    <cellStyle name="Normal 2" xfId="16" xr:uid="{00000000-0005-0000-0000-00000D000000}"/>
    <cellStyle name="Normal 2 2" xfId="2" xr:uid="{00000000-0005-0000-0000-00000E000000}"/>
    <cellStyle name="Normal 2 2 2" xfId="14" xr:uid="{00000000-0005-0000-0000-00000F000000}"/>
    <cellStyle name="Normal 2 3" xfId="22" xr:uid="{00000000-0005-0000-0000-000010000000}"/>
    <cellStyle name="Percent" xfId="1" builtinId="5"/>
    <cellStyle name="Percent 12" xfId="10" xr:uid="{00000000-0005-0000-0000-000012000000}"/>
    <cellStyle name="Percent 2" xfId="3" xr:uid="{00000000-0005-0000-0000-000013000000}"/>
    <cellStyle name="Percent 2 2" xfId="15" xr:uid="{00000000-0005-0000-0000-000014000000}"/>
    <cellStyle name="Percent 3" xfId="5" xr:uid="{00000000-0005-0000-0000-000015000000}"/>
    <cellStyle name="Percent 4" xfId="17" xr:uid="{00000000-0005-0000-0000-000016000000}"/>
    <cellStyle name="Percent 9" xfId="6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7"/>
  <sheetViews>
    <sheetView showGridLines="0" tabSelected="1" view="pageBreakPreview" zoomScaleNormal="100" zoomScaleSheetLayoutView="100" workbookViewId="0">
      <selection activeCell="A9" sqref="A9"/>
    </sheetView>
  </sheetViews>
  <sheetFormatPr defaultRowHeight="14.5" x14ac:dyDescent="0.35"/>
  <cols>
    <col min="1" max="1" width="45.36328125" customWidth="1"/>
    <col min="2" max="2" width="2.1796875" customWidth="1"/>
    <col min="5" max="5" width="2.453125" customWidth="1"/>
  </cols>
  <sheetData>
    <row r="1" spans="1:4" x14ac:dyDescent="0.35">
      <c r="A1" s="33"/>
      <c r="B1" s="33"/>
      <c r="C1" s="33"/>
    </row>
    <row r="2" spans="1:4" x14ac:dyDescent="0.35">
      <c r="A2" s="33" t="s">
        <v>48</v>
      </c>
      <c r="B2" s="33"/>
      <c r="C2" s="33"/>
    </row>
    <row r="3" spans="1:4" x14ac:dyDescent="0.35">
      <c r="A3" s="33" t="s">
        <v>8</v>
      </c>
      <c r="B3" s="33"/>
      <c r="C3" s="33"/>
    </row>
    <row r="4" spans="1:4" x14ac:dyDescent="0.35">
      <c r="A4" s="1"/>
      <c r="B4" s="1"/>
      <c r="C4" s="1"/>
    </row>
    <row r="5" spans="1:4" x14ac:dyDescent="0.35">
      <c r="A5" s="1"/>
      <c r="B5" s="1"/>
      <c r="C5" s="32" t="s">
        <v>59</v>
      </c>
      <c r="D5" s="32"/>
    </row>
    <row r="6" spans="1:4" ht="15" thickBot="1" x14ac:dyDescent="0.4">
      <c r="A6" s="2"/>
      <c r="B6" s="2"/>
      <c r="C6" s="25">
        <v>2023</v>
      </c>
      <c r="D6" s="25">
        <v>2024</v>
      </c>
    </row>
    <row r="7" spans="1:4" ht="15" thickTop="1" x14ac:dyDescent="0.35">
      <c r="A7" s="2"/>
      <c r="B7" s="2"/>
      <c r="C7" s="2"/>
      <c r="D7" s="2"/>
    </row>
    <row r="8" spans="1:4" x14ac:dyDescent="0.35">
      <c r="A8" s="2" t="s">
        <v>6</v>
      </c>
      <c r="B8" s="2"/>
      <c r="C8" s="3">
        <v>82560.605207505549</v>
      </c>
      <c r="D8" s="3">
        <v>91344.174086823419</v>
      </c>
    </row>
    <row r="9" spans="1:4" x14ac:dyDescent="0.35">
      <c r="A9" s="2" t="s">
        <v>9</v>
      </c>
      <c r="B9" s="2"/>
      <c r="C9" s="3">
        <v>394.26620666666668</v>
      </c>
      <c r="D9" s="3">
        <v>394.26620666666668</v>
      </c>
    </row>
    <row r="10" spans="1:4" x14ac:dyDescent="0.35">
      <c r="A10" s="2" t="s">
        <v>10</v>
      </c>
      <c r="B10" s="2"/>
      <c r="C10" s="3">
        <v>357.60426999999999</v>
      </c>
      <c r="D10" s="3">
        <v>357.59541999999999</v>
      </c>
    </row>
    <row r="11" spans="1:4" ht="5.4" customHeight="1" x14ac:dyDescent="0.35">
      <c r="A11" s="2"/>
      <c r="B11" s="2"/>
      <c r="C11" s="24"/>
      <c r="D11" s="24"/>
    </row>
    <row r="12" spans="1:4" ht="5.4" customHeight="1" x14ac:dyDescent="0.35">
      <c r="A12" s="2"/>
      <c r="B12" s="2"/>
      <c r="C12" s="4"/>
      <c r="D12" s="4"/>
    </row>
    <row r="13" spans="1:4" x14ac:dyDescent="0.35">
      <c r="A13" s="2" t="s">
        <v>0</v>
      </c>
      <c r="B13" s="2"/>
      <c r="C13" s="3">
        <f>C8-C9-C11-C10</f>
        <v>81808.734730838885</v>
      </c>
      <c r="D13" s="3">
        <f>D8-D9-D11-D10</f>
        <v>90592.312460156754</v>
      </c>
    </row>
    <row r="14" spans="1:4" x14ac:dyDescent="0.35">
      <c r="A14" s="2"/>
      <c r="B14" s="2"/>
      <c r="C14" s="3"/>
      <c r="D14" s="3"/>
    </row>
    <row r="15" spans="1:4" ht="25" x14ac:dyDescent="0.35">
      <c r="A15" s="20" t="s">
        <v>16</v>
      </c>
      <c r="B15" s="20"/>
      <c r="C15" s="5">
        <v>74091.734730838871</v>
      </c>
      <c r="D15" s="5">
        <v>74942.31246015674</v>
      </c>
    </row>
    <row r="16" spans="1:4" x14ac:dyDescent="0.35">
      <c r="A16" s="2"/>
      <c r="B16" s="2"/>
      <c r="C16" s="5"/>
      <c r="D16" s="5"/>
    </row>
    <row r="17" spans="1:4" x14ac:dyDescent="0.35">
      <c r="A17" s="2" t="s">
        <v>7</v>
      </c>
      <c r="B17" s="2"/>
      <c r="C17" s="3">
        <f>C13-C15</f>
        <v>7717.0000000000146</v>
      </c>
      <c r="D17" s="3">
        <f>D13-D15</f>
        <v>15650.000000000015</v>
      </c>
    </row>
  </sheetData>
  <mergeCells count="4">
    <mergeCell ref="A1:C1"/>
    <mergeCell ref="A2:C2"/>
    <mergeCell ref="A3:C3"/>
    <mergeCell ref="C5:D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46"/>
  <sheetViews>
    <sheetView showGridLines="0" view="pageBreakPreview" zoomScaleNormal="100" zoomScaleSheetLayoutView="100" workbookViewId="0">
      <pane ySplit="4" topLeftCell="A5" activePane="bottomLeft" state="frozen"/>
      <selection activeCell="A9" sqref="A9"/>
      <selection pane="bottomLeft" activeCell="A5" sqref="A5"/>
    </sheetView>
  </sheetViews>
  <sheetFormatPr defaultColWidth="9.08984375" defaultRowHeight="14.5" x14ac:dyDescent="0.35"/>
  <cols>
    <col min="1" max="1" width="3.54296875" style="7" customWidth="1"/>
    <col min="2" max="2" width="18.54296875" style="7" customWidth="1"/>
    <col min="3" max="3" width="57.54296875" style="7" customWidth="1"/>
    <col min="4" max="4" width="10" style="7" customWidth="1"/>
    <col min="5" max="6" width="12.08984375" style="7" customWidth="1"/>
    <col min="7" max="7" width="3.08984375" style="7" customWidth="1"/>
    <col min="19" max="16384" width="9.08984375" style="7"/>
  </cols>
  <sheetData>
    <row r="1" spans="2:6" x14ac:dyDescent="0.35">
      <c r="B1" s="9"/>
      <c r="C1" s="6" t="s">
        <v>47</v>
      </c>
      <c r="D1" s="8"/>
      <c r="E1" s="8"/>
      <c r="F1" s="9"/>
    </row>
    <row r="2" spans="2:6" x14ac:dyDescent="0.35">
      <c r="B2" s="9"/>
      <c r="C2" s="8"/>
      <c r="D2" s="8"/>
      <c r="E2" s="8"/>
      <c r="F2" s="9"/>
    </row>
    <row r="3" spans="2:6" x14ac:dyDescent="0.35">
      <c r="B3" s="9"/>
      <c r="C3" s="9"/>
      <c r="D3" s="9"/>
      <c r="E3" s="9" t="s">
        <v>1</v>
      </c>
      <c r="F3" s="9" t="s">
        <v>1</v>
      </c>
    </row>
    <row r="4" spans="2:6" ht="15" customHeight="1" x14ac:dyDescent="0.35">
      <c r="B4" s="9"/>
      <c r="C4" s="9"/>
      <c r="D4" s="9"/>
      <c r="E4" s="9">
        <v>2023</v>
      </c>
      <c r="F4" s="9">
        <v>2024</v>
      </c>
    </row>
    <row r="5" spans="2:6" x14ac:dyDescent="0.35">
      <c r="B5" s="9" t="s">
        <v>2</v>
      </c>
      <c r="C5" s="9"/>
      <c r="D5" s="9"/>
      <c r="E5" s="9"/>
      <c r="F5" s="9"/>
    </row>
    <row r="6" spans="2:6" ht="7.5" customHeight="1" x14ac:dyDescent="0.35">
      <c r="B6" s="9"/>
      <c r="C6" s="13"/>
      <c r="D6" s="9"/>
      <c r="E6" s="9"/>
      <c r="F6" s="12"/>
    </row>
    <row r="7" spans="2:6" ht="14" customHeight="1" x14ac:dyDescent="0.35">
      <c r="B7" s="9"/>
      <c r="C7" s="13"/>
      <c r="D7" s="9"/>
      <c r="E7" s="9"/>
      <c r="F7" s="12"/>
    </row>
    <row r="8" spans="2:6" ht="14.4" customHeight="1" x14ac:dyDescent="0.35">
      <c r="B8" s="9" t="s">
        <v>18</v>
      </c>
      <c r="C8" s="10" t="s">
        <v>25</v>
      </c>
      <c r="D8" s="11" t="s">
        <v>5</v>
      </c>
      <c r="E8" s="12">
        <v>64470.961157756377</v>
      </c>
      <c r="F8" s="12">
        <v>67298.264927894415</v>
      </c>
    </row>
    <row r="9" spans="2:6" ht="14.4" customHeight="1" x14ac:dyDescent="0.35">
      <c r="B9" s="26" t="s">
        <v>54</v>
      </c>
      <c r="C9" s="27" t="s">
        <v>55</v>
      </c>
      <c r="D9" s="28" t="s">
        <v>5</v>
      </c>
      <c r="E9" s="29">
        <v>8888.3616781877863</v>
      </c>
      <c r="F9" s="29">
        <v>9870.3890268048854</v>
      </c>
    </row>
    <row r="10" spans="2:6" ht="14.4" customHeight="1" x14ac:dyDescent="0.35">
      <c r="B10" s="26" t="s">
        <v>56</v>
      </c>
      <c r="C10" s="27" t="s">
        <v>57</v>
      </c>
      <c r="D10" s="28" t="s">
        <v>5</v>
      </c>
      <c r="E10" s="29">
        <v>55582.599479568584</v>
      </c>
      <c r="F10" s="29">
        <v>57427.87590108953</v>
      </c>
    </row>
    <row r="11" spans="2:6" ht="14.4" customHeight="1" x14ac:dyDescent="0.35">
      <c r="B11" s="9" t="s">
        <v>19</v>
      </c>
      <c r="C11" s="10" t="s">
        <v>17</v>
      </c>
      <c r="D11" s="11" t="s">
        <v>5</v>
      </c>
      <c r="E11" s="12">
        <v>9771.6449237509587</v>
      </c>
      <c r="F11" s="12">
        <v>8808.7146814176249</v>
      </c>
    </row>
    <row r="12" spans="2:6" ht="13.25" customHeight="1" x14ac:dyDescent="0.35">
      <c r="B12" s="9" t="s">
        <v>20</v>
      </c>
      <c r="C12" s="10" t="s">
        <v>26</v>
      </c>
      <c r="D12" s="11" t="s">
        <v>5</v>
      </c>
      <c r="E12" s="12">
        <v>26281.582190702597</v>
      </c>
      <c r="F12" s="12">
        <v>26194.153610012567</v>
      </c>
    </row>
    <row r="13" spans="2:6" ht="13.25" customHeight="1" x14ac:dyDescent="0.35">
      <c r="B13" s="9" t="s">
        <v>21</v>
      </c>
      <c r="C13" s="10" t="s">
        <v>27</v>
      </c>
      <c r="D13" s="11" t="s">
        <v>5</v>
      </c>
      <c r="E13" s="30">
        <f>(E8+E11)*8.3%</f>
        <v>6162.1363047651103</v>
      </c>
      <c r="F13" s="30">
        <f>(F8+F11)*14.38%</f>
        <v>10944.183667819072</v>
      </c>
    </row>
    <row r="14" spans="2:6" ht="11.4" customHeight="1" x14ac:dyDescent="0.35">
      <c r="B14" s="9"/>
      <c r="C14" s="13"/>
      <c r="D14" s="9"/>
      <c r="E14" s="12"/>
      <c r="F14" s="12"/>
    </row>
    <row r="15" spans="2:6" ht="15" thickBot="1" x14ac:dyDescent="0.4">
      <c r="B15" s="9" t="s">
        <v>22</v>
      </c>
      <c r="C15" s="14" t="s">
        <v>24</v>
      </c>
      <c r="D15" s="15" t="s">
        <v>5</v>
      </c>
      <c r="E15" s="16">
        <f>E8+E12+E11+E13</f>
        <v>106686.32457697504</v>
      </c>
      <c r="F15" s="16">
        <f>F8+F12+F11+F13</f>
        <v>113245.31688714368</v>
      </c>
    </row>
    <row r="16" spans="2:6" ht="7.5" customHeight="1" thickTop="1" x14ac:dyDescent="0.35">
      <c r="B16" s="9"/>
      <c r="C16" s="9"/>
      <c r="D16" s="9"/>
      <c r="E16" s="12"/>
      <c r="F16" s="12"/>
    </row>
    <row r="17" spans="2:6" x14ac:dyDescent="0.35">
      <c r="B17" s="9" t="s">
        <v>49</v>
      </c>
      <c r="C17" s="17" t="s">
        <v>31</v>
      </c>
      <c r="D17" s="11" t="s">
        <v>5</v>
      </c>
      <c r="E17" s="12">
        <f>'Table 4-1'!C17</f>
        <v>7717.0000000000146</v>
      </c>
      <c r="F17" s="12"/>
    </row>
    <row r="18" spans="2:6" x14ac:dyDescent="0.35">
      <c r="B18" s="9" t="s">
        <v>29</v>
      </c>
      <c r="C18" s="10" t="s">
        <v>28</v>
      </c>
      <c r="D18" s="9" t="s">
        <v>3</v>
      </c>
      <c r="E18" s="18">
        <f>E17/E15</f>
        <v>7.2333544440666683E-2</v>
      </c>
      <c r="F18" s="18"/>
    </row>
    <row r="19" spans="2:6" x14ac:dyDescent="0.35">
      <c r="B19" s="9" t="s">
        <v>30</v>
      </c>
      <c r="C19" s="10" t="s">
        <v>11</v>
      </c>
      <c r="D19" s="9" t="s">
        <v>3</v>
      </c>
      <c r="E19" s="18">
        <f>E17/(E8+E11)</f>
        <v>0.10394301072254786</v>
      </c>
      <c r="F19" s="18"/>
    </row>
    <row r="20" spans="2:6" ht="7.5" customHeight="1" x14ac:dyDescent="0.35">
      <c r="B20" s="9"/>
      <c r="C20" s="10"/>
      <c r="D20" s="9"/>
      <c r="E20" s="12"/>
      <c r="F20" s="12"/>
    </row>
    <row r="21" spans="2:6" ht="15" thickBot="1" x14ac:dyDescent="0.4">
      <c r="B21" s="9" t="s">
        <v>58</v>
      </c>
      <c r="C21" s="14" t="s">
        <v>32</v>
      </c>
      <c r="D21" s="15" t="s">
        <v>5</v>
      </c>
      <c r="E21" s="31">
        <f>E15+(E8+E11)*(E19)</f>
        <v>114403.32457697505</v>
      </c>
      <c r="F21" s="31">
        <f>F15+(F8+F11)*(E19)</f>
        <v>121156.10548473513</v>
      </c>
    </row>
    <row r="22" spans="2:6" ht="9.75" customHeight="1" thickTop="1" x14ac:dyDescent="0.35">
      <c r="B22" s="9"/>
      <c r="C22" s="9"/>
      <c r="D22" s="9"/>
      <c r="E22" s="12"/>
      <c r="F22" s="12"/>
    </row>
    <row r="23" spans="2:6" x14ac:dyDescent="0.35">
      <c r="B23" s="9" t="s">
        <v>50</v>
      </c>
      <c r="C23" s="17" t="s">
        <v>36</v>
      </c>
      <c r="D23" s="11" t="s">
        <v>5</v>
      </c>
      <c r="E23" s="12"/>
      <c r="F23" s="12">
        <f>'Table 4-1'!D17</f>
        <v>15650.000000000015</v>
      </c>
    </row>
    <row r="24" spans="2:6" x14ac:dyDescent="0.35">
      <c r="B24" s="9" t="s">
        <v>33</v>
      </c>
      <c r="C24" s="17" t="s">
        <v>34</v>
      </c>
      <c r="D24" s="11" t="s">
        <v>5</v>
      </c>
      <c r="E24" s="12"/>
      <c r="F24" s="12">
        <f>F21-F15</f>
        <v>7910.7885975914542</v>
      </c>
    </row>
    <row r="25" spans="2:6" x14ac:dyDescent="0.35">
      <c r="B25" s="9" t="s">
        <v>35</v>
      </c>
      <c r="C25" s="17" t="s">
        <v>37</v>
      </c>
      <c r="D25" s="11" t="s">
        <v>5</v>
      </c>
      <c r="E25" s="12"/>
      <c r="F25" s="12">
        <f>F23-F24</f>
        <v>7739.2114024085604</v>
      </c>
    </row>
    <row r="26" spans="2:6" x14ac:dyDescent="0.35">
      <c r="B26" s="9" t="s">
        <v>38</v>
      </c>
      <c r="C26" s="10" t="s">
        <v>28</v>
      </c>
      <c r="D26" s="9" t="s">
        <v>3</v>
      </c>
      <c r="E26" s="18"/>
      <c r="F26" s="18">
        <f>F25/F21</f>
        <v>6.3878014000570943E-2</v>
      </c>
    </row>
    <row r="27" spans="2:6" x14ac:dyDescent="0.35">
      <c r="B27" s="9" t="s">
        <v>39</v>
      </c>
      <c r="C27" s="10" t="s">
        <v>11</v>
      </c>
      <c r="D27" s="9" t="s">
        <v>3</v>
      </c>
      <c r="E27" s="18"/>
      <c r="F27" s="18">
        <f>F25/(F8+F11)</f>
        <v>0.1016885894321003</v>
      </c>
    </row>
    <row r="28" spans="2:6" ht="7" customHeight="1" x14ac:dyDescent="0.35">
      <c r="B28" s="9"/>
      <c r="C28" s="10"/>
      <c r="D28" s="9"/>
      <c r="E28" s="12"/>
      <c r="F28" s="12"/>
    </row>
    <row r="29" spans="2:6" ht="15" thickBot="1" x14ac:dyDescent="0.4">
      <c r="B29" s="9" t="s">
        <v>41</v>
      </c>
      <c r="C29" s="14" t="s">
        <v>40</v>
      </c>
      <c r="D29" s="15" t="s">
        <v>5</v>
      </c>
      <c r="E29" s="16"/>
      <c r="F29" s="16">
        <f>F21*(1+F26)</f>
        <v>128895.31688714371</v>
      </c>
    </row>
    <row r="30" spans="2:6" ht="15" thickTop="1" x14ac:dyDescent="0.35">
      <c r="B30" s="9"/>
      <c r="C30" s="9"/>
      <c r="D30" s="9"/>
      <c r="E30" s="12"/>
      <c r="F30" s="12"/>
    </row>
    <row r="31" spans="2:6" x14ac:dyDescent="0.35">
      <c r="B31" s="9" t="s">
        <v>51</v>
      </c>
      <c r="C31" s="10" t="s">
        <v>42</v>
      </c>
      <c r="D31" s="9"/>
      <c r="E31" s="18"/>
      <c r="F31" s="18">
        <f>(1+E18)*(1+F26)-1</f>
        <v>0.14083208160572958</v>
      </c>
    </row>
    <row r="32" spans="2:6" ht="11.25" customHeight="1" x14ac:dyDescent="0.35">
      <c r="B32" s="9"/>
      <c r="C32" s="10"/>
      <c r="D32" s="9"/>
      <c r="E32" s="18"/>
      <c r="F32" s="18"/>
    </row>
    <row r="33" spans="2:6" x14ac:dyDescent="0.35">
      <c r="B33" s="9"/>
      <c r="C33" s="22" t="s">
        <v>23</v>
      </c>
      <c r="D33" s="9"/>
      <c r="E33" s="21"/>
      <c r="F33" s="21"/>
    </row>
    <row r="34" spans="2:6" x14ac:dyDescent="0.35">
      <c r="B34" s="9" t="s">
        <v>43</v>
      </c>
      <c r="C34" s="10" t="s">
        <v>11</v>
      </c>
      <c r="D34" s="9" t="s">
        <v>3</v>
      </c>
      <c r="E34" s="19">
        <f>ROUND(E19,4)</f>
        <v>0.10390000000000001</v>
      </c>
      <c r="F34" s="19">
        <f>ROUND(F27,4)</f>
        <v>0.1017</v>
      </c>
    </row>
    <row r="35" spans="2:6" x14ac:dyDescent="0.35">
      <c r="B35" s="9">
        <v>14</v>
      </c>
      <c r="C35" s="10" t="s">
        <v>12</v>
      </c>
      <c r="D35" s="9" t="s">
        <v>3</v>
      </c>
      <c r="E35" s="19">
        <v>0.34839999999999999</v>
      </c>
      <c r="F35" s="19">
        <f>E35+E34</f>
        <v>0.45229999999999998</v>
      </c>
    </row>
    <row r="36" spans="2:6" x14ac:dyDescent="0.35">
      <c r="B36" s="9">
        <v>15</v>
      </c>
      <c r="C36" s="10" t="s">
        <v>13</v>
      </c>
      <c r="D36" s="9" t="s">
        <v>3</v>
      </c>
      <c r="E36" s="19">
        <v>0.31190000000000001</v>
      </c>
      <c r="F36" s="19">
        <f>E36+E34</f>
        <v>0.4158</v>
      </c>
    </row>
    <row r="37" spans="2:6" x14ac:dyDescent="0.35">
      <c r="B37" s="9"/>
      <c r="C37" s="10"/>
      <c r="D37" s="9"/>
      <c r="E37" s="23"/>
      <c r="F37" s="23"/>
    </row>
    <row r="38" spans="2:6" x14ac:dyDescent="0.35">
      <c r="B38" s="9" t="s">
        <v>44</v>
      </c>
      <c r="C38" s="10" t="s">
        <v>14</v>
      </c>
      <c r="D38" s="9" t="s">
        <v>3</v>
      </c>
      <c r="E38" s="19">
        <f>E35+E34</f>
        <v>0.45229999999999998</v>
      </c>
      <c r="F38" s="19">
        <f>F35+F34</f>
        <v>0.55399999999999994</v>
      </c>
    </row>
    <row r="39" spans="2:6" x14ac:dyDescent="0.35">
      <c r="B39" s="9" t="s">
        <v>45</v>
      </c>
      <c r="C39" s="10" t="s">
        <v>15</v>
      </c>
      <c r="D39" s="9" t="s">
        <v>3</v>
      </c>
      <c r="E39" s="19">
        <f>E36+E34</f>
        <v>0.4158</v>
      </c>
      <c r="F39" s="19">
        <f>F36+F34</f>
        <v>0.51749999999999996</v>
      </c>
    </row>
    <row r="41" spans="2:6" x14ac:dyDescent="0.35">
      <c r="B41" s="9"/>
      <c r="C41" s="23"/>
      <c r="D41" s="23"/>
      <c r="E41" s="23"/>
      <c r="F41" s="23"/>
    </row>
    <row r="42" spans="2:6" x14ac:dyDescent="0.35">
      <c r="B42" s="9" t="s">
        <v>4</v>
      </c>
      <c r="C42" s="9"/>
      <c r="D42" s="9"/>
      <c r="E42" s="9"/>
      <c r="F42" s="9"/>
    </row>
    <row r="43" spans="2:6" ht="42.5" customHeight="1" x14ac:dyDescent="0.35">
      <c r="B43" s="34" t="s">
        <v>52</v>
      </c>
      <c r="C43" s="34"/>
      <c r="D43" s="34"/>
      <c r="E43" s="34"/>
      <c r="F43" s="34"/>
    </row>
    <row r="44" spans="2:6" ht="28" customHeight="1" x14ac:dyDescent="0.35">
      <c r="B44" s="34" t="s">
        <v>46</v>
      </c>
      <c r="C44" s="34"/>
      <c r="D44" s="34"/>
      <c r="E44" s="34"/>
      <c r="F44" s="34"/>
    </row>
    <row r="45" spans="2:6" ht="49.5" customHeight="1" x14ac:dyDescent="0.35">
      <c r="B45" s="35" t="s">
        <v>53</v>
      </c>
      <c r="C45" s="35"/>
      <c r="D45" s="35"/>
      <c r="E45" s="35"/>
      <c r="F45" s="35"/>
    </row>
    <row r="46" spans="2:6" ht="8.25" customHeight="1" x14ac:dyDescent="0.35"/>
  </sheetData>
  <mergeCells count="3">
    <mergeCell ref="B43:F43"/>
    <mergeCell ref="B44:F44"/>
    <mergeCell ref="B45:F45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portrait" r:id="rId1"/>
  <colBreaks count="1" manualBreakCount="1">
    <brk id="6" max="8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4-1</vt:lpstr>
      <vt:lpstr>Table 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2024-08-05T18:11:50Z</dcterms:created>
  <dcterms:modified xsi:type="dcterms:W3CDTF">2024-08-05T18:12:17Z</dcterms:modified>
</cp:coreProperties>
</file>