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drawings/drawing6.xml" ContentType="application/vnd.openxmlformats-officedocument.drawing+xml"/>
  <Override PartName="/xl/ctrlProps/ctrlProp6.xml" ContentType="application/vnd.ms-excel.controlproperties+xml"/>
  <Override PartName="/xl/drawings/drawing7.xml" ContentType="application/vnd.openxmlformats-officedocument.drawing+xml"/>
  <Override PartName="/xl/ctrlProps/ctrlProp7.xml" ContentType="application/vnd.ms-excel.controlproperties+xml"/>
  <Override PartName="/xl/drawings/drawing8.xml" ContentType="application/vnd.openxmlformats-officedocument.drawing+xml"/>
  <Override PartName="/xl/ctrlProps/ctrlProp8.xml" ContentType="application/vnd.ms-excel.controlproperties+xml"/>
  <Override PartName="/xl/drawings/drawing9.xml" ContentType="application/vnd.openxmlformats-officedocument.drawing+xml"/>
  <Override PartName="/xl/ctrlProps/ctrlProp9.xml" ContentType="application/vnd.ms-excel.controlproperties+xml"/>
  <Override PartName="/xl/drawings/drawing10.xml" ContentType="application/vnd.openxmlformats-officedocument.drawing+xml"/>
  <Override PartName="/xl/ctrlProps/ctrlProp10.xml" ContentType="application/vnd.ms-excel.controlproperties+xml"/>
  <Override PartName="/xl/drawings/drawing11.xml" ContentType="application/vnd.openxmlformats-officedocument.drawing+xml"/>
  <Override PartName="/xl/ctrlProps/ctrlProp11.xml" ContentType="application/vnd.ms-excel.controlproperties+xml"/>
  <Override PartName="/xl/drawings/drawing12.xml" ContentType="application/vnd.openxmlformats-officedocument.drawing+xml"/>
  <Override PartName="/xl/ctrlProps/ctrlProp12.xml" ContentType="application/vnd.ms-excel.controlproperties+xml"/>
  <Override PartName="/xl/drawings/drawing13.xml" ContentType="application/vnd.openxmlformats-officedocument.drawing+xml"/>
  <Override PartName="/xl/ctrlProps/ctrlProp13.xml" ContentType="application/vnd.ms-excel.controlproperties+xml"/>
  <Override PartName="/xl/drawings/drawing14.xml" ContentType="application/vnd.openxmlformats-officedocument.drawing+xml"/>
  <Override PartName="/xl/ctrlProps/ctrlProp14.xml" ContentType="application/vnd.ms-excel.controlproperties+xml"/>
  <Override PartName="/xl/drawings/drawing15.xml" ContentType="application/vnd.openxmlformats-officedocument.drawing+xml"/>
  <Override PartName="/xl/ctrlProps/ctrlProp15.xml" ContentType="application/vnd.ms-excel.controlproperties+xml"/>
  <Override PartName="/xl/drawings/drawing16.xml" ContentType="application/vnd.openxmlformats-officedocument.drawing+xml"/>
  <Override PartName="/xl/ctrlProps/ctrlProp16.xml" ContentType="application/vnd.ms-excel.controlproperties+xml"/>
  <Override PartName="/xl/drawings/drawing17.xml" ContentType="application/vnd.openxmlformats-officedocument.drawing+xml"/>
  <Override PartName="/xl/ctrlProps/ctrlProp17.xml" ContentType="application/vnd.ms-excel.controlproperties+xml"/>
  <Override PartName="/xl/drawings/drawing18.xml" ContentType="application/vnd.openxmlformats-officedocument.drawing+xml"/>
  <Override PartName="/xl/ctrlProps/ctrlProp18.xml" ContentType="application/vnd.ms-excel.controlproperties+xml"/>
  <Override PartName="/xl/drawings/drawing19.xml" ContentType="application/vnd.openxmlformats-officedocument.drawing+xml"/>
  <Override PartName="/xl/ctrlProps/ctrlProp19.xml" ContentType="application/vnd.ms-excel.controlproperties+xml"/>
  <Override PartName="/xl/drawings/drawing20.xml" ContentType="application/vnd.openxmlformats-officedocument.drawing+xml"/>
  <Override PartName="/xl/ctrlProps/ctrlProp20.xml" ContentType="application/vnd.ms-excel.controlproperties+xml"/>
  <Override PartName="/xl/drawings/drawing21.xml" ContentType="application/vnd.openxmlformats-officedocument.drawing+xml"/>
  <Override PartName="/xl/ctrlProps/ctrlProp2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124226"/>
  <xr:revisionPtr revIDLastSave="373" documentId="8_{5AE4A082-2230-47BA-8CD7-4B0D9513F2F9}" xr6:coauthVersionLast="47" xr6:coauthVersionMax="47" xr10:uidLastSave="{777EAC0E-AAD6-4335-8E1E-54D33A081FCE}"/>
  <bookViews>
    <workbookView xWindow="19090" yWindow="-230" windowWidth="19420" windowHeight="10420" xr2:uid="{00000000-000D-0000-FFFF-FFFF00000000}"/>
  </bookViews>
  <sheets>
    <sheet name="3.1" sheetId="1" r:id="rId1"/>
    <sheet name="3.2" sheetId="18" r:id="rId2"/>
    <sheet name="3.2.1" sheetId="46" r:id="rId3"/>
    <sheet name="3.3" sheetId="2" r:id="rId4"/>
    <sheet name="3.4" sheetId="54" r:id="rId5"/>
    <sheet name="3.4.1" sheetId="55" r:id="rId6"/>
    <sheet name="3.5" sheetId="3" r:id="rId7"/>
    <sheet name="3.6" sheetId="53" r:id="rId8"/>
    <sheet name="3.6.1" sheetId="37" r:id="rId9"/>
    <sheet name="3.7.1" sheetId="4" r:id="rId10"/>
    <sheet name="3.7.2" sheetId="5" r:id="rId11"/>
    <sheet name="3.8" sheetId="6" r:id="rId12"/>
    <sheet name="3.9" sheetId="8" r:id="rId13"/>
    <sheet name="3.10" sheetId="9" r:id="rId14"/>
    <sheet name="3.11" sheetId="19" r:id="rId15"/>
    <sheet name="3.11.1" sheetId="40" r:id="rId16"/>
    <sheet name="3.12" sheetId="10" r:id="rId17"/>
    <sheet name="3.13" sheetId="11" r:id="rId18"/>
    <sheet name="3.13.1" sheetId="56" r:id="rId19"/>
    <sheet name="3.13.1.1" sheetId="41" r:id="rId20"/>
    <sheet name="3.13.1.2" sheetId="42" r:id="rId21"/>
    <sheet name="3.13.1.3" sheetId="51" r:id="rId22"/>
    <sheet name="3.13.1.4" sheetId="52" r:id="rId23"/>
    <sheet name="3.13.2" sheetId="39" r:id="rId24"/>
    <sheet name="3.14" sheetId="38" r:id="rId25"/>
    <sheet name="3.15" sheetId="13" r:id="rId26"/>
  </sheets>
  <definedNames>
    <definedName name="hcredit" localSheetId="2">#REF!</definedName>
    <definedName name="hcredit">#REF!</definedName>
    <definedName name="LNG_CARRIER">#REF!</definedName>
    <definedName name="LNG_SOURCE">#REF!</definedName>
    <definedName name="optha" localSheetId="2">#REF!</definedName>
    <definedName name="optha">#REF!</definedName>
    <definedName name="opthd" localSheetId="2">#REF!</definedName>
    <definedName name="opthd">#REF!</definedName>
    <definedName name="_xlnm.Print_Area" localSheetId="0">'3.1'!$A$1:$L$15</definedName>
    <definedName name="_xlnm.Print_Area" localSheetId="13">'3.10'!$A$1:$L$15</definedName>
    <definedName name="_xlnm.Print_Area" localSheetId="14">'3.11'!$A$1:$N$12</definedName>
    <definedName name="_xlnm.Print_Area" localSheetId="15">'3.11.1'!$A$1:$L$14</definedName>
    <definedName name="_xlnm.Print_Area" localSheetId="16">'3.12'!$A$1:$L$10</definedName>
    <definedName name="_xlnm.Print_Area" localSheetId="17">'3.13'!$A$1:$L$17</definedName>
    <definedName name="_xlnm.Print_Area" localSheetId="18">'3.13.1'!$A$1:$L$18</definedName>
    <definedName name="_xlnm.Print_Area" localSheetId="19">'3.13.1.1'!$A$1:$L$16</definedName>
    <definedName name="_xlnm.Print_Area" localSheetId="20">'3.13.1.2'!$A$1:$L$13</definedName>
    <definedName name="_xlnm.Print_Area" localSheetId="21">'3.13.1.3'!$A$1:$L$13</definedName>
    <definedName name="_xlnm.Print_Area" localSheetId="22">'3.13.1.4'!$A$1:$L$13</definedName>
    <definedName name="_xlnm.Print_Area" localSheetId="23">'3.13.2'!$A$1:$L$13</definedName>
    <definedName name="_xlnm.Print_Area" localSheetId="24">'3.14'!$A$1:$L$22</definedName>
    <definedName name="_xlnm.Print_Area" localSheetId="25">'3.15'!$A$1:$L$13</definedName>
    <definedName name="_xlnm.Print_Area" localSheetId="1">'3.2'!$A$1:$L$14</definedName>
    <definedName name="_xlnm.Print_Area" localSheetId="2">'3.2.1'!$B$1:$H$28</definedName>
    <definedName name="_xlnm.Print_Area" localSheetId="3">'3.3'!$A$1:$L$19</definedName>
    <definedName name="_xlnm.Print_Area" localSheetId="4">'3.4'!$A$1:$L$27</definedName>
    <definedName name="_xlnm.Print_Area" localSheetId="5">'3.4.1'!$A$1:$H$54</definedName>
    <definedName name="_xlnm.Print_Area" localSheetId="6">'3.5'!$A$1:$L$16</definedName>
    <definedName name="_xlnm.Print_Area" localSheetId="7">'3.6'!$A$1:$L$13</definedName>
    <definedName name="_xlnm.Print_Area" localSheetId="8">'3.6.1'!$A$1:$L$16</definedName>
    <definedName name="_xlnm.Print_Area" localSheetId="9">'3.7.1'!$A$1:$L$13</definedName>
    <definedName name="_xlnm.Print_Area" localSheetId="10">'3.7.2'!$A$1:$L$13</definedName>
    <definedName name="_xlnm.Print_Area" localSheetId="11">'3.8'!$A$1:$L$14</definedName>
    <definedName name="_xlnm.Print_Area" localSheetId="12">'3.9'!$A$1:$L$28</definedName>
    <definedName name="ridera2" localSheetId="2">#REF!</definedName>
    <definedName name="ridera2">#REF!</definedName>
    <definedName name="rt11dc1" localSheetId="2">#REF!</definedName>
    <definedName name="rt11dc1">#REF!</definedName>
    <definedName name="rt11de1" localSheetId="2">#REF!</definedName>
    <definedName name="rt11de1">#REF!</definedName>
    <definedName name="rt11ge1" localSheetId="2">#REF!</definedName>
    <definedName name="rt11ge1">#REF!</definedName>
    <definedName name="rt11sc1" localSheetId="2">#REF!</definedName>
    <definedName name="rt11sc1">#REF!</definedName>
    <definedName name="rt11te1" localSheetId="2">#REF!</definedName>
    <definedName name="rt11te1">#REF!</definedName>
    <definedName name="rt21dc1" localSheetId="2">#REF!</definedName>
    <definedName name="rt21dc1">#REF!</definedName>
    <definedName name="rt21dd1" localSheetId="2">#REF!</definedName>
    <definedName name="rt21dd1">#REF!</definedName>
    <definedName name="rt21de1" localSheetId="2">#REF!</definedName>
    <definedName name="rt21de1">#REF!</definedName>
    <definedName name="rt21de2" localSheetId="2">#REF!</definedName>
    <definedName name="rt21de2">#REF!</definedName>
    <definedName name="rt21ge1" localSheetId="2">#REF!</definedName>
    <definedName name="rt21ge1">#REF!</definedName>
    <definedName name="rt21ge2" localSheetId="2">#REF!</definedName>
    <definedName name="rt21ge2">#REF!</definedName>
    <definedName name="rt21sc1" localSheetId="2">#REF!</definedName>
    <definedName name="rt21sc1">#REF!</definedName>
    <definedName name="rt21sd1" localSheetId="2">#REF!</definedName>
    <definedName name="rt21sd1">#REF!</definedName>
    <definedName name="rt21tc1" localSheetId="2">#REF!</definedName>
    <definedName name="rt21tc1">#REF!</definedName>
    <definedName name="rt21td1" localSheetId="2">#REF!</definedName>
    <definedName name="rt21td1">#REF!</definedName>
    <definedName name="rt21te1" localSheetId="2">#REF!</definedName>
    <definedName name="rt21te1">#REF!</definedName>
    <definedName name="rt21te2" localSheetId="2">#REF!</definedName>
    <definedName name="rt21te2">#REF!</definedName>
    <definedName name="rt22dc1" localSheetId="2">#REF!</definedName>
    <definedName name="rt22dc1">#REF!</definedName>
    <definedName name="rt22dd1" localSheetId="2">#REF!</definedName>
    <definedName name="rt22dd1">#REF!</definedName>
    <definedName name="rt22de1" localSheetId="2">#REF!</definedName>
    <definedName name="rt22de1">#REF!</definedName>
    <definedName name="rt22de2" localSheetId="2">#REF!</definedName>
    <definedName name="rt22de2">#REF!</definedName>
    <definedName name="rt22ge1" localSheetId="2">#REF!</definedName>
    <definedName name="rt22ge1">#REF!</definedName>
    <definedName name="rt22ge2" localSheetId="2">#REF!</definedName>
    <definedName name="rt22ge2">#REF!</definedName>
    <definedName name="rt22sc1" localSheetId="2">#REF!</definedName>
    <definedName name="rt22sc1">#REF!</definedName>
    <definedName name="rt22sd1" localSheetId="2">#REF!</definedName>
    <definedName name="rt22sd1">#REF!</definedName>
    <definedName name="rt22tc1" localSheetId="2">#REF!</definedName>
    <definedName name="rt22tc1">#REF!</definedName>
    <definedName name="rt22td1" localSheetId="2">#REF!</definedName>
    <definedName name="rt22td1">#REF!</definedName>
    <definedName name="rt22te1" localSheetId="2">#REF!</definedName>
    <definedName name="rt22te1">#REF!</definedName>
    <definedName name="rt22te2" localSheetId="2">#REF!</definedName>
    <definedName name="rt22te2">#REF!</definedName>
    <definedName name="rt25dc1" localSheetId="2">#REF!</definedName>
    <definedName name="rt25dc1">#REF!</definedName>
    <definedName name="rt25dd1" localSheetId="2">#REF!</definedName>
    <definedName name="rt25dd1">#REF!</definedName>
    <definedName name="rt25de1" localSheetId="2">#REF!</definedName>
    <definedName name="rt25de1">#REF!</definedName>
    <definedName name="rt25de2" localSheetId="2">#REF!</definedName>
    <definedName name="rt25de2">#REF!</definedName>
    <definedName name="rt25ge1" localSheetId="2">#REF!</definedName>
    <definedName name="rt25ge1">#REF!</definedName>
    <definedName name="rt25ge2" localSheetId="2">#REF!</definedName>
    <definedName name="rt25ge2">#REF!</definedName>
    <definedName name="rt25tc1" localSheetId="2">#REF!</definedName>
    <definedName name="rt25tc1">#REF!</definedName>
    <definedName name="rt25td1" localSheetId="2">#REF!</definedName>
    <definedName name="rt25td1">#REF!</definedName>
    <definedName name="rt25te1" localSheetId="2">#REF!</definedName>
    <definedName name="rt25te1">#REF!</definedName>
    <definedName name="rt25te2" localSheetId="2">#REF!</definedName>
    <definedName name="rt25te2">#REF!</definedName>
    <definedName name="rt26dc1" localSheetId="2">#REF!</definedName>
    <definedName name="rt26dc1">#REF!</definedName>
    <definedName name="rt26dd1" localSheetId="2">#REF!</definedName>
    <definedName name="rt26dd1">#REF!</definedName>
    <definedName name="rt31ddd1" localSheetId="2">#REF!</definedName>
    <definedName name="rt31ddd1">#REF!</definedName>
    <definedName name="rt31ddd2" localSheetId="2">#REF!</definedName>
    <definedName name="rt31ddd2">#REF!</definedName>
    <definedName name="rt31dde1" localSheetId="2">#REF!</definedName>
    <definedName name="rt31dde1">#REF!</definedName>
    <definedName name="rt31dde2" localSheetId="2">#REF!</definedName>
    <definedName name="rt31dde2">#REF!</definedName>
    <definedName name="rt31dge1" localSheetId="2">#REF!</definedName>
    <definedName name="rt31dge1">#REF!</definedName>
    <definedName name="rt31dge2" localSheetId="2">#REF!</definedName>
    <definedName name="rt31dge2">#REF!</definedName>
    <definedName name="rt31dsd1" localSheetId="2">#REF!</definedName>
    <definedName name="rt31dsd1">#REF!</definedName>
    <definedName name="rt31dsd2" localSheetId="2">#REF!</definedName>
    <definedName name="rt31dsd2">#REF!</definedName>
    <definedName name="rt31dtd1" localSheetId="2">#REF!</definedName>
    <definedName name="rt31dtd1">#REF!</definedName>
    <definedName name="rt31dtd2" localSheetId="2">#REF!</definedName>
    <definedName name="rt31dtd2">#REF!</definedName>
    <definedName name="rt31dte1" localSheetId="2">#REF!</definedName>
    <definedName name="rt31dte1">#REF!</definedName>
    <definedName name="rt31dte2" localSheetId="2">#REF!</definedName>
    <definedName name="rt31dte2">#REF!</definedName>
    <definedName name="rt31tdd1" localSheetId="2">#REF!</definedName>
    <definedName name="rt31tdd1">#REF!</definedName>
    <definedName name="rt31tdd2" localSheetId="2">#REF!</definedName>
    <definedName name="rt31tdd2">#REF!</definedName>
    <definedName name="rt31tde1" localSheetId="2">#REF!</definedName>
    <definedName name="rt31tde1">#REF!</definedName>
    <definedName name="rt31tde2" localSheetId="2">#REF!</definedName>
    <definedName name="rt31tde2">#REF!</definedName>
    <definedName name="rt31tge1" localSheetId="2">#REF!</definedName>
    <definedName name="rt31tge1">#REF!</definedName>
    <definedName name="rt31tge2" localSheetId="2">#REF!</definedName>
    <definedName name="rt31tge2">#REF!</definedName>
    <definedName name="rt31tsd1" localSheetId="2">#REF!</definedName>
    <definedName name="rt31tsd1">#REF!</definedName>
    <definedName name="rt31tsd2" localSheetId="2">#REF!</definedName>
    <definedName name="rt31tsd2">#REF!</definedName>
    <definedName name="rt31ttd1" localSheetId="2">#REF!</definedName>
    <definedName name="rt31ttd1">#REF!</definedName>
    <definedName name="rt31ttd2" localSheetId="2">#REF!</definedName>
    <definedName name="rt31ttd2">#REF!</definedName>
    <definedName name="rt31tte1" localSheetId="2">#REF!</definedName>
    <definedName name="rt31tte1">#REF!</definedName>
    <definedName name="rt31tte2" localSheetId="2">#REF!</definedName>
    <definedName name="rt31tte2">#REF!</definedName>
    <definedName name="rt32dd1" localSheetId="2">#REF!</definedName>
    <definedName name="rt32dd1">#REF!</definedName>
    <definedName name="rt32dd2" localSheetId="2">#REF!</definedName>
    <definedName name="rt32dd2">#REF!</definedName>
    <definedName name="rt32de1" localSheetId="2">#REF!</definedName>
    <definedName name="rt32de1">#REF!</definedName>
    <definedName name="rt32de2" localSheetId="2">#REF!</definedName>
    <definedName name="rt32de2">#REF!</definedName>
    <definedName name="rt32ge1" localSheetId="2">#REF!</definedName>
    <definedName name="rt32ge1">#REF!</definedName>
    <definedName name="rt32ge2" localSheetId="2">#REF!</definedName>
    <definedName name="rt32ge2">#REF!</definedName>
    <definedName name="rt32sd1" localSheetId="2">#REF!</definedName>
    <definedName name="rt32sd1">#REF!</definedName>
    <definedName name="rt32sd2" localSheetId="2">#REF!</definedName>
    <definedName name="rt32sd2">#REF!</definedName>
    <definedName name="rt32td1" localSheetId="2">#REF!</definedName>
    <definedName name="rt32td1">#REF!</definedName>
    <definedName name="rt32td2" localSheetId="2">#REF!</definedName>
    <definedName name="rt32td2">#REF!</definedName>
    <definedName name="rt32te1" localSheetId="2">#REF!</definedName>
    <definedName name="rt32te1">#REF!</definedName>
    <definedName name="rt32te2" localSheetId="2">#REF!</definedName>
    <definedName name="rt32te2">#REF!</definedName>
    <definedName name="rt33ge1" localSheetId="2">#REF!</definedName>
    <definedName name="rt33ge1">#REF!</definedName>
    <definedName name="rt33ge2" localSheetId="2">#REF!</definedName>
    <definedName name="rt33ge2">#REF!</definedName>
    <definedName name="rt33sc1" localSheetId="2">#REF!</definedName>
    <definedName name="rt33sc1">#REF!</definedName>
    <definedName name="rt33se1" localSheetId="2">#REF!</definedName>
    <definedName name="rt33se1">#REF!</definedName>
    <definedName name="rt33se2" localSheetId="2">#REF!</definedName>
    <definedName name="rt33se2">#REF!</definedName>
    <definedName name="rt33tc1" localSheetId="2">#REF!</definedName>
    <definedName name="rt33tc1">#REF!</definedName>
    <definedName name="rt33te1" localSheetId="2">#REF!</definedName>
    <definedName name="rt33te1">#REF!</definedName>
    <definedName name="rt33te2" localSheetId="2">#REF!</definedName>
    <definedName name="rt33te2">#REF!</definedName>
    <definedName name="rt38ge1" localSheetId="2">#REF!</definedName>
    <definedName name="rt38ge1">#REF!</definedName>
    <definedName name="rt38ge2" localSheetId="2">#REF!</definedName>
    <definedName name="rt38ge2">#REF!</definedName>
    <definedName name="rt41dc1" localSheetId="2">#REF!</definedName>
    <definedName name="rt41dc1">#REF!</definedName>
    <definedName name="rt41dd1" localSheetId="2">#REF!</definedName>
    <definedName name="rt41dd1">#REF!</definedName>
    <definedName name="rt41de1" localSheetId="2">#REF!</definedName>
    <definedName name="rt41de1">#REF!</definedName>
    <definedName name="rt41de2" localSheetId="2">#REF!</definedName>
    <definedName name="rt41de2">#REF!</definedName>
    <definedName name="rt41ge1" localSheetId="2">#REF!</definedName>
    <definedName name="rt41ge1">#REF!</definedName>
    <definedName name="rt41ge2" localSheetId="2">#REF!</definedName>
    <definedName name="rt41ge2">#REF!</definedName>
    <definedName name="rt41sc1" localSheetId="2">#REF!</definedName>
    <definedName name="rt41sc1">#REF!</definedName>
    <definedName name="rt41sd1" localSheetId="2">#REF!</definedName>
    <definedName name="rt41sd1">#REF!</definedName>
    <definedName name="rt41tc1" localSheetId="2">#REF!</definedName>
    <definedName name="rt41tc1">#REF!</definedName>
    <definedName name="rt41td1" localSheetId="2">#REF!</definedName>
    <definedName name="rt41td1">#REF!</definedName>
    <definedName name="rt41te1" localSheetId="2">#REF!</definedName>
    <definedName name="rt41te1">#REF!</definedName>
    <definedName name="rt41te2" localSheetId="2">#REF!</definedName>
    <definedName name="rt41te2">#REF!</definedName>
    <definedName name="rt51dc1" localSheetId="2">#REF!</definedName>
    <definedName name="rt51dc1">#REF!</definedName>
    <definedName name="rt51dd1" localSheetId="2">#REF!</definedName>
    <definedName name="rt51dd1">#REF!</definedName>
    <definedName name="rt51de1" localSheetId="2">#REF!</definedName>
    <definedName name="rt51de1">#REF!</definedName>
    <definedName name="rt51de2" localSheetId="2">#REF!</definedName>
    <definedName name="rt51de2">#REF!</definedName>
    <definedName name="rt51ge1" localSheetId="2">#REF!</definedName>
    <definedName name="rt51ge1">#REF!</definedName>
    <definedName name="rt51ge2" localSheetId="2">#REF!</definedName>
    <definedName name="rt51ge2">#REF!</definedName>
    <definedName name="rt51sc1" localSheetId="2">#REF!</definedName>
    <definedName name="rt51sc1">#REF!</definedName>
    <definedName name="rt51sd1" localSheetId="2">#REF!</definedName>
    <definedName name="rt51sd1">#REF!</definedName>
    <definedName name="rt51tc1" localSheetId="2">#REF!</definedName>
    <definedName name="rt51tc1">#REF!</definedName>
    <definedName name="rt51td1" localSheetId="2">#REF!</definedName>
    <definedName name="rt51td1">#REF!</definedName>
    <definedName name="rt51te1" localSheetId="2">#REF!</definedName>
    <definedName name="rt51te1">#REF!</definedName>
    <definedName name="rt51te2" localSheetId="2">#REF!</definedName>
    <definedName name="rt51te2">#REF!</definedName>
    <definedName name="rt56dc1" localSheetId="2">#REF!</definedName>
    <definedName name="rt56dc1">#REF!</definedName>
    <definedName name="rt56dd1" localSheetId="2">#REF!</definedName>
    <definedName name="rt56dd1">#REF!</definedName>
    <definedName name="rt56de1" localSheetId="2">#REF!</definedName>
    <definedName name="rt56de1">#REF!</definedName>
    <definedName name="rt56de2" localSheetId="2">#REF!</definedName>
    <definedName name="rt56de2">#REF!</definedName>
    <definedName name="rt56ge1" localSheetId="2">#REF!</definedName>
    <definedName name="rt56ge1">#REF!</definedName>
    <definedName name="rt56ge2" localSheetId="2">#REF!</definedName>
    <definedName name="rt56ge2">#REF!</definedName>
    <definedName name="rt56sc1" localSheetId="2">#REF!</definedName>
    <definedName name="rt56sc1">#REF!</definedName>
    <definedName name="rt56sd1" localSheetId="2">#REF!</definedName>
    <definedName name="rt56sd1">#REF!</definedName>
    <definedName name="rt56tc1" localSheetId="2">#REF!</definedName>
    <definedName name="rt56tc1">#REF!</definedName>
    <definedName name="rt56td1" localSheetId="2">#REF!</definedName>
    <definedName name="rt56td1">#REF!</definedName>
    <definedName name="rt56te1" localSheetId="2">#REF!</definedName>
    <definedName name="rt56te1">#REF!</definedName>
    <definedName name="rt56te2" localSheetId="2">#REF!</definedName>
    <definedName name="rt56te2">#REF!</definedName>
    <definedName name="rt61dabcd1" localSheetId="2">#REF!</definedName>
    <definedName name="rt61dabcd1">#REF!</definedName>
    <definedName name="rt61gd1" localSheetId="2">#REF!</definedName>
    <definedName name="rt61gd1">#REF!</definedName>
    <definedName name="rt61td1" localSheetId="2">#REF!</definedName>
    <definedName name="rt61td1">#REF!</definedName>
    <definedName name="rt63dabced1" localSheetId="2">#REF!</definedName>
    <definedName name="rt63dabced1">#REF!</definedName>
    <definedName name="rt63gd1" localSheetId="2">#REF!</definedName>
    <definedName name="rt63gd1">#REF!</definedName>
    <definedName name="rt63td1" localSheetId="2">#REF!</definedName>
    <definedName name="rt63td1">#REF!</definedName>
    <definedName name="sencount" hidden="1">2</definedName>
    <definedName name="YEAR">#REF!</definedName>
    <definedName name="YEARS">#REF!</definedName>
    <definedName name="Z_418DF6FE_13EF_11D2_8C37_00A0C92A9A63_.wvu.Rows" localSheetId="2" hidden="1">#REF!,#REF!,#REF!,#REF!,#REF!,#REF!,#REF!</definedName>
    <definedName name="Z_418DF6FE_13EF_11D2_8C37_00A0C92A9A63_.wvu.Rows" hidden="1">#REF!,#REF!,#REF!,#REF!,#REF!,#REF!,#REF!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 i="13" l="1"/>
  <c r="J8" i="13"/>
  <c r="I8" i="13"/>
  <c r="H8" i="13"/>
  <c r="G8" i="13"/>
  <c r="E8" i="13"/>
  <c r="D8" i="13"/>
  <c r="K8" i="38"/>
  <c r="J8" i="38"/>
  <c r="I8" i="38"/>
  <c r="H8" i="38"/>
  <c r="G8" i="38"/>
  <c r="E8" i="38"/>
  <c r="D8" i="38"/>
  <c r="K8" i="39"/>
  <c r="J8" i="39"/>
  <c r="I8" i="39"/>
  <c r="H8" i="39"/>
  <c r="G8" i="39"/>
  <c r="E8" i="39"/>
  <c r="D8" i="39"/>
  <c r="K8" i="52"/>
  <c r="J8" i="52"/>
  <c r="I8" i="52"/>
  <c r="H8" i="52"/>
  <c r="G8" i="52"/>
  <c r="E8" i="52"/>
  <c r="D8" i="52"/>
  <c r="K8" i="51"/>
  <c r="J8" i="51"/>
  <c r="I8" i="51"/>
  <c r="H8" i="51"/>
  <c r="G8" i="51"/>
  <c r="E8" i="51"/>
  <c r="D8" i="51"/>
  <c r="K8" i="42"/>
  <c r="J8" i="42"/>
  <c r="I8" i="42"/>
  <c r="H8" i="42"/>
  <c r="G8" i="42"/>
  <c r="E8" i="42"/>
  <c r="D8" i="42"/>
  <c r="K8" i="41"/>
  <c r="J8" i="41"/>
  <c r="I8" i="41"/>
  <c r="H8" i="41"/>
  <c r="G8" i="41"/>
  <c r="E8" i="41"/>
  <c r="D8" i="41"/>
  <c r="K8" i="56"/>
  <c r="J8" i="56"/>
  <c r="I8" i="56"/>
  <c r="H8" i="56"/>
  <c r="G8" i="56"/>
  <c r="E8" i="56"/>
  <c r="D8" i="56"/>
  <c r="K8" i="11"/>
  <c r="J8" i="11"/>
  <c r="I8" i="11"/>
  <c r="H8" i="11"/>
  <c r="G8" i="11"/>
  <c r="E8" i="11"/>
  <c r="D8" i="11"/>
  <c r="K8" i="10"/>
  <c r="J8" i="10"/>
  <c r="I8" i="10"/>
  <c r="H8" i="10"/>
  <c r="G8" i="10"/>
  <c r="E8" i="10"/>
  <c r="D8" i="10"/>
  <c r="K8" i="40"/>
  <c r="J8" i="40"/>
  <c r="I8" i="40"/>
  <c r="H8" i="40"/>
  <c r="G8" i="40"/>
  <c r="E8" i="40"/>
  <c r="D8" i="40"/>
  <c r="K8" i="9"/>
  <c r="J8" i="9"/>
  <c r="I8" i="9"/>
  <c r="H8" i="9"/>
  <c r="G8" i="9"/>
  <c r="E8" i="9"/>
  <c r="D8" i="9"/>
  <c r="K8" i="8"/>
  <c r="J8" i="8"/>
  <c r="I8" i="8"/>
  <c r="H8" i="8"/>
  <c r="G8" i="8"/>
  <c r="E8" i="8"/>
  <c r="D8" i="8"/>
  <c r="K8" i="6"/>
  <c r="J8" i="6"/>
  <c r="I8" i="6"/>
  <c r="H8" i="6"/>
  <c r="G8" i="6"/>
  <c r="E8" i="6"/>
  <c r="D8" i="6"/>
  <c r="K8" i="5"/>
  <c r="J8" i="5"/>
  <c r="I8" i="5"/>
  <c r="H8" i="5"/>
  <c r="G8" i="5"/>
  <c r="E8" i="5"/>
  <c r="D8" i="5"/>
  <c r="K8" i="4"/>
  <c r="J8" i="4"/>
  <c r="I8" i="4"/>
  <c r="H8" i="4"/>
  <c r="G8" i="4"/>
  <c r="E8" i="4"/>
  <c r="D8" i="4"/>
  <c r="K8" i="37"/>
  <c r="J8" i="37"/>
  <c r="I8" i="37"/>
  <c r="H8" i="37"/>
  <c r="G8" i="37"/>
  <c r="E8" i="37"/>
  <c r="D8" i="37"/>
  <c r="K8" i="53"/>
  <c r="J8" i="53"/>
  <c r="I8" i="53"/>
  <c r="H8" i="53"/>
  <c r="G8" i="53"/>
  <c r="E8" i="53"/>
  <c r="D8" i="53"/>
  <c r="K8" i="3"/>
  <c r="J8" i="3"/>
  <c r="I8" i="3"/>
  <c r="H8" i="3"/>
  <c r="G8" i="3"/>
  <c r="E8" i="3"/>
  <c r="D8" i="3"/>
  <c r="K7" i="54"/>
  <c r="J7" i="54"/>
  <c r="I7" i="54"/>
  <c r="H7" i="54"/>
  <c r="G7" i="54"/>
  <c r="E7" i="54"/>
  <c r="D7" i="54"/>
  <c r="K8" i="2"/>
  <c r="J8" i="2"/>
  <c r="I8" i="2"/>
  <c r="H8" i="2"/>
  <c r="G8" i="2"/>
  <c r="E8" i="2"/>
  <c r="D8" i="2"/>
  <c r="K8" i="18"/>
  <c r="J8" i="18"/>
  <c r="I8" i="18"/>
  <c r="H8" i="18"/>
  <c r="G8" i="18"/>
  <c r="E8" i="18"/>
  <c r="D8" i="18"/>
  <c r="F30" i="56" l="1"/>
  <c r="E17" i="56" l="1"/>
  <c r="E30" i="56" s="1"/>
  <c r="D17" i="56"/>
  <c r="D30" i="56" s="1"/>
  <c r="E27" i="8" l="1"/>
  <c r="D27" i="8"/>
  <c r="E16" i="11" l="1"/>
  <c r="D16" i="11"/>
  <c r="K8" i="19" l="1"/>
  <c r="J26" i="8" l="1"/>
  <c r="K26" i="8" s="1"/>
  <c r="C53" i="55" l="1"/>
  <c r="G40" i="55"/>
  <c r="C33" i="55"/>
  <c r="G28" i="55"/>
  <c r="C28" i="55"/>
  <c r="C18" i="55"/>
  <c r="C11" i="55"/>
  <c r="C13" i="55" s="1"/>
  <c r="G10" i="55"/>
  <c r="C7" i="55"/>
  <c r="E22" i="54"/>
  <c r="K19" i="54"/>
  <c r="J19" i="54"/>
  <c r="J22" i="54" s="1"/>
  <c r="I19" i="54"/>
  <c r="I22" i="54" s="1"/>
  <c r="H19" i="54"/>
  <c r="H22" i="54" s="1"/>
  <c r="G19" i="54"/>
  <c r="G22" i="54" s="1"/>
  <c r="E19" i="54"/>
  <c r="D19" i="54"/>
  <c r="D22" i="54" s="1"/>
  <c r="K22" i="54" l="1"/>
  <c r="G44" i="55"/>
  <c r="C23" i="55"/>
  <c r="C37" i="55"/>
  <c r="C44" i="55" s="1"/>
  <c r="G43" i="55" s="1"/>
  <c r="G45" i="55" s="1"/>
  <c r="G12" i="52" l="1"/>
  <c r="H9" i="52" s="1"/>
  <c r="G12" i="51"/>
  <c r="H9" i="51" s="1"/>
  <c r="H12" i="51" s="1"/>
  <c r="I9" i="51" s="1"/>
  <c r="I12" i="51" s="1"/>
  <c r="J9" i="51" s="1"/>
  <c r="J12" i="51" s="1"/>
  <c r="K9" i="51" s="1"/>
  <c r="K12" i="51" s="1"/>
  <c r="G10" i="9"/>
  <c r="H10" i="9" l="1"/>
  <c r="H12" i="52"/>
  <c r="I9" i="52" s="1"/>
  <c r="I12" i="52" s="1"/>
  <c r="J9" i="52" s="1"/>
  <c r="J12" i="52" l="1"/>
  <c r="K9" i="52" s="1"/>
  <c r="K12" i="52" s="1"/>
  <c r="J10" i="5" l="1"/>
  <c r="J10" i="4"/>
  <c r="J10" i="53" l="1"/>
  <c r="F13" i="46" l="1"/>
  <c r="G13" i="46" s="1"/>
  <c r="J9" i="53" l="1"/>
  <c r="J9" i="2"/>
  <c r="D11" i="53" l="1"/>
  <c r="D10" i="53"/>
  <c r="D9" i="53"/>
  <c r="D16" i="2"/>
  <c r="D13" i="2"/>
  <c r="D12" i="2"/>
  <c r="D11" i="2"/>
  <c r="D10" i="2"/>
  <c r="D9" i="2"/>
  <c r="D12" i="52"/>
  <c r="D12" i="51"/>
  <c r="D12" i="39"/>
  <c r="D12" i="42"/>
  <c r="D12" i="41"/>
  <c r="D11" i="1"/>
  <c r="D16" i="38"/>
  <c r="D18" i="38" s="1"/>
  <c r="D12" i="40"/>
  <c r="D11" i="9"/>
  <c r="D15" i="2" s="1"/>
  <c r="D13" i="6"/>
  <c r="D12" i="5"/>
  <c r="D12" i="4"/>
  <c r="D15" i="37"/>
  <c r="D13" i="37" s="1"/>
  <c r="D15" i="3"/>
  <c r="C21" i="46"/>
  <c r="D11" i="18"/>
  <c r="D9" i="1" s="1"/>
  <c r="J12" i="2"/>
  <c r="J15" i="37"/>
  <c r="J10" i="40"/>
  <c r="D12" i="53" l="1"/>
  <c r="J12" i="37"/>
  <c r="J13" i="37"/>
  <c r="D14" i="2"/>
  <c r="D17" i="2"/>
  <c r="D12" i="37"/>
  <c r="C9" i="46"/>
  <c r="C10" i="46" s="1"/>
  <c r="D10" i="1" l="1"/>
  <c r="D13" i="1" s="1"/>
  <c r="J11" i="2"/>
  <c r="C15" i="46"/>
  <c r="C23" i="46" s="1"/>
  <c r="E11" i="53" l="1"/>
  <c r="E10" i="53"/>
  <c r="E9" i="53"/>
  <c r="E12" i="53" l="1"/>
  <c r="J12" i="5" l="1"/>
  <c r="E12" i="52" l="1"/>
  <c r="E12" i="51"/>
  <c r="H10" i="5" l="1"/>
  <c r="K10" i="4" l="1"/>
  <c r="K10" i="5"/>
  <c r="K10" i="53" l="1"/>
  <c r="G15" i="37" l="1"/>
  <c r="G9" i="53" l="1"/>
  <c r="H9" i="53" l="1"/>
  <c r="J12" i="4" l="1"/>
  <c r="I9" i="53" l="1"/>
  <c r="H13" i="2" l="1"/>
  <c r="G13" i="2"/>
  <c r="E13" i="2"/>
  <c r="E12" i="2"/>
  <c r="E11" i="2"/>
  <c r="E10" i="2"/>
  <c r="E12" i="4"/>
  <c r="G10" i="2" l="1"/>
  <c r="H10" i="2" l="1"/>
  <c r="E9" i="2" l="1"/>
  <c r="G9" i="2"/>
  <c r="H9" i="2"/>
  <c r="I9" i="2" l="1"/>
  <c r="L8" i="19"/>
  <c r="E12" i="5"/>
  <c r="K15" i="37" l="1"/>
  <c r="H15" i="37"/>
  <c r="H13" i="37" s="1"/>
  <c r="G13" i="37"/>
  <c r="E15" i="37"/>
  <c r="E13" i="37" s="1"/>
  <c r="D21" i="46"/>
  <c r="K12" i="37" l="1"/>
  <c r="K13" i="37"/>
  <c r="H12" i="37"/>
  <c r="E12" i="37"/>
  <c r="G12" i="37"/>
  <c r="D9" i="46" l="1"/>
  <c r="D10" i="46" s="1"/>
  <c r="D15" i="46" l="1"/>
  <c r="D23" i="46" s="1"/>
  <c r="H10" i="4" l="1"/>
  <c r="H11" i="2" l="1"/>
  <c r="H12" i="4"/>
  <c r="H15" i="3"/>
  <c r="H13" i="6"/>
  <c r="H27" i="8" l="1"/>
  <c r="H14" i="2" l="1"/>
  <c r="G10" i="4" l="1"/>
  <c r="G10" i="5" l="1"/>
  <c r="G10" i="53" l="1"/>
  <c r="H10" i="53"/>
  <c r="G12" i="4"/>
  <c r="G11" i="2"/>
  <c r="G13" i="6"/>
  <c r="H12" i="5" l="1"/>
  <c r="G12" i="2"/>
  <c r="H11" i="53"/>
  <c r="H12" i="2"/>
  <c r="G11" i="53"/>
  <c r="G12" i="5"/>
  <c r="G27" i="8"/>
  <c r="G15" i="3"/>
  <c r="H12" i="53" l="1"/>
  <c r="G12" i="53"/>
  <c r="G14" i="2"/>
  <c r="E12" i="42"/>
  <c r="E12" i="41"/>
  <c r="E12" i="40" l="1"/>
  <c r="E12" i="39" l="1"/>
  <c r="E16" i="38" l="1"/>
  <c r="E18" i="38" s="1"/>
  <c r="B5" i="37" l="1"/>
  <c r="E11" i="9" l="1"/>
  <c r="K11" i="53" l="1"/>
  <c r="K12" i="4"/>
  <c r="K12" i="2"/>
  <c r="K11" i="2"/>
  <c r="E13" i="6" l="1"/>
  <c r="E14" i="2" l="1"/>
  <c r="E16" i="2"/>
  <c r="E15" i="3"/>
  <c r="E11" i="1" l="1"/>
  <c r="E11" i="18" l="1"/>
  <c r="E9" i="1" s="1"/>
  <c r="E15" i="2" l="1"/>
  <c r="E17" i="2" s="1"/>
  <c r="E10" i="1" l="1"/>
  <c r="E13" i="1" l="1"/>
  <c r="G12" i="41" l="1"/>
  <c r="H9" i="41" s="1"/>
  <c r="G12" i="39" l="1"/>
  <c r="H9" i="39" s="1"/>
  <c r="J11" i="53" l="1"/>
  <c r="J12" i="53" l="1"/>
  <c r="I10" i="5" l="1"/>
  <c r="I10" i="4"/>
  <c r="I15" i="37"/>
  <c r="I13" i="37" l="1"/>
  <c r="I10" i="53"/>
  <c r="I12" i="37"/>
  <c r="I12" i="5"/>
  <c r="I12" i="2" l="1"/>
  <c r="I12" i="4"/>
  <c r="I11" i="2"/>
  <c r="I11" i="53"/>
  <c r="I12" i="53" l="1"/>
  <c r="H12" i="41" l="1"/>
  <c r="I9" i="41" l="1"/>
  <c r="I12" i="41" s="1"/>
  <c r="J9" i="41" s="1"/>
  <c r="J12" i="41" s="1"/>
  <c r="K9" i="41" s="1"/>
  <c r="K10" i="40" l="1"/>
  <c r="I10" i="40"/>
  <c r="G10" i="40" l="1"/>
  <c r="G12" i="40" s="1"/>
  <c r="H9" i="40" l="1"/>
  <c r="H10" i="40"/>
  <c r="H12" i="40" l="1"/>
  <c r="I9" i="40" l="1"/>
  <c r="I12" i="40" s="1"/>
  <c r="J9" i="40" s="1"/>
  <c r="J12" i="40" s="1"/>
  <c r="K9" i="40" s="1"/>
  <c r="K12" i="40" s="1"/>
  <c r="K12" i="41" l="1"/>
  <c r="H12" i="39" l="1"/>
  <c r="I9" i="39" s="1"/>
  <c r="I12" i="39" s="1"/>
  <c r="J9" i="39" l="1"/>
  <c r="J12" i="39" s="1"/>
  <c r="K9" i="39" s="1"/>
  <c r="K12" i="39" s="1"/>
  <c r="G12" i="42" l="1"/>
  <c r="H9" i="42" s="1"/>
  <c r="G16" i="11" l="1"/>
  <c r="G11" i="1" l="1"/>
  <c r="K9" i="53" l="1"/>
  <c r="K12" i="5"/>
  <c r="K12" i="53" l="1"/>
  <c r="K9" i="2" l="1"/>
  <c r="H12" i="42" l="1"/>
  <c r="I9" i="42" s="1"/>
  <c r="I12" i="42" s="1"/>
  <c r="J9" i="42" s="1"/>
  <c r="J12" i="42" s="1"/>
  <c r="K9" i="42" s="1"/>
  <c r="K12" i="42" s="1"/>
  <c r="H16" i="11" l="1"/>
  <c r="H11" i="1" l="1"/>
  <c r="F14" i="46" l="1"/>
  <c r="E21" i="46"/>
  <c r="G14" i="46" l="1"/>
  <c r="G21" i="46" s="1"/>
  <c r="F21" i="46"/>
  <c r="G9" i="46" l="1"/>
  <c r="G10" i="46" l="1"/>
  <c r="G26" i="46" s="1"/>
  <c r="G15" i="46" l="1"/>
  <c r="G23" i="46" s="1"/>
  <c r="G25" i="46" s="1"/>
  <c r="G27" i="46"/>
  <c r="E9" i="46" l="1"/>
  <c r="E10" i="46" s="1"/>
  <c r="E26" i="46" s="1"/>
  <c r="E15" i="46" l="1"/>
  <c r="E23" i="46" s="1"/>
  <c r="E25" i="46" s="1"/>
  <c r="E27" i="46" l="1"/>
  <c r="F9" i="46" l="1"/>
  <c r="F10" i="46" s="1"/>
  <c r="F15" i="46" s="1"/>
  <c r="F23" i="46" s="1"/>
  <c r="F25" i="46" s="1"/>
  <c r="F26" i="46" l="1"/>
  <c r="F27" i="46"/>
  <c r="J16" i="2" l="1"/>
  <c r="V9" i="10"/>
  <c r="X9" i="10"/>
  <c r="P9" i="10"/>
  <c r="G11" i="9"/>
  <c r="H11" i="9"/>
  <c r="Y9" i="10" l="1"/>
  <c r="K16" i="2"/>
  <c r="Q9" i="10"/>
  <c r="U9" i="10"/>
  <c r="AA9" i="10"/>
  <c r="I16" i="2"/>
  <c r="S9" i="10"/>
  <c r="G16" i="2"/>
  <c r="H16" i="2"/>
  <c r="R9" i="10"/>
  <c r="H15" i="2"/>
  <c r="G15" i="2"/>
  <c r="G17" i="2" l="1"/>
  <c r="H17" i="2"/>
  <c r="H10" i="1" l="1"/>
  <c r="G10" i="1"/>
  <c r="I11" i="9" l="1"/>
  <c r="I15" i="2" l="1"/>
  <c r="J11" i="9" l="1"/>
  <c r="J15" i="2" s="1"/>
  <c r="K11" i="9" l="1"/>
  <c r="K15" i="2" l="1"/>
  <c r="I13" i="6" l="1"/>
  <c r="I13" i="2"/>
  <c r="J27" i="8"/>
  <c r="I27" i="8"/>
  <c r="I14" i="2" l="1"/>
  <c r="K27" i="8"/>
  <c r="J13" i="2"/>
  <c r="J13" i="6"/>
  <c r="J14" i="2"/>
  <c r="K13" i="2"/>
  <c r="K13" i="6"/>
  <c r="K14" i="2" l="1"/>
  <c r="I15" i="3" l="1"/>
  <c r="I10" i="2"/>
  <c r="I17" i="2" l="1"/>
  <c r="J10" i="2"/>
  <c r="J15" i="3"/>
  <c r="J17" i="2" l="1"/>
  <c r="K15" i="3"/>
  <c r="K10" i="2"/>
  <c r="I10" i="1"/>
  <c r="J10" i="1" l="1"/>
  <c r="K17" i="2"/>
  <c r="K10" i="1" l="1"/>
  <c r="G11" i="18" l="1"/>
  <c r="G9" i="1" l="1"/>
  <c r="H11" i="18" l="1"/>
  <c r="G13" i="1"/>
  <c r="K11" i="18" l="1"/>
  <c r="H9" i="1"/>
  <c r="H13" i="1" l="1"/>
  <c r="K9" i="1"/>
  <c r="I11" i="18" l="1"/>
  <c r="J11" i="18" l="1"/>
  <c r="J9" i="1" s="1"/>
  <c r="I9" i="1"/>
  <c r="J16" i="11" l="1"/>
  <c r="J11" i="1" s="1"/>
  <c r="J13" i="1" l="1"/>
  <c r="I16" i="11"/>
  <c r="K16" i="11" l="1"/>
  <c r="I11" i="1"/>
  <c r="I13" i="1" l="1"/>
  <c r="K11" i="1"/>
  <c r="K13" i="1" l="1"/>
  <c r="M10" i="19" l="1"/>
  <c r="G16" i="38" l="1"/>
  <c r="G18" i="38" l="1"/>
  <c r="J16" i="38"/>
  <c r="H16" i="38"/>
  <c r="K16" i="38"/>
  <c r="I16" i="38"/>
  <c r="I18" i="38" l="1"/>
  <c r="H18" i="38"/>
  <c r="K18" i="38"/>
  <c r="J18" i="38"/>
  <c r="I17" i="56" l="1"/>
  <c r="J17" i="56"/>
  <c r="J30" i="56" s="1"/>
  <c r="H17" i="56"/>
  <c r="G17" i="56"/>
  <c r="I30" i="56" l="1"/>
  <c r="G30" i="56"/>
  <c r="H30" i="56"/>
  <c r="K17" i="56" l="1"/>
  <c r="K30" i="56" l="1"/>
</calcChain>
</file>

<file path=xl/sharedStrings.xml><?xml version="1.0" encoding="utf-8"?>
<sst xmlns="http://schemas.openxmlformats.org/spreadsheetml/2006/main" count="329" uniqueCount="240">
  <si>
    <t>Table 3.1</t>
  </si>
  <si>
    <t>($000)</t>
  </si>
  <si>
    <t>Depreciation and Amortization</t>
  </si>
  <si>
    <t>Return on Rate Base</t>
  </si>
  <si>
    <t>Labour</t>
  </si>
  <si>
    <t>Fuel</t>
  </si>
  <si>
    <t>Purchased Power</t>
  </si>
  <si>
    <t>Production</t>
  </si>
  <si>
    <t>Transmission</t>
  </si>
  <si>
    <t>Distribution</t>
  </si>
  <si>
    <t>Administration</t>
  </si>
  <si>
    <t>Insurance and Reserve for Injuries/Damages</t>
  </si>
  <si>
    <t>Property Taxes</t>
  </si>
  <si>
    <t>Production Costs</t>
  </si>
  <si>
    <t>Diesel</t>
  </si>
  <si>
    <t>Hydro</t>
  </si>
  <si>
    <t>Table 3.2</t>
  </si>
  <si>
    <t>Table 3.3</t>
  </si>
  <si>
    <t>Table 3.4</t>
  </si>
  <si>
    <t>Transmission Costs</t>
  </si>
  <si>
    <t>Distribution Costs</t>
  </si>
  <si>
    <t>Table 3.5</t>
  </si>
  <si>
    <t>Table 3.6</t>
  </si>
  <si>
    <t>General Operating and Maintenance</t>
  </si>
  <si>
    <t>Table 3.8</t>
  </si>
  <si>
    <t>Environmental Mgmt</t>
  </si>
  <si>
    <t>General</t>
  </si>
  <si>
    <t>Information Systems</t>
  </si>
  <si>
    <t>Safety</t>
  </si>
  <si>
    <t>Training</t>
  </si>
  <si>
    <t>Recruitment</t>
  </si>
  <si>
    <t>Board of Directors</t>
  </si>
  <si>
    <t>Union</t>
  </si>
  <si>
    <t>Material Management</t>
  </si>
  <si>
    <t>Contracting</t>
  </si>
  <si>
    <t>Table 3.9</t>
  </si>
  <si>
    <t>Insurance and Reserve for Injuries &amp; Damages</t>
  </si>
  <si>
    <t>Insurance</t>
  </si>
  <si>
    <t>Table 3.10</t>
  </si>
  <si>
    <t>Table 3.11</t>
  </si>
  <si>
    <t>Fixed Asset Depreciation</t>
  </si>
  <si>
    <t>Less:  Amortization of fire insurance recoveries</t>
  </si>
  <si>
    <t>Plus:  Amortization of deferred charges</t>
  </si>
  <si>
    <t>Table 3.12</t>
  </si>
  <si>
    <t>Cost of Capital</t>
  </si>
  <si>
    <t>Average Cost of Debt</t>
  </si>
  <si>
    <t>Return on Equity</t>
  </si>
  <si>
    <t>Average Cost of Capital</t>
  </si>
  <si>
    <t>General O&amp;M</t>
  </si>
  <si>
    <t>Regulatory Affairs</t>
  </si>
  <si>
    <t>Professional Development</t>
  </si>
  <si>
    <t>Fish Hatchery</t>
  </si>
  <si>
    <t>Operation Supervision</t>
  </si>
  <si>
    <t>Fuel and Purchased Power</t>
  </si>
  <si>
    <t>Table 3.13</t>
  </si>
  <si>
    <t>Transportation</t>
  </si>
  <si>
    <t>Other Non-Labour</t>
  </si>
  <si>
    <t>Yukon Energy Revenue Requirement</t>
  </si>
  <si>
    <t>Total</t>
  </si>
  <si>
    <t>Employee Complement History</t>
  </si>
  <si>
    <t>Communications</t>
  </si>
  <si>
    <t>Operations</t>
  </si>
  <si>
    <t>Engineering Services</t>
  </si>
  <si>
    <t xml:space="preserve">Total </t>
  </si>
  <si>
    <t>Resource Planning</t>
  </si>
  <si>
    <t>Customer Accounting</t>
  </si>
  <si>
    <t>Table 3.14</t>
  </si>
  <si>
    <t>Total Production</t>
  </si>
  <si>
    <t>Total Transmission</t>
  </si>
  <si>
    <t>Total Distribution</t>
  </si>
  <si>
    <t>Total General O&amp;M</t>
  </si>
  <si>
    <t>Total Administration</t>
  </si>
  <si>
    <t>Total Depreciation &amp; Amortization</t>
  </si>
  <si>
    <t xml:space="preserve">Non-Fuel Operating and Maintenance </t>
  </si>
  <si>
    <t xml:space="preserve">Non-Fuel Operating and Maintenance Expenses </t>
  </si>
  <si>
    <t>Maintenance of Company Owned Properties</t>
  </si>
  <si>
    <t>Total Fuel and Purchased Power</t>
  </si>
  <si>
    <t>Note:</t>
  </si>
  <si>
    <t>Notes:</t>
  </si>
  <si>
    <t>Revenue Requirement/Revenue</t>
  </si>
  <si>
    <t>SCADA Communication</t>
  </si>
  <si>
    <t>10 Year Average</t>
  </si>
  <si>
    <t>Reserve Appropriation (RFID)</t>
  </si>
  <si>
    <t xml:space="preserve">Note: </t>
  </si>
  <si>
    <t>1. The employee complement numbers are net of allocation to YDC.</t>
  </si>
  <si>
    <t>Less: Disallowed Depreciation</t>
  </si>
  <si>
    <t>LNG</t>
  </si>
  <si>
    <t>Brushing Costs</t>
  </si>
  <si>
    <t>% Transmission</t>
  </si>
  <si>
    <t>% Distribution</t>
  </si>
  <si>
    <t>Transmission Brushing</t>
  </si>
  <si>
    <t>Distribution Brushing</t>
  </si>
  <si>
    <t>Brushing Cost</t>
  </si>
  <si>
    <t>Table 3.6.1</t>
  </si>
  <si>
    <t>Table 3.15</t>
  </si>
  <si>
    <t>Mid-Year Net Rate Base</t>
  </si>
  <si>
    <t>Net plant in service</t>
  </si>
  <si>
    <t>Mid-Year:</t>
  </si>
  <si>
    <t>Working capital</t>
  </si>
  <si>
    <t>Net Rate Base</t>
  </si>
  <si>
    <t xml:space="preserve">   Before contributions</t>
  </si>
  <si>
    <t xml:space="preserve">   Less contributions</t>
  </si>
  <si>
    <t>Opening Balance</t>
  </si>
  <si>
    <t>Closing Balance</t>
  </si>
  <si>
    <t>Reserve for Site Restoration Continuity Schedule</t>
  </si>
  <si>
    <t>Deferred Vegetation Management Continuity Schedule</t>
  </si>
  <si>
    <t xml:space="preserve">   Annual Appropriation</t>
  </si>
  <si>
    <t xml:space="preserve">   Annual Costs</t>
  </si>
  <si>
    <t xml:space="preserve">   Annual Deferred Costs</t>
  </si>
  <si>
    <t xml:space="preserve">   Annual Amortization</t>
  </si>
  <si>
    <t>RFID Continuity Schedule</t>
  </si>
  <si>
    <t>Table 3.11.1</t>
  </si>
  <si>
    <t>Hearing Cost Reserve Account Continuity Schedule</t>
  </si>
  <si>
    <t>1. Fuel costs reflect long-term average thermal generation fuel costs at forecast firm loads, maintenance requirements, and forecast fuel prices.</t>
  </si>
  <si>
    <t>Fuel Prices, $/kW.h</t>
  </si>
  <si>
    <t>LNG Price</t>
  </si>
  <si>
    <t>Weighted Average Diesel price</t>
  </si>
  <si>
    <t xml:space="preserve">Diesel Run-Ups </t>
  </si>
  <si>
    <t>LNG Run-Ups</t>
  </si>
  <si>
    <t>Fuel cost change due to LTA thermal volume</t>
  </si>
  <si>
    <t>Fuel cost change due to fuel price change</t>
  </si>
  <si>
    <t>Load net of Fish Lake and IPPs (MW.h)</t>
  </si>
  <si>
    <t>LTA Thermal Generation (MW.h)</t>
  </si>
  <si>
    <t>LTA Fuel Cost, $000</t>
  </si>
  <si>
    <t>Maintennace run-ups (MW.h)</t>
  </si>
  <si>
    <t>Total Maintenance, $000</t>
  </si>
  <si>
    <t>Total Fuel Cost, $000</t>
  </si>
  <si>
    <t>RFID Annual Charges Ten Year History</t>
  </si>
  <si>
    <t>Government Relations</t>
  </si>
  <si>
    <t>People &amp; Culture</t>
  </si>
  <si>
    <t>President &amp; Corporate Services</t>
  </si>
  <si>
    <t>Business Development</t>
  </si>
  <si>
    <t>2024 GRA</t>
  </si>
  <si>
    <t>Customer Service</t>
  </si>
  <si>
    <t>Vacant</t>
  </si>
  <si>
    <t>Filled</t>
  </si>
  <si>
    <t>Engineering</t>
  </si>
  <si>
    <t>Planning, Environment, Health &amp; Safety</t>
  </si>
  <si>
    <t>Finance, Procurement &amp; Information Technology</t>
  </si>
  <si>
    <t>Table 3.4.1</t>
  </si>
  <si>
    <t>Communications &amp; Customer Service</t>
  </si>
  <si>
    <t>Resource Planning, Environment, Health &amp; Safety</t>
  </si>
  <si>
    <t>Defined Pension Deferral Account Continuity Schedule</t>
  </si>
  <si>
    <t xml:space="preserve">   Additions</t>
  </si>
  <si>
    <t>Proposed IPP Purchase Cost Deferral Account Continuity Schedule</t>
  </si>
  <si>
    <t>24 over 23</t>
  </si>
  <si>
    <t>24 over 21</t>
  </si>
  <si>
    <t>23 over 21</t>
  </si>
  <si>
    <t>Total Brushing Expense</t>
  </si>
  <si>
    <t>Total 2024 GRA</t>
  </si>
  <si>
    <t>Transmission and Distribution Costs</t>
  </si>
  <si>
    <t>Total T&amp;D</t>
  </si>
  <si>
    <t>Table 3.7.2</t>
  </si>
  <si>
    <t>Table 3.7.1</t>
  </si>
  <si>
    <t xml:space="preserve">   Net Annual Costs</t>
  </si>
  <si>
    <t>Less:  Contributions</t>
  </si>
  <si>
    <t>Actual 2023</t>
  </si>
  <si>
    <t>Proposed 2025</t>
  </si>
  <si>
    <t>Proposed 2027</t>
  </si>
  <si>
    <t>2027 With GRA</t>
  </si>
  <si>
    <t>2026 With GRA</t>
  </si>
  <si>
    <t>2025 With GRA</t>
  </si>
  <si>
    <t>2024 Approved</t>
  </si>
  <si>
    <t>Proposed 2026</t>
  </si>
  <si>
    <t>Approved 2024</t>
  </si>
  <si>
    <t>Approved 2023</t>
  </si>
  <si>
    <t>2023 Approved</t>
  </si>
  <si>
    <t>Total fuel cost change from 2024 Approved, $000</t>
  </si>
  <si>
    <t>Table 3.2.1:
Fuel Cost Comparison: 2023 and 2024 Approved and 2025-27 Proposed Forecast
($000)</t>
  </si>
  <si>
    <t>Employee Complement Changes from 2027 GRA</t>
  </si>
  <si>
    <t>2027 GRA</t>
  </si>
  <si>
    <t>Total 2027 GRA</t>
  </si>
  <si>
    <t>Energy Storage</t>
  </si>
  <si>
    <t>Partnerships &amp; Business Services</t>
  </si>
  <si>
    <t>Finance &amp; Procurement</t>
  </si>
  <si>
    <t>Corporate Administrative Assistant</t>
  </si>
  <si>
    <t>DSM Engineer term extended/Term Project Manager- Reg. Projects made Perm.-2024</t>
  </si>
  <si>
    <t>Summer Student-Premier Scholarship moved from Engineering-2025</t>
  </si>
  <si>
    <t>New full-time position, Resource Planning Engineer-2025</t>
  </si>
  <si>
    <t>New full-time position, Training Coordinator-2025</t>
  </si>
  <si>
    <t>Positions transferred to Partnerships &amp; Business Services</t>
  </si>
  <si>
    <t>Supervisor, Job Planning transferred FTE from Procurement-2024</t>
  </si>
  <si>
    <t>Distribution Coordinator position transferred to Engineering Services</t>
  </si>
  <si>
    <t>Increase FTE for Casual/Temp Powerline Technician-2024</t>
  </si>
  <si>
    <t>Position transferred to Partnerships &amp; Business Services</t>
  </si>
  <si>
    <t>New full-time position, Maintenance Engineer- Electrical-2025</t>
  </si>
  <si>
    <t>New full-time position, Maintenance Engineer- Machanical-2025</t>
  </si>
  <si>
    <t>New full-time position, Electrical Technologist-2025</t>
  </si>
  <si>
    <t>New full-time position, OT Network and Automation Specialist-2025</t>
  </si>
  <si>
    <t>New full-time position, SCC Trainer</t>
  </si>
  <si>
    <t>Financial Analyst-Operations- 2025</t>
  </si>
  <si>
    <t>Increase to Casual Plant Operators-2025</t>
  </si>
  <si>
    <t>New full-time position, Apprentice PLT</t>
  </si>
  <si>
    <t xml:space="preserve">New full-time position, Job Planner- Electrical </t>
  </si>
  <si>
    <t>Increase to Community Part-Time Plant Operators-2026</t>
  </si>
  <si>
    <t>New full-time position, EAM IT Systems Support</t>
  </si>
  <si>
    <t>Distribution Coordinator transferred from Operations-2024</t>
  </si>
  <si>
    <t>Summer Student-Premier Scholarship moved to Planning, Envir. And H&amp;S-2025</t>
  </si>
  <si>
    <t>New full-time position, Electrical Engineer-2026</t>
  </si>
  <si>
    <t>New full-time position, Junior Draftsperson or Job Planner Electrical-2026</t>
  </si>
  <si>
    <t>Positions transferred to Partnerships &amp; Business Services-2024</t>
  </si>
  <si>
    <t>New full-time position, T&amp;D EIT-2026</t>
  </si>
  <si>
    <t>Warehouse Worker transferred to IT (Digital Business Analyst)-2024</t>
  </si>
  <si>
    <t>New full-time position, Project Coordinator-2026</t>
  </si>
  <si>
    <t>Moved Casual IT Help Desk to new full-time IT Help Technician</t>
  </si>
  <si>
    <t>New full-time position, Operational Readiness and Assurance Coordinator</t>
  </si>
  <si>
    <t>Increase in FTE for CRS/Meter to Field Service Representative-2025</t>
  </si>
  <si>
    <t>New full-time position- Labour Relations/Benefits Officer-2026</t>
  </si>
  <si>
    <t>New full-time position- Infrastructure Coordinator</t>
  </si>
  <si>
    <t>New full-time position- Director Business Services-2027</t>
  </si>
  <si>
    <t>Total Difference</t>
  </si>
  <si>
    <t>IT positions transferred to Partnership &amp; Business Services</t>
  </si>
  <si>
    <t>Warehouse Worker GRA 2024 position transferred to IT</t>
  </si>
  <si>
    <t>Procurement Specialist positions transferred to Ops. As Supervisor, Job Planning</t>
  </si>
  <si>
    <t>New full-time position, Manager, Warehousing- 2026</t>
  </si>
  <si>
    <t>2. In 2024, the positions under Government Relations, Business Development, Communications &amp; Customer Service, People &amp; Culture and IT were transferred to Partnerships &amp; Business Services. Please see Table 3.4.1 for details.</t>
  </si>
  <si>
    <t>Capital Projects Investigations</t>
  </si>
  <si>
    <t xml:space="preserve">2. The osts under proposed columns are forecasts and the hearing related costs are only included in the hearing reserve after approval by the YUB. </t>
  </si>
  <si>
    <r>
      <rPr>
        <vertAlign val="superscript"/>
        <sz val="10"/>
        <color theme="1"/>
        <rFont val="Tahoma"/>
        <family val="2"/>
      </rPr>
      <t xml:space="preserve">1 </t>
    </r>
    <r>
      <rPr>
        <sz val="10"/>
        <color theme="1"/>
        <rFont val="Tahoma"/>
        <family val="2"/>
      </rPr>
      <t>Net plant in service at year end includes gross property, plant and equipment plus deferred costs [feasibility, relicensing, regulatory, dam safety] and intangibles,  less work in progress, accumulated depreciation and amortization, net customer contributions, and disallowed assets. It also includes other reserves and deferral accounts that increase or reduce the rate base depending on the reserve/deferral account balance [reserve for future removal and site restoration, deferred fire gain, Defined Pension and IPP Cost Deferral Accounts]. Please see Schedule 3 in Tab 7 for details.</t>
    </r>
  </si>
  <si>
    <t>Less:  Lewes River Boat Lock insurance recoveries</t>
  </si>
  <si>
    <t>Total OM&amp;A (Tab 7, Schedule 10)</t>
  </si>
  <si>
    <t>Net Annual Costs</t>
  </si>
  <si>
    <t>1. The annual appropriation of $0.590 million is based on the estimated annual cost of $0.400 million plus amortization of the 2024 balance over a five-year period [$0.190 million/year].</t>
  </si>
  <si>
    <t>Amortization of Deferred Charges</t>
  </si>
  <si>
    <t>Amortization of Feasibility Costs</t>
  </si>
  <si>
    <t>Amortization of Regulatory Costs</t>
  </si>
  <si>
    <t>Amortization of Relicensing Costs</t>
  </si>
  <si>
    <t>Hearing Reserve Annual Appropriation</t>
  </si>
  <si>
    <t>Amortization of Dam Safety Costs</t>
  </si>
  <si>
    <t>Amortization of Intangibles</t>
  </si>
  <si>
    <t>Amortization of Vegetation Management</t>
  </si>
  <si>
    <t>Total Amortization</t>
  </si>
  <si>
    <t>Table 3.13.1</t>
  </si>
  <si>
    <t>Table 3.13.1.1</t>
  </si>
  <si>
    <t>Table 3.13.1.2</t>
  </si>
  <si>
    <t>Table 3.13.1.3</t>
  </si>
  <si>
    <t>Table 3.13.1.4</t>
  </si>
  <si>
    <t xml:space="preserve">Note: The proposed RFID total annual appropriation of $1.063 million reflects a $0.554 million annual forecast based on a ten-year average plus amortization of the 2024 balance over a ten-year period [$5.086 million over 10 years = $0.509 million/year]. The 10-year average spending is about $0.962 million, as reviewed in Table 3.11. </t>
  </si>
  <si>
    <t>Table 3.13.2</t>
  </si>
  <si>
    <t>Prlm. Actual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</si>
</sst>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quot;$&quot;#,##0"/>
    <numFmt numFmtId="44" formatCode="_-&quot;$&quot;* #,##0.00_-;\-&quot;$&quot;* #,##0.00_-;_-&quot;$&quot;* &quot;-&quot;??_-;_-@_-"/>
    <numFmt numFmtId="43" formatCode="_-* #,##0.00_-;\-* #,##0.00_-;_-* &quot;-&quot;??_-;_-@_-"/>
    <numFmt numFmtId="164" formatCode="&quot;$&quot;#,##0_);[Red]\(&quot;$&quot;#,##0\)"/>
    <numFmt numFmtId="165" formatCode="_(&quot;$&quot;* #,##0_);_(&quot;$&quot;* \(#,##0\);_(&quot;$&quot;* &quot;-&quot;_);_(@_)"/>
    <numFmt numFmtId="166" formatCode="_(* #,##0_);_(* \(#,##0\);_(* &quot;-&quot;_);_(@_)"/>
    <numFmt numFmtId="167" formatCode="_(* #,##0.00_);_(* \(#,##0.00\);_(* &quot;-&quot;??_);_(@_)"/>
    <numFmt numFmtId="168" formatCode="_-* #,##0_-;\-* #,##0_-;_-* &quot;-&quot;??_-;_-@_-"/>
    <numFmt numFmtId="169" formatCode="0.0%"/>
    <numFmt numFmtId="170" formatCode="&quot;$&quot;#,##0"/>
    <numFmt numFmtId="171" formatCode="0_)"/>
    <numFmt numFmtId="172" formatCode="General_)"/>
    <numFmt numFmtId="173" formatCode="&quot;$&quot;#,##0.0000"/>
    <numFmt numFmtId="174" formatCode="0.000%"/>
  </numFmts>
  <fonts count="36" x14ac:knownFonts="1">
    <font>
      <sz val="10"/>
      <color theme="1"/>
      <name val="Tahoma"/>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theme="1"/>
      <name val="Tahoma"/>
      <family val="2"/>
    </font>
    <font>
      <sz val="10"/>
      <color theme="0"/>
      <name val="Tahoma"/>
      <family val="2"/>
    </font>
    <font>
      <sz val="12"/>
      <color theme="1"/>
      <name val="Tahoma"/>
      <family val="2"/>
    </font>
    <font>
      <sz val="12"/>
      <color indexed="8"/>
      <name val="Tahoma"/>
      <family val="2"/>
    </font>
    <font>
      <b/>
      <sz val="10"/>
      <name val="Tahoma"/>
      <family val="2"/>
    </font>
    <font>
      <sz val="10"/>
      <name val="Tahoma"/>
      <family val="2"/>
    </font>
    <font>
      <sz val="10"/>
      <name val="Arial"/>
      <family val="2"/>
    </font>
    <font>
      <sz val="10"/>
      <color indexed="8"/>
      <name val="Tahoma"/>
      <family val="2"/>
    </font>
    <font>
      <b/>
      <sz val="10"/>
      <name val="Arial"/>
      <family val="2"/>
    </font>
    <font>
      <sz val="11"/>
      <name val="Arial"/>
      <family val="2"/>
    </font>
    <font>
      <i/>
      <vertAlign val="superscript"/>
      <sz val="10"/>
      <name val="Arial"/>
      <family val="2"/>
    </font>
    <font>
      <sz val="11"/>
      <name val="Tahoma"/>
      <family val="2"/>
    </font>
    <font>
      <sz val="10"/>
      <color theme="1"/>
      <name val="Tahoma"/>
      <family val="2"/>
    </font>
    <font>
      <sz val="14"/>
      <color rgb="FF0000FF"/>
      <name val="Tahoma"/>
      <family val="2"/>
    </font>
    <font>
      <b/>
      <sz val="12"/>
      <color theme="1"/>
      <name val="Tahoma"/>
      <family val="2"/>
    </font>
    <font>
      <b/>
      <sz val="12"/>
      <color indexed="8"/>
      <name val="Tahoma"/>
      <family val="2"/>
    </font>
    <font>
      <b/>
      <sz val="12"/>
      <name val="Tahoma"/>
      <family val="2"/>
    </font>
    <font>
      <sz val="12"/>
      <name val="Arial"/>
      <family val="2"/>
    </font>
    <font>
      <sz val="10"/>
      <name val="Courier"/>
      <family val="3"/>
    </font>
    <font>
      <sz val="10"/>
      <color indexed="8"/>
      <name val="Arial"/>
      <family val="2"/>
    </font>
    <font>
      <sz val="8.25"/>
      <color rgb="FF000000"/>
      <name val="Microsoft Sans Serif"/>
      <family val="2"/>
    </font>
    <font>
      <sz val="10"/>
      <color rgb="FF000000"/>
      <name val="Tahoma"/>
      <family val="2"/>
    </font>
    <font>
      <sz val="10"/>
      <color rgb="FF000000"/>
      <name val="Microsoft Sans Serif"/>
      <family val="2"/>
    </font>
    <font>
      <sz val="8.25"/>
      <color rgb="FF000000"/>
      <name val="Microsoft Sans Serif"/>
      <family val="2"/>
    </font>
    <font>
      <vertAlign val="superscript"/>
      <sz val="10"/>
      <color theme="1"/>
      <name val="Tahoma"/>
      <family val="2"/>
    </font>
    <font>
      <b/>
      <sz val="11"/>
      <color theme="1"/>
      <name val="Calibri"/>
      <family val="2"/>
      <scheme val="minor"/>
    </font>
    <font>
      <u/>
      <sz val="11"/>
      <color theme="1"/>
      <name val="Calibri"/>
      <family val="2"/>
      <scheme val="minor"/>
    </font>
    <font>
      <sz val="8"/>
      <color theme="1"/>
      <name val="Tahoma"/>
      <family val="2"/>
    </font>
    <font>
      <sz val="10"/>
      <color theme="1"/>
      <name val="Arial"/>
      <family val="2"/>
    </font>
    <font>
      <b/>
      <sz val="10"/>
      <color theme="1"/>
      <name val="Arial"/>
      <family val="2"/>
    </font>
  </fonts>
  <fills count="6">
    <fill>
      <patternFill patternType="none"/>
    </fill>
    <fill>
      <patternFill patternType="gray125"/>
    </fill>
    <fill>
      <patternFill patternType="solid">
        <fgColor theme="7" tint="0.39997558519241921"/>
        <bgColor indexed="65"/>
      </patternFill>
    </fill>
    <fill>
      <patternFill patternType="solid">
        <fgColor rgb="FFFFC000"/>
        <bgColor indexed="64"/>
      </patternFill>
    </fill>
    <fill>
      <patternFill patternType="solid">
        <fgColor theme="0"/>
        <bgColor indexed="64"/>
      </patternFill>
    </fill>
    <fill>
      <patternFill patternType="solid">
        <fgColor rgb="FFFFFF00"/>
        <bgColor indexed="64"/>
      </patternFill>
    </fill>
  </fills>
  <borders count="5">
    <border>
      <left/>
      <right/>
      <top/>
      <bottom/>
      <diagonal/>
    </border>
    <border>
      <left/>
      <right/>
      <top/>
      <bottom style="thin">
        <color indexed="64"/>
      </bottom>
      <diagonal/>
    </border>
    <border>
      <left/>
      <right/>
      <top style="thin">
        <color indexed="64"/>
      </top>
      <bottom style="double">
        <color indexed="64"/>
      </bottom>
      <diagonal/>
    </border>
    <border>
      <left/>
      <right/>
      <top style="thin">
        <color auto="1"/>
      </top>
      <bottom/>
      <diagonal/>
    </border>
    <border>
      <left/>
      <right/>
      <top style="thin">
        <color indexed="64"/>
      </top>
      <bottom style="medium">
        <color indexed="64"/>
      </bottom>
      <diagonal/>
    </border>
  </borders>
  <cellStyleXfs count="39">
    <xf numFmtId="0" fontId="0" fillId="0" borderId="0"/>
    <xf numFmtId="0" fontId="7" fillId="2" borderId="0" applyNumberFormat="0" applyBorder="0" applyAlignment="0" applyProtection="0"/>
    <xf numFmtId="0" fontId="12" fillId="0" borderId="0"/>
    <xf numFmtId="167" fontId="12" fillId="0" borderId="0" applyFont="0" applyFill="0" applyBorder="0" applyAlignment="0" applyProtection="0"/>
    <xf numFmtId="9" fontId="18"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3" fillId="0" borderId="0"/>
    <xf numFmtId="0" fontId="18" fillId="0" borderId="0"/>
    <xf numFmtId="9" fontId="18" fillId="0" borderId="0" applyFont="0" applyFill="0" applyBorder="0" applyAlignment="0" applyProtection="0"/>
    <xf numFmtId="0" fontId="7" fillId="2" borderId="0" applyNumberFormat="0" applyBorder="0" applyAlignment="0" applyProtection="0"/>
    <xf numFmtId="0" fontId="2" fillId="0" borderId="0"/>
    <xf numFmtId="43" fontId="18" fillId="0" borderId="0" applyFont="0" applyFill="0" applyBorder="0" applyAlignment="0" applyProtection="0"/>
    <xf numFmtId="171" fontId="24" fillId="0" borderId="0"/>
    <xf numFmtId="0" fontId="26" fillId="0" borderId="0" applyAlignment="0"/>
    <xf numFmtId="0" fontId="29" fillId="0" borderId="0" applyAlignment="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43" fontId="1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8" fillId="0" borderId="0" applyFont="0" applyFill="0" applyBorder="0" applyAlignment="0" applyProtection="0"/>
    <xf numFmtId="0" fontId="26" fillId="0" borderId="0" applyAlignment="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49">
    <xf numFmtId="0" fontId="0" fillId="0" borderId="0" xfId="0"/>
    <xf numFmtId="0" fontId="8" fillId="4" borderId="0" xfId="0" applyFont="1" applyFill="1"/>
    <xf numFmtId="0" fontId="0" fillId="4" borderId="0" xfId="0" applyFill="1"/>
    <xf numFmtId="164" fontId="9" fillId="4" borderId="0" xfId="0" quotePrefix="1" applyNumberFormat="1" applyFont="1" applyFill="1" applyAlignment="1">
      <alignment horizontal="center" vertical="center"/>
    </xf>
    <xf numFmtId="164" fontId="9" fillId="4" borderId="0" xfId="0" applyNumberFormat="1" applyFont="1" applyFill="1" applyAlignment="1">
      <alignment horizontal="center" vertical="center"/>
    </xf>
    <xf numFmtId="0" fontId="9" fillId="4" borderId="0" xfId="0" applyFont="1" applyFill="1" applyAlignment="1">
      <alignment horizontal="center" vertical="center"/>
    </xf>
    <xf numFmtId="0" fontId="0" fillId="4" borderId="0" xfId="0" applyFill="1" applyAlignment="1">
      <alignment vertical="center"/>
    </xf>
    <xf numFmtId="0" fontId="10" fillId="4" borderId="0" xfId="0" applyFont="1" applyFill="1" applyAlignment="1">
      <alignment horizontal="center" vertical="center"/>
    </xf>
    <xf numFmtId="169" fontId="0" fillId="4" borderId="0" xfId="4" applyNumberFormat="1" applyFont="1" applyFill="1" applyAlignment="1">
      <alignment vertical="center"/>
    </xf>
    <xf numFmtId="0" fontId="10" fillId="4" borderId="1" xfId="0" applyFont="1" applyFill="1" applyBorder="1" applyAlignment="1">
      <alignment horizontal="center" vertical="center" wrapText="1"/>
    </xf>
    <xf numFmtId="0" fontId="10" fillId="4" borderId="0" xfId="0" applyFont="1" applyFill="1" applyAlignment="1">
      <alignment horizontal="center" vertical="center" wrapText="1"/>
    </xf>
    <xf numFmtId="165" fontId="0" fillId="4" borderId="0" xfId="0" applyNumberFormat="1" applyFill="1" applyAlignment="1">
      <alignment vertical="center"/>
    </xf>
    <xf numFmtId="9" fontId="0" fillId="4" borderId="0" xfId="4" applyFont="1" applyFill="1" applyAlignment="1">
      <alignment vertical="center"/>
    </xf>
    <xf numFmtId="37" fontId="0" fillId="4" borderId="0" xfId="0" applyNumberFormat="1" applyFill="1" applyAlignment="1">
      <alignment vertical="center"/>
    </xf>
    <xf numFmtId="0" fontId="0" fillId="4" borderId="0" xfId="0" applyFill="1" applyAlignment="1">
      <alignment vertical="center" wrapText="1"/>
    </xf>
    <xf numFmtId="0" fontId="0" fillId="4" borderId="0" xfId="0" applyFill="1" applyAlignment="1">
      <alignment horizontal="left" vertical="center"/>
    </xf>
    <xf numFmtId="165" fontId="0" fillId="4" borderId="2" xfId="0" applyNumberFormat="1" applyFill="1" applyBorder="1" applyAlignment="1">
      <alignment vertical="center"/>
    </xf>
    <xf numFmtId="0" fontId="6" fillId="4" borderId="0" xfId="0" applyFont="1" applyFill="1" applyAlignment="1">
      <alignment vertical="center"/>
    </xf>
    <xf numFmtId="165" fontId="0" fillId="4" borderId="0" xfId="0" applyNumberFormat="1" applyFill="1"/>
    <xf numFmtId="44" fontId="0" fillId="4" borderId="0" xfId="0" applyNumberFormat="1" applyFill="1"/>
    <xf numFmtId="9" fontId="0" fillId="4" borderId="0" xfId="4" applyFont="1" applyFill="1"/>
    <xf numFmtId="165" fontId="0" fillId="4" borderId="0" xfId="4" applyNumberFormat="1" applyFont="1" applyFill="1" applyAlignment="1">
      <alignment vertical="center"/>
    </xf>
    <xf numFmtId="0" fontId="23" fillId="4" borderId="0" xfId="2" applyFont="1" applyFill="1"/>
    <xf numFmtId="0" fontId="10" fillId="4" borderId="0" xfId="2" applyFont="1" applyFill="1" applyAlignment="1">
      <alignment horizontal="center"/>
    </xf>
    <xf numFmtId="0" fontId="11" fillId="4" borderId="0" xfId="2" applyFont="1" applyFill="1" applyAlignment="1">
      <alignment horizontal="center"/>
    </xf>
    <xf numFmtId="0" fontId="12" fillId="4" borderId="0" xfId="2" applyFill="1"/>
    <xf numFmtId="0" fontId="17" fillId="4" borderId="0" xfId="2" applyFont="1" applyFill="1" applyAlignment="1">
      <alignment horizontal="left"/>
    </xf>
    <xf numFmtId="0" fontId="11" fillId="4" borderId="0" xfId="2" applyFont="1" applyFill="1"/>
    <xf numFmtId="0" fontId="15" fillId="4" borderId="0" xfId="2" applyFont="1" applyFill="1" applyAlignment="1">
      <alignment horizontal="left"/>
    </xf>
    <xf numFmtId="0" fontId="10" fillId="4" borderId="0" xfId="2" applyFont="1" applyFill="1"/>
    <xf numFmtId="167" fontId="11" fillId="4" borderId="0" xfId="3" applyFont="1" applyFill="1" applyAlignment="1">
      <alignment horizontal="left"/>
    </xf>
    <xf numFmtId="167" fontId="12" fillId="4" borderId="0" xfId="3" applyFont="1" applyFill="1" applyAlignment="1">
      <alignment horizontal="center"/>
    </xf>
    <xf numFmtId="167" fontId="11" fillId="4" borderId="0" xfId="3" applyFont="1" applyFill="1"/>
    <xf numFmtId="167" fontId="11" fillId="4" borderId="0" xfId="3" applyFont="1" applyFill="1" applyAlignment="1">
      <alignment horizontal="center"/>
    </xf>
    <xf numFmtId="43" fontId="12" fillId="4" borderId="0" xfId="2" applyNumberFormat="1" applyFill="1"/>
    <xf numFmtId="2" fontId="11" fillId="4" borderId="0" xfId="2" applyNumberFormat="1" applyFont="1" applyFill="1"/>
    <xf numFmtId="0" fontId="11" fillId="4" borderId="2" xfId="2" applyFont="1" applyFill="1" applyBorder="1"/>
    <xf numFmtId="167" fontId="11" fillId="4" borderId="2" xfId="3" applyFont="1" applyFill="1" applyBorder="1" applyAlignment="1">
      <alignment horizontal="center"/>
    </xf>
    <xf numFmtId="167" fontId="11" fillId="4" borderId="0" xfId="3" applyFont="1" applyFill="1" applyBorder="1" applyAlignment="1">
      <alignment horizontal="center"/>
    </xf>
    <xf numFmtId="0" fontId="12" fillId="4" borderId="0" xfId="2" applyFill="1" applyAlignment="1">
      <alignment horizontal="center"/>
    </xf>
    <xf numFmtId="0" fontId="16" fillId="4" borderId="0" xfId="2" applyFont="1" applyFill="1" applyAlignment="1">
      <alignment horizontal="right"/>
    </xf>
    <xf numFmtId="0" fontId="16" fillId="4" borderId="0" xfId="2" applyFont="1" applyFill="1" applyAlignment="1">
      <alignment horizontal="center"/>
    </xf>
    <xf numFmtId="169" fontId="12" fillId="4" borderId="0" xfId="4" applyNumberFormat="1" applyFont="1" applyFill="1"/>
    <xf numFmtId="164" fontId="8" fillId="4" borderId="0" xfId="0" quotePrefix="1" applyNumberFormat="1" applyFont="1" applyFill="1" applyAlignment="1">
      <alignment horizontal="center" vertical="center"/>
    </xf>
    <xf numFmtId="164" fontId="8" fillId="4" borderId="0" xfId="0" applyNumberFormat="1" applyFont="1" applyFill="1" applyAlignment="1">
      <alignment horizontal="center" vertical="center"/>
    </xf>
    <xf numFmtId="0" fontId="8" fillId="4" borderId="0" xfId="0" applyFont="1" applyFill="1" applyAlignment="1">
      <alignment horizontal="center" vertical="center"/>
    </xf>
    <xf numFmtId="38" fontId="0" fillId="4" borderId="0" xfId="0" applyNumberFormat="1" applyFill="1" applyAlignment="1">
      <alignment vertical="center"/>
    </xf>
    <xf numFmtId="165" fontId="0" fillId="4" borderId="3" xfId="0" applyNumberFormat="1" applyFill="1" applyBorder="1" applyAlignment="1">
      <alignment vertical="center"/>
    </xf>
    <xf numFmtId="37" fontId="11" fillId="4" borderId="0" xfId="1" applyNumberFormat="1" applyFont="1" applyFill="1" applyAlignment="1">
      <alignment vertical="center"/>
    </xf>
    <xf numFmtId="37" fontId="0" fillId="4" borderId="1" xfId="0" applyNumberFormat="1" applyFill="1" applyBorder="1" applyAlignment="1">
      <alignment vertical="center"/>
    </xf>
    <xf numFmtId="43" fontId="28" fillId="4" borderId="0" xfId="16" applyFont="1" applyFill="1" applyAlignment="1">
      <alignment horizontal="right"/>
    </xf>
    <xf numFmtId="0" fontId="11" fillId="4" borderId="0" xfId="0" applyFont="1" applyFill="1" applyAlignment="1">
      <alignment vertical="center"/>
    </xf>
    <xf numFmtId="165" fontId="11" fillId="4" borderId="0" xfId="1" applyNumberFormat="1" applyFont="1" applyFill="1" applyAlignment="1">
      <alignment vertical="center"/>
    </xf>
    <xf numFmtId="0" fontId="13" fillId="4" borderId="0" xfId="0" applyFont="1" applyFill="1" applyAlignment="1">
      <alignment horizontal="center" vertical="center"/>
    </xf>
    <xf numFmtId="0" fontId="20" fillId="4" borderId="0" xfId="0" applyFont="1" applyFill="1"/>
    <xf numFmtId="164" fontId="0" fillId="4" borderId="0" xfId="0" quotePrefix="1" applyNumberFormat="1" applyFill="1" applyAlignment="1">
      <alignment horizontal="center"/>
    </xf>
    <xf numFmtId="0" fontId="0" fillId="4" borderId="0" xfId="0" applyFill="1" applyAlignment="1">
      <alignment horizontal="center"/>
    </xf>
    <xf numFmtId="0" fontId="6" fillId="4" borderId="0" xfId="0" applyFont="1" applyFill="1"/>
    <xf numFmtId="0" fontId="6" fillId="4" borderId="0" xfId="0" applyFont="1" applyFill="1" applyAlignment="1">
      <alignment horizontal="center" vertical="center" wrapText="1"/>
    </xf>
    <xf numFmtId="0" fontId="6" fillId="4" borderId="1" xfId="0" applyFont="1" applyFill="1" applyBorder="1" applyAlignment="1">
      <alignment horizontal="center" vertical="center" wrapText="1"/>
    </xf>
    <xf numFmtId="172" fontId="25" fillId="4" borderId="0" xfId="17" applyNumberFormat="1" applyFont="1" applyFill="1" applyAlignment="1">
      <alignment horizontal="left"/>
    </xf>
    <xf numFmtId="10" fontId="0" fillId="4" borderId="0" xfId="0" applyNumberFormat="1" applyFill="1" applyAlignment="1">
      <alignment vertical="center"/>
    </xf>
    <xf numFmtId="10" fontId="0" fillId="4" borderId="2" xfId="0" applyNumberFormat="1" applyFill="1" applyBorder="1" applyAlignment="1">
      <alignment vertical="center"/>
    </xf>
    <xf numFmtId="38" fontId="0" fillId="4" borderId="0" xfId="0" applyNumberFormat="1" applyFill="1"/>
    <xf numFmtId="5" fontId="11" fillId="4" borderId="0" xfId="1" applyNumberFormat="1" applyFont="1" applyFill="1" applyAlignment="1">
      <alignment vertical="center"/>
    </xf>
    <xf numFmtId="170" fontId="0" fillId="4" borderId="2" xfId="0" applyNumberFormat="1" applyFill="1" applyBorder="1" applyAlignment="1">
      <alignment vertical="center"/>
    </xf>
    <xf numFmtId="3" fontId="0" fillId="4" borderId="0" xfId="0" applyNumberFormat="1" applyFill="1" applyAlignment="1">
      <alignment vertical="center"/>
    </xf>
    <xf numFmtId="165" fontId="11" fillId="4" borderId="2" xfId="0" applyNumberFormat="1" applyFont="1" applyFill="1" applyBorder="1" applyAlignment="1">
      <alignment vertical="center"/>
    </xf>
    <xf numFmtId="168" fontId="27" fillId="4" borderId="0" xfId="16" applyNumberFormat="1" applyFont="1" applyFill="1" applyAlignment="1">
      <alignment horizontal="right" vertical="center"/>
    </xf>
    <xf numFmtId="168" fontId="27" fillId="4" borderId="1" xfId="16" applyNumberFormat="1" applyFont="1" applyFill="1" applyBorder="1" applyAlignment="1">
      <alignment horizontal="right" vertical="center"/>
    </xf>
    <xf numFmtId="9" fontId="27" fillId="4" borderId="0" xfId="4" applyFont="1" applyFill="1" applyAlignment="1">
      <alignment horizontal="right" vertical="center"/>
    </xf>
    <xf numFmtId="165" fontId="11" fillId="4" borderId="0" xfId="1" applyNumberFormat="1" applyFont="1" applyFill="1" applyBorder="1" applyAlignment="1">
      <alignment vertical="center"/>
    </xf>
    <xf numFmtId="167" fontId="0" fillId="4" borderId="0" xfId="0" applyNumberFormat="1" applyFill="1"/>
    <xf numFmtId="0" fontId="20" fillId="4" borderId="0" xfId="0" applyFont="1" applyFill="1" applyAlignment="1">
      <alignment horizontal="centerContinuous" vertical="center"/>
    </xf>
    <xf numFmtId="164" fontId="0" fillId="4" borderId="0" xfId="0" quotePrefix="1" applyNumberFormat="1" applyFill="1" applyAlignment="1">
      <alignment horizontal="centerContinuous" vertical="center"/>
    </xf>
    <xf numFmtId="164" fontId="13" fillId="4" borderId="0" xfId="0" quotePrefix="1" applyNumberFormat="1" applyFont="1" applyFill="1" applyAlignment="1">
      <alignment vertical="center"/>
    </xf>
    <xf numFmtId="0" fontId="21" fillId="4" borderId="0" xfId="0" applyFont="1" applyFill="1" applyAlignment="1">
      <alignment horizontal="centerContinuous" vertical="center"/>
    </xf>
    <xf numFmtId="164" fontId="13" fillId="4" borderId="0" xfId="0" quotePrefix="1" applyNumberFormat="1" applyFont="1" applyFill="1" applyAlignment="1">
      <alignment horizontal="centerContinuous" vertical="center"/>
    </xf>
    <xf numFmtId="0" fontId="22" fillId="4" borderId="0" xfId="2" applyFont="1" applyFill="1" applyAlignment="1">
      <alignment horizontal="centerContinuous"/>
    </xf>
    <xf numFmtId="0" fontId="13" fillId="4" borderId="0" xfId="0" applyFont="1" applyFill="1" applyAlignment="1">
      <alignment vertical="center"/>
    </xf>
    <xf numFmtId="0" fontId="13" fillId="4" borderId="0" xfId="0" applyFont="1" applyFill="1" applyAlignment="1">
      <alignment horizontal="centerContinuous" vertical="center"/>
    </xf>
    <xf numFmtId="0" fontId="20" fillId="4" borderId="0" xfId="0" applyFont="1" applyFill="1" applyAlignment="1">
      <alignment horizontal="centerContinuous"/>
    </xf>
    <xf numFmtId="164" fontId="0" fillId="4" borderId="0" xfId="0" quotePrefix="1" applyNumberFormat="1" applyFill="1" applyAlignment="1">
      <alignment horizontal="centerContinuous"/>
    </xf>
    <xf numFmtId="0" fontId="0" fillId="4" borderId="0" xfId="0" applyFill="1" applyAlignment="1">
      <alignment horizontal="centerContinuous"/>
    </xf>
    <xf numFmtId="164" fontId="6" fillId="4" borderId="0" xfId="0" quotePrefix="1" applyNumberFormat="1" applyFont="1" applyFill="1" applyAlignment="1">
      <alignment horizontal="centerContinuous" vertical="center"/>
    </xf>
    <xf numFmtId="164" fontId="13" fillId="4" borderId="0" xfId="0" applyNumberFormat="1" applyFont="1" applyFill="1" applyAlignment="1">
      <alignment vertical="center"/>
    </xf>
    <xf numFmtId="167" fontId="12" fillId="4" borderId="0" xfId="3" applyFont="1" applyFill="1" applyBorder="1" applyAlignment="1">
      <alignment horizontal="center"/>
    </xf>
    <xf numFmtId="167" fontId="11" fillId="4" borderId="0" xfId="3" applyFont="1" applyFill="1" applyBorder="1" applyAlignment="1">
      <alignment horizontal="left"/>
    </xf>
    <xf numFmtId="37" fontId="11" fillId="4" borderId="0" xfId="1" applyNumberFormat="1" applyFont="1" applyFill="1" applyBorder="1" applyAlignment="1">
      <alignment vertical="center"/>
    </xf>
    <xf numFmtId="0" fontId="2" fillId="0" borderId="0" xfId="20"/>
    <xf numFmtId="0" fontId="31" fillId="0" borderId="0" xfId="20" applyFont="1" applyAlignment="1">
      <alignment horizontal="center"/>
    </xf>
    <xf numFmtId="0" fontId="31" fillId="0" borderId="1" xfId="20" applyFont="1" applyBorder="1" applyAlignment="1">
      <alignment horizontal="center" vertical="center" wrapText="1"/>
    </xf>
    <xf numFmtId="168" fontId="0" fillId="0" borderId="0" xfId="21" applyNumberFormat="1" applyFont="1"/>
    <xf numFmtId="168" fontId="0" fillId="0" borderId="0" xfId="21" applyNumberFormat="1" applyFont="1" applyBorder="1"/>
    <xf numFmtId="168" fontId="2" fillId="0" borderId="0" xfId="20" applyNumberFormat="1"/>
    <xf numFmtId="168" fontId="0" fillId="0" borderId="0" xfId="21" applyNumberFormat="1" applyFont="1" applyFill="1"/>
    <xf numFmtId="0" fontId="2" fillId="0" borderId="0" xfId="20" applyAlignment="1">
      <alignment horizontal="left" indent="2"/>
    </xf>
    <xf numFmtId="173" fontId="0" fillId="0" borderId="0" xfId="22" applyNumberFormat="1" applyFont="1"/>
    <xf numFmtId="173" fontId="0" fillId="0" borderId="0" xfId="22" applyNumberFormat="1" applyFont="1" applyFill="1"/>
    <xf numFmtId="0" fontId="31" fillId="0" borderId="0" xfId="20" applyFont="1"/>
    <xf numFmtId="170" fontId="31" fillId="0" borderId="3" xfId="22" applyNumberFormat="1" applyFont="1" applyBorder="1"/>
    <xf numFmtId="170" fontId="31" fillId="0" borderId="3" xfId="22" applyNumberFormat="1" applyFont="1" applyFill="1" applyBorder="1"/>
    <xf numFmtId="0" fontId="32" fillId="0" borderId="0" xfId="20" applyFont="1"/>
    <xf numFmtId="170" fontId="0" fillId="0" borderId="0" xfId="22" applyNumberFormat="1" applyFont="1"/>
    <xf numFmtId="170" fontId="0" fillId="0" borderId="0" xfId="22" applyNumberFormat="1" applyFont="1" applyFill="1"/>
    <xf numFmtId="170" fontId="31" fillId="0" borderId="4" xfId="20" applyNumberFormat="1" applyFont="1" applyBorder="1"/>
    <xf numFmtId="170" fontId="31" fillId="0" borderId="0" xfId="20" applyNumberFormat="1" applyFont="1"/>
    <xf numFmtId="170" fontId="2" fillId="0" borderId="0" xfId="20" applyNumberFormat="1"/>
    <xf numFmtId="170" fontId="0" fillId="0" borderId="0" xfId="21" applyNumberFormat="1" applyFont="1" applyFill="1"/>
    <xf numFmtId="9" fontId="2" fillId="3" borderId="0" xfId="23" applyFill="1"/>
    <xf numFmtId="165" fontId="0" fillId="0" borderId="2" xfId="0" applyNumberFormat="1" applyBorder="1" applyAlignment="1">
      <alignment vertical="center"/>
    </xf>
    <xf numFmtId="0" fontId="14" fillId="0" borderId="0" xfId="2" applyFont="1"/>
    <xf numFmtId="0" fontId="12" fillId="0" borderId="0" xfId="2"/>
    <xf numFmtId="167" fontId="0" fillId="0" borderId="0" xfId="3" applyFont="1"/>
    <xf numFmtId="0" fontId="12" fillId="0" borderId="0" xfId="2" applyAlignment="1">
      <alignment horizontal="center"/>
    </xf>
    <xf numFmtId="43" fontId="12" fillId="0" borderId="0" xfId="2" applyNumberFormat="1"/>
    <xf numFmtId="167" fontId="0" fillId="0" borderId="0" xfId="3" applyFont="1" applyBorder="1"/>
    <xf numFmtId="1" fontId="0" fillId="4" borderId="0" xfId="0" applyNumberFormat="1" applyFill="1" applyAlignment="1">
      <alignment vertical="center"/>
    </xf>
    <xf numFmtId="174" fontId="0" fillId="4" borderId="0" xfId="0" applyNumberFormat="1" applyFill="1" applyAlignment="1">
      <alignment vertical="center"/>
    </xf>
    <xf numFmtId="0" fontId="33" fillId="4" borderId="0" xfId="0" applyFont="1" applyFill="1" applyAlignment="1">
      <alignment vertical="center"/>
    </xf>
    <xf numFmtId="167" fontId="12" fillId="0" borderId="0" xfId="3" applyFont="1" applyFill="1" applyAlignment="1">
      <alignment horizontal="center"/>
    </xf>
    <xf numFmtId="167" fontId="34" fillId="0" borderId="0" xfId="3" applyFont="1" applyFill="1"/>
    <xf numFmtId="167" fontId="35" fillId="0" borderId="0" xfId="3" applyFont="1" applyFill="1"/>
    <xf numFmtId="0" fontId="12" fillId="0" borderId="0" xfId="2" applyAlignment="1">
      <alignment wrapText="1"/>
    </xf>
    <xf numFmtId="0" fontId="14" fillId="0" borderId="4" xfId="2" applyFont="1" applyBorder="1"/>
    <xf numFmtId="167" fontId="35" fillId="0" borderId="4" xfId="3" applyFont="1" applyFill="1" applyBorder="1"/>
    <xf numFmtId="167" fontId="34" fillId="0" borderId="0" xfId="3" applyFont="1" applyFill="1" applyBorder="1"/>
    <xf numFmtId="0" fontId="14" fillId="0" borderId="0" xfId="2" applyFont="1" applyAlignment="1">
      <alignment wrapText="1"/>
    </xf>
    <xf numFmtId="167" fontId="34" fillId="0" borderId="0" xfId="3" applyFont="1" applyFill="1" applyAlignment="1">
      <alignment wrapText="1"/>
    </xf>
    <xf numFmtId="43" fontId="35" fillId="0" borderId="0" xfId="16" applyFont="1" applyFill="1"/>
    <xf numFmtId="165" fontId="0" fillId="4" borderId="2" xfId="0" applyNumberFormat="1" applyFill="1" applyBorder="1" applyAlignment="1">
      <alignment horizontal="right" vertical="center"/>
    </xf>
    <xf numFmtId="166" fontId="0" fillId="4" borderId="0" xfId="0" applyNumberFormat="1" applyFill="1" applyAlignment="1">
      <alignment vertical="center"/>
    </xf>
    <xf numFmtId="166" fontId="0" fillId="4" borderId="1" xfId="0" applyNumberFormat="1" applyFill="1" applyBorder="1" applyAlignment="1">
      <alignment horizontal="right"/>
    </xf>
    <xf numFmtId="0" fontId="0" fillId="4" borderId="1" xfId="0" applyFill="1" applyBorder="1" applyAlignment="1">
      <alignment horizontal="right"/>
    </xf>
    <xf numFmtId="0" fontId="0" fillId="4" borderId="0" xfId="0" applyFill="1" applyAlignment="1">
      <alignment horizontal="right"/>
    </xf>
    <xf numFmtId="44" fontId="0" fillId="4" borderId="0" xfId="0" applyNumberFormat="1" applyFill="1" applyAlignment="1">
      <alignment horizontal="right"/>
    </xf>
    <xf numFmtId="38" fontId="0" fillId="0" borderId="0" xfId="0" applyNumberFormat="1" applyAlignment="1">
      <alignment vertical="center"/>
    </xf>
    <xf numFmtId="0" fontId="21" fillId="0" borderId="0" xfId="0" applyFont="1" applyAlignment="1">
      <alignment horizontal="centerContinuous" vertical="center"/>
    </xf>
    <xf numFmtId="0" fontId="20" fillId="0" borderId="0" xfId="0" applyFont="1" applyAlignment="1">
      <alignment horizontal="centerContinuous" vertical="center"/>
    </xf>
    <xf numFmtId="167" fontId="11" fillId="0" borderId="0" xfId="3" applyFont="1" applyFill="1" applyBorder="1" applyAlignment="1">
      <alignment horizontal="center"/>
    </xf>
    <xf numFmtId="0" fontId="0" fillId="4" borderId="0" xfId="0" applyFill="1" applyAlignment="1">
      <alignment horizontal="left" vertical="center" wrapText="1"/>
    </xf>
    <xf numFmtId="0" fontId="20" fillId="0" borderId="0" xfId="20" applyFont="1" applyAlignment="1">
      <alignment horizontal="center" wrapText="1"/>
    </xf>
    <xf numFmtId="0" fontId="11" fillId="4" borderId="0" xfId="2" applyFont="1" applyFill="1" applyAlignment="1">
      <alignment horizontal="left" wrapText="1"/>
    </xf>
    <xf numFmtId="0" fontId="22" fillId="4" borderId="0" xfId="2" applyFont="1" applyFill="1" applyAlignment="1">
      <alignment horizontal="center"/>
    </xf>
    <xf numFmtId="0" fontId="0" fillId="0" borderId="0" xfId="0" applyAlignment="1">
      <alignment horizontal="left" vertical="center" wrapText="1"/>
    </xf>
    <xf numFmtId="0" fontId="0" fillId="5" borderId="0" xfId="0" applyFill="1" applyAlignment="1">
      <alignment horizontal="left" vertical="center" wrapText="1"/>
    </xf>
    <xf numFmtId="0" fontId="33" fillId="0" borderId="0" xfId="0" applyFont="1" applyAlignment="1">
      <alignment horizontal="left" vertical="center" wrapText="1"/>
    </xf>
    <xf numFmtId="0" fontId="0" fillId="0" borderId="0" xfId="0" applyAlignment="1">
      <alignment horizontal="left" wrapText="1"/>
    </xf>
    <xf numFmtId="0" fontId="0" fillId="4" borderId="0" xfId="0" applyFill="1" applyAlignment="1">
      <alignment horizontal="left" vertical="top" wrapText="1"/>
    </xf>
  </cellXfs>
  <cellStyles count="39">
    <cellStyle name="60% - Accent4" xfId="1" builtinId="44"/>
    <cellStyle name="60% - Accent4 2" xfId="14" xr:uid="{00000000-0005-0000-0000-000001000000}"/>
    <cellStyle name="Comma" xfId="16" builtinId="3"/>
    <cellStyle name="Comma 10 2 2" xfId="21" xr:uid="{00000000-0005-0000-0000-000003000000}"/>
    <cellStyle name="Comma 10 2 2 2" xfId="36" xr:uid="{515E52EB-92FC-47C7-B067-A90F6362534D}"/>
    <cellStyle name="Comma 2" xfId="3" xr:uid="{00000000-0005-0000-0000-000004000000}"/>
    <cellStyle name="Comma 2 2" xfId="24" xr:uid="{D0334F43-DD3A-4198-847A-D8D83B9BE8F2}"/>
    <cellStyle name="Comma 3" xfId="6" xr:uid="{00000000-0005-0000-0000-000005000000}"/>
    <cellStyle name="Comma 3 2" xfId="26" xr:uid="{AFB355B4-DED2-4979-A940-5FC9296D36B3}"/>
    <cellStyle name="Comma 4" xfId="9" xr:uid="{00000000-0005-0000-0000-000006000000}"/>
    <cellStyle name="Comma 4 2" xfId="29" xr:uid="{60BCCB50-2433-492E-8842-9544CDF58D2E}"/>
    <cellStyle name="Comma 5" xfId="33" xr:uid="{C3D2F0D2-D3B3-4355-BC9D-479B24159F7B}"/>
    <cellStyle name="Currency 5 2 2 2" xfId="22" xr:uid="{00000000-0005-0000-0000-000007000000}"/>
    <cellStyle name="Currency 5 2 2 2 2" xfId="37" xr:uid="{94CFD641-A60B-4D49-A798-EB7DC6864D4F}"/>
    <cellStyle name="Normal" xfId="0" builtinId="0"/>
    <cellStyle name="Normal 10 2 2 3" xfId="20" xr:uid="{00000000-0005-0000-0000-000009000000}"/>
    <cellStyle name="Normal 10 2 2 3 2" xfId="35" xr:uid="{5A0F8ED8-6355-495D-A276-E68FCA83055F}"/>
    <cellStyle name="Normal 2" xfId="2" xr:uid="{00000000-0005-0000-0000-00000A000000}"/>
    <cellStyle name="Normal 3" xfId="5" xr:uid="{00000000-0005-0000-0000-00000B000000}"/>
    <cellStyle name="Normal 3 2" xfId="25" xr:uid="{1E379EFC-D415-465B-B0B5-F1DE34264752}"/>
    <cellStyle name="Normal 4" xfId="8" xr:uid="{00000000-0005-0000-0000-00000C000000}"/>
    <cellStyle name="Normal 4 2" xfId="28" xr:uid="{32C4D230-47AD-434E-9FDC-BCB0F368040A}"/>
    <cellStyle name="Normal 5" xfId="11" xr:uid="{00000000-0005-0000-0000-00000D000000}"/>
    <cellStyle name="Normal 5 2" xfId="12" xr:uid="{00000000-0005-0000-0000-00000E000000}"/>
    <cellStyle name="Normal 5 3" xfId="31" xr:uid="{673EA4BF-3595-4722-9D23-31978F76010B}"/>
    <cellStyle name="Normal 6" xfId="15" xr:uid="{00000000-0005-0000-0000-00000F000000}"/>
    <cellStyle name="Normal 6 2" xfId="32" xr:uid="{B036B52F-3DD7-40FD-A21D-8A27AB5FD464}"/>
    <cellStyle name="Normal 7" xfId="18" xr:uid="{00000000-0005-0000-0000-000010000000}"/>
    <cellStyle name="Normal 8" xfId="19" xr:uid="{00000000-0005-0000-0000-000011000000}"/>
    <cellStyle name="Normal 8 2" xfId="34" xr:uid="{01B7955E-785E-4A70-A9EE-AFB639978E5B}"/>
    <cellStyle name="Normal_2000 draft YUB Schedules with final adjustments" xfId="17" xr:uid="{00000000-0005-0000-0000-000012000000}"/>
    <cellStyle name="Percent" xfId="4" builtinId="5"/>
    <cellStyle name="Percent 11" xfId="23" xr:uid="{00000000-0005-0000-0000-000014000000}"/>
    <cellStyle name="Percent 11 2" xfId="38" xr:uid="{AFCFAA20-3F61-41B2-844E-A5EB0EEA4885}"/>
    <cellStyle name="Percent 2" xfId="7" xr:uid="{00000000-0005-0000-0000-000015000000}"/>
    <cellStyle name="Percent 2 2" xfId="27" xr:uid="{58AB238B-D773-4E4A-B4BE-67C453370DC1}"/>
    <cellStyle name="Percent 3" xfId="10" xr:uid="{00000000-0005-0000-0000-000016000000}"/>
    <cellStyle name="Percent 3 2" xfId="30" xr:uid="{E8A3F81C-957E-44B1-9D7B-C2E61B89EEEC}"/>
    <cellStyle name="Percent 4" xfId="13" xr:uid="{00000000-0005-0000-0000-000017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12700</xdr:colOff>
          <xdr:row>0</xdr:row>
          <xdr:rowOff>0</xdr:rowOff>
        </xdr:from>
        <xdr:to>
          <xdr:col>1</xdr:col>
          <xdr:colOff>1212850</xdr:colOff>
          <xdr:row>0</xdr:row>
          <xdr:rowOff>0</xdr:rowOff>
        </xdr:to>
        <xdr:sp macro="" textlink="">
          <xdr:nvSpPr>
            <xdr:cNvPr id="1027" name="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12700</xdr:colOff>
          <xdr:row>0</xdr:row>
          <xdr:rowOff>0</xdr:rowOff>
        </xdr:from>
        <xdr:to>
          <xdr:col>1</xdr:col>
          <xdr:colOff>1212850</xdr:colOff>
          <xdr:row>0</xdr:row>
          <xdr:rowOff>0</xdr:rowOff>
        </xdr:to>
        <xdr:sp macro="" textlink="">
          <xdr:nvSpPr>
            <xdr:cNvPr id="9217" name="Button 1" hidden="1">
              <a:extLst>
                <a:ext uri="{63B3BB69-23CF-44E3-9099-C40C66FF867C}">
                  <a14:compatExt spid="_x0000_s9217"/>
                </a:ext>
                <a:ext uri="{FF2B5EF4-FFF2-40B4-BE49-F238E27FC236}">
                  <a16:creationId xmlns:a16="http://schemas.microsoft.com/office/drawing/2014/main" id="{00000000-0008-0000-0C00-00000124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12700</xdr:colOff>
          <xdr:row>0</xdr:row>
          <xdr:rowOff>0</xdr:rowOff>
        </xdr:from>
        <xdr:to>
          <xdr:col>1</xdr:col>
          <xdr:colOff>1212850</xdr:colOff>
          <xdr:row>0</xdr:row>
          <xdr:rowOff>0</xdr:rowOff>
        </xdr:to>
        <xdr:sp macro="" textlink="">
          <xdr:nvSpPr>
            <xdr:cNvPr id="10241" name="Button 1" hidden="1">
              <a:extLst>
                <a:ext uri="{63B3BB69-23CF-44E3-9099-C40C66FF867C}">
                  <a14:compatExt spid="_x0000_s10241"/>
                </a:ext>
                <a:ext uri="{FF2B5EF4-FFF2-40B4-BE49-F238E27FC236}">
                  <a16:creationId xmlns:a16="http://schemas.microsoft.com/office/drawing/2014/main" id="{00000000-0008-0000-0D00-00000128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12700</xdr:colOff>
          <xdr:row>0</xdr:row>
          <xdr:rowOff>0</xdr:rowOff>
        </xdr:from>
        <xdr:to>
          <xdr:col>1</xdr:col>
          <xdr:colOff>1212850</xdr:colOff>
          <xdr:row>0</xdr:row>
          <xdr:rowOff>0</xdr:rowOff>
        </xdr:to>
        <xdr:sp macro="" textlink="">
          <xdr:nvSpPr>
            <xdr:cNvPr id="75777" name="Button 1" hidden="1">
              <a:extLst>
                <a:ext uri="{63B3BB69-23CF-44E3-9099-C40C66FF867C}">
                  <a14:compatExt spid="_x0000_s75777"/>
                </a:ext>
                <a:ext uri="{FF2B5EF4-FFF2-40B4-BE49-F238E27FC236}">
                  <a16:creationId xmlns:a16="http://schemas.microsoft.com/office/drawing/2014/main" id="{00000000-0008-0000-0F00-0000012801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12700</xdr:colOff>
          <xdr:row>0</xdr:row>
          <xdr:rowOff>0</xdr:rowOff>
        </xdr:from>
        <xdr:to>
          <xdr:col>2</xdr:col>
          <xdr:colOff>0</xdr:colOff>
          <xdr:row>0</xdr:row>
          <xdr:rowOff>0</xdr:rowOff>
        </xdr:to>
        <xdr:sp macro="" textlink="">
          <xdr:nvSpPr>
            <xdr:cNvPr id="11265" name="Button 1" hidden="1">
              <a:extLst>
                <a:ext uri="{63B3BB69-23CF-44E3-9099-C40C66FF867C}">
                  <a14:compatExt spid="_x0000_s11265"/>
                </a:ext>
                <a:ext uri="{FF2B5EF4-FFF2-40B4-BE49-F238E27FC236}">
                  <a16:creationId xmlns:a16="http://schemas.microsoft.com/office/drawing/2014/main" id="{00000000-0008-0000-1000-0000012C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12700</xdr:colOff>
          <xdr:row>0</xdr:row>
          <xdr:rowOff>0</xdr:rowOff>
        </xdr:from>
        <xdr:to>
          <xdr:col>1</xdr:col>
          <xdr:colOff>1212850</xdr:colOff>
          <xdr:row>0</xdr:row>
          <xdr:rowOff>0</xdr:rowOff>
        </xdr:to>
        <xdr:sp macro="" textlink="">
          <xdr:nvSpPr>
            <xdr:cNvPr id="12289" name="Button 1" hidden="1">
              <a:extLst>
                <a:ext uri="{63B3BB69-23CF-44E3-9099-C40C66FF867C}">
                  <a14:compatExt spid="_x0000_s12289"/>
                </a:ext>
                <a:ext uri="{FF2B5EF4-FFF2-40B4-BE49-F238E27FC236}">
                  <a16:creationId xmlns:a16="http://schemas.microsoft.com/office/drawing/2014/main" id="{00000000-0008-0000-1100-00000130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12700</xdr:colOff>
          <xdr:row>0</xdr:row>
          <xdr:rowOff>0</xdr:rowOff>
        </xdr:from>
        <xdr:to>
          <xdr:col>1</xdr:col>
          <xdr:colOff>1212850</xdr:colOff>
          <xdr:row>0</xdr:row>
          <xdr:rowOff>0</xdr:rowOff>
        </xdr:to>
        <xdr:sp macro="" textlink="">
          <xdr:nvSpPr>
            <xdr:cNvPr id="181249" name="Button 1" hidden="1">
              <a:extLst>
                <a:ext uri="{63B3BB69-23CF-44E3-9099-C40C66FF867C}">
                  <a14:compatExt spid="_x0000_s181249"/>
                </a:ext>
                <a:ext uri="{FF2B5EF4-FFF2-40B4-BE49-F238E27FC236}">
                  <a16:creationId xmlns:a16="http://schemas.microsoft.com/office/drawing/2014/main" id="{00000000-0008-0000-1200-000001C402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12700</xdr:colOff>
          <xdr:row>0</xdr:row>
          <xdr:rowOff>0</xdr:rowOff>
        </xdr:from>
        <xdr:to>
          <xdr:col>1</xdr:col>
          <xdr:colOff>1212850</xdr:colOff>
          <xdr:row>0</xdr:row>
          <xdr:rowOff>0</xdr:rowOff>
        </xdr:to>
        <xdr:sp macro="" textlink="">
          <xdr:nvSpPr>
            <xdr:cNvPr id="76801" name="Button 1" hidden="1">
              <a:extLst>
                <a:ext uri="{63B3BB69-23CF-44E3-9099-C40C66FF867C}">
                  <a14:compatExt spid="_x0000_s76801"/>
                </a:ext>
                <a:ext uri="{FF2B5EF4-FFF2-40B4-BE49-F238E27FC236}">
                  <a16:creationId xmlns:a16="http://schemas.microsoft.com/office/drawing/2014/main" id="{00000000-0008-0000-1300-0000012C01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12700</xdr:colOff>
          <xdr:row>0</xdr:row>
          <xdr:rowOff>0</xdr:rowOff>
        </xdr:from>
        <xdr:to>
          <xdr:col>1</xdr:col>
          <xdr:colOff>1212850</xdr:colOff>
          <xdr:row>0</xdr:row>
          <xdr:rowOff>0</xdr:rowOff>
        </xdr:to>
        <xdr:sp macro="" textlink="">
          <xdr:nvSpPr>
            <xdr:cNvPr id="77825" name="Button 1" hidden="1">
              <a:extLst>
                <a:ext uri="{63B3BB69-23CF-44E3-9099-C40C66FF867C}">
                  <a14:compatExt spid="_x0000_s77825"/>
                </a:ext>
                <a:ext uri="{FF2B5EF4-FFF2-40B4-BE49-F238E27FC236}">
                  <a16:creationId xmlns:a16="http://schemas.microsoft.com/office/drawing/2014/main" id="{00000000-0008-0000-1400-0000013001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12700</xdr:colOff>
          <xdr:row>0</xdr:row>
          <xdr:rowOff>0</xdr:rowOff>
        </xdr:from>
        <xdr:to>
          <xdr:col>1</xdr:col>
          <xdr:colOff>1212850</xdr:colOff>
          <xdr:row>0</xdr:row>
          <xdr:rowOff>0</xdr:rowOff>
        </xdr:to>
        <xdr:sp macro="" textlink="">
          <xdr:nvSpPr>
            <xdr:cNvPr id="114689" name="Button 1" hidden="1">
              <a:extLst>
                <a:ext uri="{63B3BB69-23CF-44E3-9099-C40C66FF867C}">
                  <a14:compatExt spid="_x0000_s114689"/>
                </a:ext>
                <a:ext uri="{FF2B5EF4-FFF2-40B4-BE49-F238E27FC236}">
                  <a16:creationId xmlns:a16="http://schemas.microsoft.com/office/drawing/2014/main" id="{00000000-0008-0000-1500-000001C001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12700</xdr:colOff>
          <xdr:row>0</xdr:row>
          <xdr:rowOff>0</xdr:rowOff>
        </xdr:from>
        <xdr:to>
          <xdr:col>1</xdr:col>
          <xdr:colOff>1212850</xdr:colOff>
          <xdr:row>0</xdr:row>
          <xdr:rowOff>0</xdr:rowOff>
        </xdr:to>
        <xdr:sp macro="" textlink="">
          <xdr:nvSpPr>
            <xdr:cNvPr id="115713" name="Button 1" hidden="1">
              <a:extLst>
                <a:ext uri="{63B3BB69-23CF-44E3-9099-C40C66FF867C}">
                  <a14:compatExt spid="_x0000_s115713"/>
                </a:ext>
                <a:ext uri="{FF2B5EF4-FFF2-40B4-BE49-F238E27FC236}">
                  <a16:creationId xmlns:a16="http://schemas.microsoft.com/office/drawing/2014/main" id="{00000000-0008-0000-1600-000001C401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12700</xdr:colOff>
          <xdr:row>0</xdr:row>
          <xdr:rowOff>0</xdr:rowOff>
        </xdr:from>
        <xdr:to>
          <xdr:col>1</xdr:col>
          <xdr:colOff>1212850</xdr:colOff>
          <xdr:row>0</xdr:row>
          <xdr:rowOff>0</xdr:rowOff>
        </xdr:to>
        <xdr:sp macro="" textlink="">
          <xdr:nvSpPr>
            <xdr:cNvPr id="15361" name="Button 1" hidden="1">
              <a:extLst>
                <a:ext uri="{63B3BB69-23CF-44E3-9099-C40C66FF867C}">
                  <a14:compatExt spid="_x0000_s15361"/>
                </a:ext>
                <a:ext uri="{FF2B5EF4-FFF2-40B4-BE49-F238E27FC236}">
                  <a16:creationId xmlns:a16="http://schemas.microsoft.com/office/drawing/2014/main" id="{00000000-0008-0000-0100-0000013C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12700</xdr:colOff>
          <xdr:row>0</xdr:row>
          <xdr:rowOff>0</xdr:rowOff>
        </xdr:from>
        <xdr:to>
          <xdr:col>1</xdr:col>
          <xdr:colOff>1212850</xdr:colOff>
          <xdr:row>0</xdr:row>
          <xdr:rowOff>0</xdr:rowOff>
        </xdr:to>
        <xdr:sp macro="" textlink="">
          <xdr:nvSpPr>
            <xdr:cNvPr id="63489" name="Button 1" hidden="1">
              <a:extLst>
                <a:ext uri="{63B3BB69-23CF-44E3-9099-C40C66FF867C}">
                  <a14:compatExt spid="_x0000_s63489"/>
                </a:ext>
                <a:ext uri="{FF2B5EF4-FFF2-40B4-BE49-F238E27FC236}">
                  <a16:creationId xmlns:a16="http://schemas.microsoft.com/office/drawing/2014/main" id="{00000000-0008-0000-1700-000001F8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12700</xdr:colOff>
          <xdr:row>0</xdr:row>
          <xdr:rowOff>0</xdr:rowOff>
        </xdr:from>
        <xdr:to>
          <xdr:col>1</xdr:col>
          <xdr:colOff>1212850</xdr:colOff>
          <xdr:row>0</xdr:row>
          <xdr:rowOff>0</xdr:rowOff>
        </xdr:to>
        <xdr:sp macro="" textlink="">
          <xdr:nvSpPr>
            <xdr:cNvPr id="13313" name="Button 1" hidden="1">
              <a:extLst>
                <a:ext uri="{63B3BB69-23CF-44E3-9099-C40C66FF867C}">
                  <a14:compatExt spid="_x0000_s13313"/>
                </a:ext>
                <a:ext uri="{FF2B5EF4-FFF2-40B4-BE49-F238E27FC236}">
                  <a16:creationId xmlns:a16="http://schemas.microsoft.com/office/drawing/2014/main" id="{00000000-0008-0000-1900-00000134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12700</xdr:colOff>
          <xdr:row>0</xdr:row>
          <xdr:rowOff>0</xdr:rowOff>
        </xdr:from>
        <xdr:to>
          <xdr:col>1</xdr:col>
          <xdr:colOff>1212850</xdr:colOff>
          <xdr:row>0</xdr:row>
          <xdr:rowOff>0</xdr:rowOff>
        </xdr:to>
        <xdr:sp macro="" textlink="">
          <xdr:nvSpPr>
            <xdr:cNvPr id="4097" name="Button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12700</xdr:colOff>
          <xdr:row>0</xdr:row>
          <xdr:rowOff>0</xdr:rowOff>
        </xdr:from>
        <xdr:to>
          <xdr:col>1</xdr:col>
          <xdr:colOff>1212850</xdr:colOff>
          <xdr:row>0</xdr:row>
          <xdr:rowOff>0</xdr:rowOff>
        </xdr:to>
        <xdr:sp macro="" textlink="">
          <xdr:nvSpPr>
            <xdr:cNvPr id="5121" name="Button 1" hidden="1">
              <a:extLst>
                <a:ext uri="{63B3BB69-23CF-44E3-9099-C40C66FF867C}">
                  <a14:compatExt spid="_x0000_s5121"/>
                </a:ext>
                <a:ext uri="{FF2B5EF4-FFF2-40B4-BE49-F238E27FC236}">
                  <a16:creationId xmlns:a16="http://schemas.microsoft.com/office/drawing/2014/main" id="{00000000-0008-0000-0600-00000114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12700</xdr:colOff>
          <xdr:row>0</xdr:row>
          <xdr:rowOff>0</xdr:rowOff>
        </xdr:from>
        <xdr:to>
          <xdr:col>1</xdr:col>
          <xdr:colOff>1212850</xdr:colOff>
          <xdr:row>0</xdr:row>
          <xdr:rowOff>0</xdr:rowOff>
        </xdr:to>
        <xdr:sp macro="" textlink="">
          <xdr:nvSpPr>
            <xdr:cNvPr id="128001" name="Button 1" hidden="1">
              <a:extLst>
                <a:ext uri="{63B3BB69-23CF-44E3-9099-C40C66FF867C}">
                  <a14:compatExt spid="_x0000_s128001"/>
                </a:ext>
                <a:ext uri="{FF2B5EF4-FFF2-40B4-BE49-F238E27FC236}">
                  <a16:creationId xmlns:a16="http://schemas.microsoft.com/office/drawing/2014/main" id="{00000000-0008-0000-0700-000001F401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12700</xdr:colOff>
          <xdr:row>0</xdr:row>
          <xdr:rowOff>0</xdr:rowOff>
        </xdr:from>
        <xdr:to>
          <xdr:col>1</xdr:col>
          <xdr:colOff>1212850</xdr:colOff>
          <xdr:row>0</xdr:row>
          <xdr:rowOff>0</xdr:rowOff>
        </xdr:to>
        <xdr:sp macro="" textlink="">
          <xdr:nvSpPr>
            <xdr:cNvPr id="53249" name="Button 1" hidden="1">
              <a:extLst>
                <a:ext uri="{63B3BB69-23CF-44E3-9099-C40C66FF867C}">
                  <a14:compatExt spid="_x0000_s53249"/>
                </a:ext>
                <a:ext uri="{FF2B5EF4-FFF2-40B4-BE49-F238E27FC236}">
                  <a16:creationId xmlns:a16="http://schemas.microsoft.com/office/drawing/2014/main" id="{00000000-0008-0000-0800-000001D0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12700</xdr:colOff>
          <xdr:row>0</xdr:row>
          <xdr:rowOff>0</xdr:rowOff>
        </xdr:from>
        <xdr:to>
          <xdr:col>1</xdr:col>
          <xdr:colOff>1212850</xdr:colOff>
          <xdr:row>0</xdr:row>
          <xdr:rowOff>0</xdr:rowOff>
        </xdr:to>
        <xdr:sp macro="" textlink="">
          <xdr:nvSpPr>
            <xdr:cNvPr id="6145" name="Button 1" hidden="1">
              <a:extLst>
                <a:ext uri="{63B3BB69-23CF-44E3-9099-C40C66FF867C}">
                  <a14:compatExt spid="_x0000_s6145"/>
                </a:ext>
                <a:ext uri="{FF2B5EF4-FFF2-40B4-BE49-F238E27FC236}">
                  <a16:creationId xmlns:a16="http://schemas.microsoft.com/office/drawing/2014/main" id="{00000000-0008-0000-0900-00000118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12700</xdr:colOff>
          <xdr:row>0</xdr:row>
          <xdr:rowOff>0</xdr:rowOff>
        </xdr:from>
        <xdr:to>
          <xdr:col>1</xdr:col>
          <xdr:colOff>1212850</xdr:colOff>
          <xdr:row>0</xdr:row>
          <xdr:rowOff>0</xdr:rowOff>
        </xdr:to>
        <xdr:sp macro="" textlink="">
          <xdr:nvSpPr>
            <xdr:cNvPr id="7169" name="Button 1" hidden="1">
              <a:extLst>
                <a:ext uri="{63B3BB69-23CF-44E3-9099-C40C66FF867C}">
                  <a14:compatExt spid="_x0000_s7169"/>
                </a:ext>
                <a:ext uri="{FF2B5EF4-FFF2-40B4-BE49-F238E27FC236}">
                  <a16:creationId xmlns:a16="http://schemas.microsoft.com/office/drawing/2014/main" id="{00000000-0008-0000-0A00-0000011C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12700</xdr:colOff>
          <xdr:row>0</xdr:row>
          <xdr:rowOff>0</xdr:rowOff>
        </xdr:from>
        <xdr:to>
          <xdr:col>1</xdr:col>
          <xdr:colOff>1212850</xdr:colOff>
          <xdr:row>0</xdr:row>
          <xdr:rowOff>0</xdr:rowOff>
        </xdr:to>
        <xdr:sp macro="" textlink="">
          <xdr:nvSpPr>
            <xdr:cNvPr id="2049" name="Button 1" hidden="1">
              <a:extLst>
                <a:ext uri="{63B3BB69-23CF-44E3-9099-C40C66FF867C}">
                  <a14:compatExt spid="_x0000_s2049"/>
                </a:ext>
                <a:ext uri="{FF2B5EF4-FFF2-40B4-BE49-F238E27FC236}">
                  <a16:creationId xmlns:a16="http://schemas.microsoft.com/office/drawing/2014/main" id="{00000000-0008-0000-0B00-00000108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10.bin"/><Relationship Id="rId4" Type="http://schemas.openxmlformats.org/officeDocument/2006/relationships/ctrlProp" Target="../ctrlProps/ctrlProp7.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1.bin"/><Relationship Id="rId4" Type="http://schemas.openxmlformats.org/officeDocument/2006/relationships/ctrlProp" Target="../ctrlProps/ctrlProp8.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2.bin"/><Relationship Id="rId4" Type="http://schemas.openxmlformats.org/officeDocument/2006/relationships/ctrlProp" Target="../ctrlProps/ctrlProp9.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3.bin"/><Relationship Id="rId4" Type="http://schemas.openxmlformats.org/officeDocument/2006/relationships/ctrlProp" Target="../ctrlProps/ctrlProp10.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4.bin"/><Relationship Id="rId4" Type="http://schemas.openxmlformats.org/officeDocument/2006/relationships/ctrlProp" Target="../ctrlProps/ctrlProp11.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6.bin"/><Relationship Id="rId4" Type="http://schemas.openxmlformats.org/officeDocument/2006/relationships/ctrlProp" Target="../ctrlProps/ctrlProp12.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7.bin"/><Relationship Id="rId4" Type="http://schemas.openxmlformats.org/officeDocument/2006/relationships/ctrlProp" Target="../ctrlProps/ctrlProp13.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8.bin"/><Relationship Id="rId4" Type="http://schemas.openxmlformats.org/officeDocument/2006/relationships/ctrlProp" Target="../ctrlProps/ctrlProp14.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19.bin"/><Relationship Id="rId4" Type="http://schemas.openxmlformats.org/officeDocument/2006/relationships/ctrlProp" Target="../ctrlProps/ctrlProp15.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6.xml"/><Relationship Id="rId1" Type="http://schemas.openxmlformats.org/officeDocument/2006/relationships/printerSettings" Target="../printerSettings/printerSettings20.bin"/><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7.xml"/><Relationship Id="rId1" Type="http://schemas.openxmlformats.org/officeDocument/2006/relationships/printerSettings" Target="../printerSettings/printerSettings21.bin"/><Relationship Id="rId4" Type="http://schemas.openxmlformats.org/officeDocument/2006/relationships/ctrlProp" Target="../ctrlProps/ctrlProp17.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8.xml"/><Relationship Id="rId1" Type="http://schemas.openxmlformats.org/officeDocument/2006/relationships/printerSettings" Target="../printerSettings/printerSettings22.bin"/><Relationship Id="rId4" Type="http://schemas.openxmlformats.org/officeDocument/2006/relationships/ctrlProp" Target="../ctrlProps/ctrlProp18.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23.bin"/><Relationship Id="rId4" Type="http://schemas.openxmlformats.org/officeDocument/2006/relationships/ctrlProp" Target="../ctrlProps/ctrlProp19.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0.xml"/><Relationship Id="rId1" Type="http://schemas.openxmlformats.org/officeDocument/2006/relationships/printerSettings" Target="../printerSettings/printerSettings24.bin"/><Relationship Id="rId4" Type="http://schemas.openxmlformats.org/officeDocument/2006/relationships/ctrlProp" Target="../ctrlProps/ctrlProp20.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1.xml"/><Relationship Id="rId1" Type="http://schemas.openxmlformats.org/officeDocument/2006/relationships/printerSettings" Target="../printerSettings/printerSettings26.bin"/><Relationship Id="rId4" Type="http://schemas.openxmlformats.org/officeDocument/2006/relationships/ctrlProp" Target="../ctrlProps/ctrlProp2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trlProp" Target="../ctrlProps/ctrlProp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trlProp" Target="../ctrlProps/ctrlProp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9.bin"/><Relationship Id="rId4"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3:AK49"/>
  <sheetViews>
    <sheetView tabSelected="1" view="pageBreakPreview" zoomScaleNormal="100" zoomScaleSheetLayoutView="100" workbookViewId="0">
      <pane ySplit="3" topLeftCell="A4" activePane="bottomLeft" state="frozen"/>
      <selection activeCell="F10" sqref="F10"/>
      <selection pane="bottomLeft" activeCell="H8" sqref="H8"/>
    </sheetView>
  </sheetViews>
  <sheetFormatPr defaultColWidth="9.1796875" defaultRowHeight="12.5" x14ac:dyDescent="0.25"/>
  <cols>
    <col min="1" max="1" width="9.1796875" style="2"/>
    <col min="2" max="2" width="31.54296875" style="2" customWidth="1"/>
    <col min="3" max="3" width="1.453125" style="2" customWidth="1"/>
    <col min="4" max="5" width="11.1796875" style="2" customWidth="1"/>
    <col min="6" max="6" width="1.453125" style="2" customWidth="1"/>
    <col min="7" max="7" width="11.1796875" style="2" customWidth="1"/>
    <col min="8" max="8" width="12.54296875" style="2" customWidth="1"/>
    <col min="9" max="11" width="11.1796875" style="2" customWidth="1"/>
    <col min="12" max="12" width="9.1796875" style="2"/>
    <col min="38" max="16384" width="9.1796875" style="2"/>
  </cols>
  <sheetData>
    <row r="3" spans="2:37" s="1" customFormat="1" ht="15" x14ac:dyDescent="0.3">
      <c r="B3" s="73" t="s">
        <v>0</v>
      </c>
      <c r="C3" s="73"/>
      <c r="D3" s="73"/>
      <c r="E3" s="73"/>
      <c r="F3" s="73"/>
      <c r="G3" s="73"/>
      <c r="H3" s="73"/>
      <c r="I3" s="73"/>
      <c r="J3" s="73"/>
      <c r="K3" s="73"/>
    </row>
    <row r="4" spans="2:37" s="1" customFormat="1" ht="15" x14ac:dyDescent="0.3">
      <c r="B4" s="73" t="s">
        <v>57</v>
      </c>
      <c r="C4" s="73"/>
      <c r="D4" s="73"/>
      <c r="E4" s="73"/>
      <c r="F4" s="73"/>
      <c r="G4" s="73"/>
      <c r="H4" s="73"/>
      <c r="I4" s="73"/>
      <c r="J4" s="73"/>
      <c r="K4" s="73"/>
    </row>
    <row r="5" spans="2:37" ht="15.75" customHeight="1" x14ac:dyDescent="0.25">
      <c r="B5" s="74" t="s">
        <v>1</v>
      </c>
      <c r="C5" s="74"/>
      <c r="D5" s="74"/>
      <c r="E5" s="74"/>
      <c r="F5" s="74"/>
      <c r="G5" s="74"/>
      <c r="H5" s="74"/>
      <c r="I5" s="74"/>
      <c r="J5" s="74"/>
      <c r="K5" s="74"/>
    </row>
    <row r="6" spans="2:37" ht="11.25" customHeight="1" x14ac:dyDescent="0.25">
      <c r="B6" s="43"/>
      <c r="C6" s="44"/>
      <c r="D6" s="44"/>
      <c r="E6" s="45"/>
      <c r="F6" s="45"/>
      <c r="G6" s="45"/>
      <c r="H6" s="45"/>
      <c r="I6" s="45"/>
      <c r="J6" s="45"/>
    </row>
    <row r="7" spans="2:37" s="6" customFormat="1" x14ac:dyDescent="0.25">
      <c r="E7" s="7"/>
      <c r="F7" s="7"/>
      <c r="G7" s="7"/>
      <c r="H7" s="7"/>
      <c r="I7" s="7"/>
      <c r="J7" s="7"/>
      <c r="K7" s="7"/>
    </row>
    <row r="8" spans="2:37" s="6" customFormat="1" ht="30.5" customHeight="1" x14ac:dyDescent="0.25">
      <c r="D8" s="9" t="s">
        <v>165</v>
      </c>
      <c r="E8" s="9" t="s">
        <v>164</v>
      </c>
      <c r="F8" s="10"/>
      <c r="G8" s="9" t="s">
        <v>156</v>
      </c>
      <c r="H8" s="9" t="s">
        <v>239</v>
      </c>
      <c r="I8" s="9" t="s">
        <v>157</v>
      </c>
      <c r="J8" s="9" t="s">
        <v>163</v>
      </c>
      <c r="K8" s="9" t="s">
        <v>158</v>
      </c>
    </row>
    <row r="9" spans="2:37" s="6" customFormat="1" ht="22.5" customHeight="1" x14ac:dyDescent="0.25">
      <c r="B9" s="6" t="s">
        <v>53</v>
      </c>
      <c r="D9" s="11">
        <f>'3.2'!D11</f>
        <v>16128.486262441762</v>
      </c>
      <c r="E9" s="11">
        <f>'3.2'!E11</f>
        <v>18053.910707069004</v>
      </c>
      <c r="F9" s="11"/>
      <c r="G9" s="11">
        <f>'3.2'!G11</f>
        <v>14735.504547565637</v>
      </c>
      <c r="H9" s="11">
        <f>'3.2'!H11</f>
        <v>15921.827465015625</v>
      </c>
      <c r="I9" s="11">
        <f>'3.2'!I11</f>
        <v>20237.325999940698</v>
      </c>
      <c r="J9" s="11">
        <f>'3.2'!J11</f>
        <v>22130.08645219171</v>
      </c>
      <c r="K9" s="11">
        <f>'3.2'!K11</f>
        <v>24130.848027578697</v>
      </c>
      <c r="L9" s="11"/>
    </row>
    <row r="10" spans="2:37" s="6" customFormat="1" ht="22.5" customHeight="1" x14ac:dyDescent="0.25">
      <c r="B10" s="6" t="s">
        <v>73</v>
      </c>
      <c r="D10" s="13">
        <f>'3.3'!D17</f>
        <v>34929.898411570495</v>
      </c>
      <c r="E10" s="13">
        <f>'3.3'!E17</f>
        <v>37314.181862513782</v>
      </c>
      <c r="F10" s="13"/>
      <c r="G10" s="13">
        <f>'3.3'!G17</f>
        <v>35138.602459999995</v>
      </c>
      <c r="H10" s="13">
        <f>'3.3'!H17</f>
        <v>40149.619019999998</v>
      </c>
      <c r="I10" s="13">
        <f>'3.3'!I17</f>
        <v>44013.636845109206</v>
      </c>
      <c r="J10" s="13">
        <f>'3.3'!J17</f>
        <v>46723.351478614364</v>
      </c>
      <c r="K10" s="13">
        <f>'3.3'!K17</f>
        <v>46859.652266542922</v>
      </c>
      <c r="L10" s="11"/>
    </row>
    <row r="11" spans="2:37" s="6" customFormat="1" ht="22.5" customHeight="1" x14ac:dyDescent="0.25">
      <c r="B11" s="6" t="s">
        <v>2</v>
      </c>
      <c r="D11" s="46">
        <f>'3.13'!D16</f>
        <v>12811.048092555557</v>
      </c>
      <c r="E11" s="46">
        <f>'3.13'!E16</f>
        <v>14702.884092555556</v>
      </c>
      <c r="F11" s="46"/>
      <c r="G11" s="46">
        <f>'3.13'!G16</f>
        <v>12902.150092555554</v>
      </c>
      <c r="H11" s="46">
        <f>'3.13'!H16</f>
        <v>15120.635152266737</v>
      </c>
      <c r="I11" s="46">
        <f>'3.13'!I16</f>
        <v>19690.047098766736</v>
      </c>
      <c r="J11" s="46">
        <f>'3.13'!J16</f>
        <v>24267.204098766735</v>
      </c>
      <c r="K11" s="46">
        <f>'3.13'!K16</f>
        <v>27401.722098766735</v>
      </c>
      <c r="L11" s="11"/>
    </row>
    <row r="12" spans="2:37" s="6" customFormat="1" ht="22.5" customHeight="1" x14ac:dyDescent="0.25">
      <c r="B12" s="6" t="s">
        <v>3</v>
      </c>
      <c r="D12" s="46">
        <v>18691.172440937735</v>
      </c>
      <c r="E12" s="46">
        <v>21273.197424685066</v>
      </c>
      <c r="F12" s="46"/>
      <c r="G12" s="46">
        <v>15664.040690377295</v>
      </c>
      <c r="H12" s="46">
        <v>18049.376368497135</v>
      </c>
      <c r="I12" s="46">
        <v>23414.753384593132</v>
      </c>
      <c r="J12" s="46">
        <v>29984.523306786941</v>
      </c>
      <c r="K12" s="46">
        <v>36970.444480684288</v>
      </c>
      <c r="L12" s="11"/>
    </row>
    <row r="13" spans="2:37" s="6" customFormat="1" ht="22.5" customHeight="1" x14ac:dyDescent="0.25">
      <c r="B13" s="6" t="s">
        <v>79</v>
      </c>
      <c r="D13" s="47">
        <f>SUM(D9:D12)</f>
        <v>82560.605207505549</v>
      </c>
      <c r="E13" s="47">
        <f>SUM(E9:E12)</f>
        <v>91344.174086823419</v>
      </c>
      <c r="F13" s="11"/>
      <c r="G13" s="47">
        <f>SUM(G9:G12)</f>
        <v>78440.297790498473</v>
      </c>
      <c r="H13" s="47">
        <f>SUM(H9:H12)</f>
        <v>89241.458005779496</v>
      </c>
      <c r="I13" s="47">
        <f>SUM(I9:I12)</f>
        <v>107355.76332840977</v>
      </c>
      <c r="J13" s="47">
        <f>SUM(J9:J12)</f>
        <v>123105.16533635974</v>
      </c>
      <c r="K13" s="47">
        <f>SUM(K9:K12)</f>
        <v>135362.66687357266</v>
      </c>
      <c r="L13" s="11"/>
    </row>
    <row r="14" spans="2:37" s="6" customFormat="1" x14ac:dyDescent="0.25"/>
    <row r="15" spans="2:37" s="6" customFormat="1" x14ac:dyDescent="0.25"/>
    <row r="16" spans="2:37" x14ac:dyDescent="0.25">
      <c r="M16" s="2"/>
      <c r="N16" s="2"/>
      <c r="O16" s="2"/>
      <c r="P16" s="2"/>
      <c r="Q16" s="2"/>
      <c r="R16" s="2"/>
      <c r="S16" s="2"/>
      <c r="T16" s="2"/>
      <c r="U16" s="2"/>
      <c r="V16" s="2"/>
      <c r="W16" s="2"/>
      <c r="X16" s="2"/>
      <c r="Y16" s="2"/>
      <c r="Z16" s="2"/>
      <c r="AA16" s="2"/>
      <c r="AB16" s="2"/>
      <c r="AC16" s="2"/>
      <c r="AD16" s="2"/>
      <c r="AE16" s="2"/>
      <c r="AF16" s="2"/>
      <c r="AG16" s="2"/>
      <c r="AH16" s="2"/>
      <c r="AI16" s="2"/>
      <c r="AJ16" s="2"/>
      <c r="AK16" s="2"/>
    </row>
    <row r="17" s="2" customFormat="1" x14ac:dyDescent="0.25"/>
    <row r="18" s="2" customFormat="1" x14ac:dyDescent="0.25"/>
    <row r="19" s="2" customFormat="1" x14ac:dyDescent="0.25"/>
    <row r="20" s="2" customFormat="1" x14ac:dyDescent="0.25"/>
    <row r="21" s="2" customFormat="1" x14ac:dyDescent="0.25"/>
    <row r="22" s="2" customFormat="1" x14ac:dyDescent="0.25"/>
    <row r="23" s="2" customFormat="1" x14ac:dyDescent="0.25"/>
    <row r="24" s="2" customFormat="1" x14ac:dyDescent="0.25"/>
    <row r="25" s="2" customFormat="1" x14ac:dyDescent="0.25"/>
    <row r="26" s="2" customFormat="1" x14ac:dyDescent="0.25"/>
    <row r="27" s="2" customFormat="1" x14ac:dyDescent="0.25"/>
    <row r="28" s="2" customFormat="1" x14ac:dyDescent="0.25"/>
    <row r="29" s="2" customFormat="1" x14ac:dyDescent="0.25"/>
    <row r="30" s="2" customFormat="1" x14ac:dyDescent="0.25"/>
    <row r="31" s="2" customFormat="1" x14ac:dyDescent="0.25"/>
    <row r="32" s="2" customFormat="1" x14ac:dyDescent="0.25"/>
    <row r="33" s="2" customFormat="1" x14ac:dyDescent="0.25"/>
    <row r="34" s="2" customFormat="1" x14ac:dyDescent="0.25"/>
    <row r="35" s="2" customFormat="1" x14ac:dyDescent="0.25"/>
    <row r="36" s="2" customFormat="1" x14ac:dyDescent="0.25"/>
    <row r="37" s="2" customFormat="1" x14ac:dyDescent="0.25"/>
    <row r="38" s="2" customFormat="1" x14ac:dyDescent="0.25"/>
    <row r="39" s="2" customFormat="1" x14ac:dyDescent="0.25"/>
    <row r="40" s="2" customFormat="1" x14ac:dyDescent="0.25"/>
    <row r="41" s="2" customFormat="1" x14ac:dyDescent="0.25"/>
    <row r="42" s="2" customFormat="1" x14ac:dyDescent="0.25"/>
    <row r="43" s="2" customFormat="1" x14ac:dyDescent="0.25"/>
    <row r="44" s="2" customFormat="1" x14ac:dyDescent="0.25"/>
    <row r="45" s="2" customFormat="1" x14ac:dyDescent="0.25"/>
    <row r="46" s="2" customFormat="1" x14ac:dyDescent="0.25"/>
    <row r="47" s="2" customFormat="1" x14ac:dyDescent="0.25"/>
    <row r="48" s="2" customFormat="1" x14ac:dyDescent="0.25"/>
    <row r="49" s="2" customFormat="1" x14ac:dyDescent="0.25"/>
  </sheetData>
  <pageMargins left="0.7" right="0.7" top="0.75" bottom="0.75" header="0.3" footer="0.3"/>
  <pageSetup scale="96" fitToHeight="0" orientation="landscape" r:id="rId1"/>
  <ignoredErrors>
    <ignoredError sqref="B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7" r:id="rId4" name="Button 3">
              <controlPr defaultSize="0" print="0" autoFill="0" autoPict="0" macro="[0]!Button3_Click">
                <anchor moveWithCells="1" sizeWithCells="1">
                  <from>
                    <xdr:col>0</xdr:col>
                    <xdr:colOff>12700</xdr:colOff>
                    <xdr:row>0</xdr:row>
                    <xdr:rowOff>0</xdr:rowOff>
                  </from>
                  <to>
                    <xdr:col>1</xdr:col>
                    <xdr:colOff>1212850</xdr:colOff>
                    <xdr:row>0</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3:AB25"/>
  <sheetViews>
    <sheetView view="pageBreakPreview" zoomScale="115" zoomScaleNormal="100" zoomScaleSheetLayoutView="115" workbookViewId="0">
      <pane ySplit="3" topLeftCell="A4" activePane="bottomLeft" state="frozen"/>
      <selection pane="bottomLeft" activeCell="D8" sqref="D8"/>
    </sheetView>
  </sheetViews>
  <sheetFormatPr defaultColWidth="9.1796875" defaultRowHeight="12.5" x14ac:dyDescent="0.25"/>
  <cols>
    <col min="1" max="1" width="9.1796875" style="2"/>
    <col min="2" max="2" width="19.54296875" style="2" customWidth="1"/>
    <col min="3" max="3" width="1.453125" style="2" customWidth="1"/>
    <col min="4" max="4" width="9.7265625" style="2" customWidth="1"/>
    <col min="5" max="5" width="11.453125" style="2" customWidth="1"/>
    <col min="6" max="6" width="1.453125" style="2" customWidth="1"/>
    <col min="7" max="7" width="11.453125" style="2" customWidth="1"/>
    <col min="8" max="8" width="12.6328125" style="2" customWidth="1"/>
    <col min="9" max="10" width="10.81640625" style="2" customWidth="1"/>
    <col min="11" max="11" width="11.453125" style="2" customWidth="1"/>
    <col min="12" max="12" width="9.1796875" style="2"/>
    <col min="29" max="16384" width="9.1796875" style="2"/>
  </cols>
  <sheetData>
    <row r="3" spans="2:28" s="1" customFormat="1" ht="15" x14ac:dyDescent="0.3">
      <c r="B3" s="76" t="s">
        <v>153</v>
      </c>
      <c r="C3" s="76"/>
      <c r="D3" s="76"/>
      <c r="E3" s="76"/>
      <c r="F3" s="76"/>
      <c r="G3" s="76"/>
      <c r="H3" s="76"/>
      <c r="I3" s="76"/>
      <c r="J3" s="76"/>
      <c r="K3" s="76"/>
    </row>
    <row r="4" spans="2:28" s="1" customFormat="1" ht="15" x14ac:dyDescent="0.3">
      <c r="B4" s="76" t="s">
        <v>19</v>
      </c>
      <c r="C4" s="76"/>
      <c r="D4" s="76"/>
      <c r="E4" s="76"/>
      <c r="F4" s="76"/>
      <c r="G4" s="76"/>
      <c r="H4" s="76"/>
      <c r="I4" s="76"/>
      <c r="J4" s="76"/>
      <c r="K4" s="76"/>
    </row>
    <row r="5" spans="2:28" ht="15.75" customHeight="1" x14ac:dyDescent="0.25">
      <c r="B5" s="77" t="s">
        <v>1</v>
      </c>
      <c r="C5" s="77"/>
      <c r="D5" s="77"/>
      <c r="E5" s="77"/>
      <c r="F5" s="77"/>
      <c r="G5" s="77"/>
      <c r="H5" s="77"/>
      <c r="I5" s="77"/>
      <c r="J5" s="77"/>
      <c r="K5" s="77"/>
    </row>
    <row r="6" spans="2:28" ht="11.25" customHeight="1" x14ac:dyDescent="0.25">
      <c r="B6" s="3"/>
      <c r="C6" s="4"/>
      <c r="D6" s="4"/>
      <c r="E6" s="5"/>
      <c r="F6" s="5"/>
      <c r="G6" s="5"/>
      <c r="H6" s="5"/>
      <c r="I6" s="5"/>
      <c r="J6" s="5"/>
    </row>
    <row r="7" spans="2:28" s="6" customFormat="1" x14ac:dyDescent="0.25">
      <c r="E7" s="7"/>
      <c r="F7" s="7"/>
      <c r="G7" s="7"/>
      <c r="H7" s="7"/>
      <c r="I7" s="7"/>
      <c r="J7" s="7"/>
      <c r="K7" s="7"/>
    </row>
    <row r="8" spans="2:28" s="6" customFormat="1" ht="30" customHeight="1" x14ac:dyDescent="0.25">
      <c r="D8" s="9" t="str">
        <f>'3.1'!D8</f>
        <v>Approved 2023</v>
      </c>
      <c r="E8" s="9" t="str">
        <f>'3.1'!E8</f>
        <v>Approved 2024</v>
      </c>
      <c r="F8" s="10"/>
      <c r="G8" s="9" t="str">
        <f>'3.1'!G8</f>
        <v>Actual 2023</v>
      </c>
      <c r="H8" s="9" t="str">
        <f>'3.1'!H8</f>
        <v>Prlm. Actual 2024</v>
      </c>
      <c r="I8" s="9" t="str">
        <f>'3.1'!I8</f>
        <v>Proposed 2025</v>
      </c>
      <c r="J8" s="9" t="str">
        <f>'3.1'!J8</f>
        <v>Proposed 2026</v>
      </c>
      <c r="K8" s="9" t="str">
        <f>'3.1'!K8</f>
        <v>Proposed 2027</v>
      </c>
    </row>
    <row r="9" spans="2:28" s="6" customFormat="1" ht="22.5" customHeight="1" x14ac:dyDescent="0.25">
      <c r="B9" s="6" t="s">
        <v>4</v>
      </c>
      <c r="D9" s="11">
        <v>656.34336269706205</v>
      </c>
      <c r="E9" s="11">
        <v>666.4309920119349</v>
      </c>
      <c r="F9" s="11"/>
      <c r="G9" s="11">
        <v>343.05559499999998</v>
      </c>
      <c r="H9" s="11">
        <v>636.53591999999992</v>
      </c>
      <c r="I9" s="11">
        <v>506.20896295491372</v>
      </c>
      <c r="J9" s="11">
        <v>639.02393999999993</v>
      </c>
      <c r="K9" s="11">
        <v>647.79393999999991</v>
      </c>
    </row>
    <row r="10" spans="2:28" s="6" customFormat="1" ht="22.5" customHeight="1" x14ac:dyDescent="0.25">
      <c r="B10" s="6" t="s">
        <v>92</v>
      </c>
      <c r="D10" s="13">
        <v>1304.573018209996</v>
      </c>
      <c r="E10" s="13">
        <v>1131.4835335141418</v>
      </c>
      <c r="F10" s="13"/>
      <c r="G10" s="13">
        <f>'3.6.1'!G9</f>
        <v>1304.7534250847502</v>
      </c>
      <c r="H10" s="13">
        <f>'3.6.1'!H9</f>
        <v>1304.9838768688401</v>
      </c>
      <c r="I10" s="13">
        <f>'3.6.1'!I9</f>
        <v>743.71550585471164</v>
      </c>
      <c r="J10" s="13">
        <f>'3.6.1'!J9</f>
        <v>1004.7496750714843</v>
      </c>
      <c r="K10" s="13">
        <f>'3.6.1'!K9</f>
        <v>1055.5476387991803</v>
      </c>
    </row>
    <row r="11" spans="2:28" s="6" customFormat="1" ht="22.5" customHeight="1" x14ac:dyDescent="0.25">
      <c r="B11" s="6" t="s">
        <v>56</v>
      </c>
      <c r="D11" s="13">
        <v>479.63498179000408</v>
      </c>
      <c r="E11" s="13">
        <v>279.11346648585823</v>
      </c>
      <c r="F11" s="13"/>
      <c r="G11" s="13">
        <v>282.94008491525005</v>
      </c>
      <c r="H11" s="13">
        <v>223.11891813115994</v>
      </c>
      <c r="I11" s="13">
        <v>410.37249414528833</v>
      </c>
      <c r="J11" s="13">
        <v>416.57604492851556</v>
      </c>
      <c r="K11" s="13">
        <v>424.71511640081962</v>
      </c>
    </row>
    <row r="12" spans="2:28" s="6" customFormat="1" ht="22.5" customHeight="1" thickBot="1" x14ac:dyDescent="0.3">
      <c r="B12" s="6" t="s">
        <v>68</v>
      </c>
      <c r="D12" s="16">
        <f>SUM(D9:D10,D11)</f>
        <v>2440.5513626970624</v>
      </c>
      <c r="E12" s="16">
        <f>SUM(E9:E10,E11)</f>
        <v>2077.0279920119347</v>
      </c>
      <c r="F12" s="16"/>
      <c r="G12" s="16">
        <f>SUM(G9:G10,G11)</f>
        <v>1930.7491050000003</v>
      </c>
      <c r="H12" s="16">
        <f>SUM(H9:H10,H11)</f>
        <v>2164.638715</v>
      </c>
      <c r="I12" s="16">
        <f>SUM(I9:I10,I11)</f>
        <v>1660.2969629549136</v>
      </c>
      <c r="J12" s="16">
        <f>SUM(J9:J10,J11)</f>
        <v>2060.3496599999999</v>
      </c>
      <c r="K12" s="16">
        <f>SUM(K9:K10,K11)</f>
        <v>2128.0566951999999</v>
      </c>
    </row>
    <row r="13" spans="2:28" ht="13" thickTop="1" x14ac:dyDescent="0.25"/>
    <row r="14" spans="2:28" x14ac:dyDescent="0.25">
      <c r="M14" s="2"/>
      <c r="N14" s="2"/>
      <c r="O14" s="2"/>
      <c r="P14" s="2"/>
      <c r="Q14" s="2"/>
      <c r="R14" s="2"/>
      <c r="S14" s="2"/>
      <c r="T14" s="2"/>
      <c r="U14" s="2"/>
      <c r="V14" s="2"/>
      <c r="W14" s="2"/>
      <c r="X14" s="2"/>
      <c r="Y14" s="2"/>
      <c r="Z14" s="2"/>
      <c r="AA14" s="2"/>
      <c r="AB14" s="2"/>
    </row>
    <row r="15" spans="2:28" x14ac:dyDescent="0.25">
      <c r="M15" s="2"/>
      <c r="N15" s="2"/>
      <c r="O15" s="2"/>
      <c r="P15" s="2"/>
      <c r="Q15" s="2"/>
      <c r="R15" s="2"/>
      <c r="S15" s="2"/>
      <c r="T15" s="2"/>
      <c r="U15" s="2"/>
      <c r="V15" s="2"/>
      <c r="W15" s="2"/>
      <c r="X15" s="2"/>
      <c r="Y15" s="2"/>
      <c r="Z15" s="2"/>
      <c r="AA15" s="2"/>
      <c r="AB15" s="2"/>
    </row>
    <row r="16" spans="2:28" x14ac:dyDescent="0.25">
      <c r="M16" s="2"/>
      <c r="N16" s="2"/>
      <c r="O16" s="2"/>
      <c r="P16" s="2"/>
      <c r="Q16" s="2"/>
      <c r="R16" s="2"/>
      <c r="S16" s="2"/>
      <c r="T16" s="2"/>
      <c r="U16" s="2"/>
      <c r="V16" s="2"/>
      <c r="W16" s="2"/>
      <c r="X16" s="2"/>
      <c r="Y16" s="2"/>
      <c r="Z16" s="2"/>
      <c r="AA16" s="2"/>
      <c r="AB16" s="2"/>
    </row>
    <row r="17" s="2" customFormat="1" x14ac:dyDescent="0.25"/>
    <row r="18" s="2" customFormat="1" x14ac:dyDescent="0.25"/>
    <row r="19" s="2" customFormat="1" x14ac:dyDescent="0.25"/>
    <row r="20" s="2" customFormat="1" x14ac:dyDescent="0.25"/>
    <row r="21" s="2" customFormat="1" x14ac:dyDescent="0.25"/>
    <row r="22" s="2" customFormat="1" x14ac:dyDescent="0.25"/>
    <row r="23" s="2" customFormat="1" x14ac:dyDescent="0.25"/>
    <row r="24" s="2" customFormat="1" x14ac:dyDescent="0.25"/>
    <row r="25" s="2" customFormat="1" x14ac:dyDescent="0.25"/>
  </sheetData>
  <pageMargins left="0.7" right="0.7" top="0.75" bottom="0.75" header="0.3" footer="0.3"/>
  <pageSetup fitToHeight="0" orientation="landscape" r:id="rId1"/>
  <ignoredErrors>
    <ignoredError sqref="B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6145" r:id="rId4" name="Button 1">
              <controlPr defaultSize="0" print="0" autoFill="0" autoPict="0" macro="[0]!Button3_Click">
                <anchor moveWithCells="1" sizeWithCells="1">
                  <from>
                    <xdr:col>0</xdr:col>
                    <xdr:colOff>12700</xdr:colOff>
                    <xdr:row>0</xdr:row>
                    <xdr:rowOff>0</xdr:rowOff>
                  </from>
                  <to>
                    <xdr:col>1</xdr:col>
                    <xdr:colOff>1212850</xdr:colOff>
                    <xdr:row>0</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pageSetUpPr fitToPage="1"/>
  </sheetPr>
  <dimension ref="B3:AB13"/>
  <sheetViews>
    <sheetView view="pageBreakPreview" zoomScale="115" zoomScaleNormal="100" zoomScaleSheetLayoutView="115" workbookViewId="0">
      <pane ySplit="3" topLeftCell="A4" activePane="bottomLeft" state="frozen"/>
      <selection pane="bottomLeft" activeCell="D8" sqref="D8"/>
    </sheetView>
  </sheetViews>
  <sheetFormatPr defaultColWidth="9.1796875" defaultRowHeight="12.5" x14ac:dyDescent="0.25"/>
  <cols>
    <col min="1" max="1" width="9.1796875" style="2"/>
    <col min="2" max="2" width="19.1796875" style="2" customWidth="1"/>
    <col min="3" max="3" width="1.453125" style="2" customWidth="1"/>
    <col min="4" max="4" width="10.26953125" style="2" customWidth="1"/>
    <col min="5" max="5" width="11.453125" style="2" customWidth="1"/>
    <col min="6" max="6" width="1.453125" style="2" customWidth="1"/>
    <col min="7" max="7" width="11.453125" style="2" customWidth="1"/>
    <col min="8" max="8" width="12.36328125" style="2" customWidth="1"/>
    <col min="9" max="10" width="10.54296875" style="2" customWidth="1"/>
    <col min="11" max="11" width="11.453125" style="2" customWidth="1"/>
    <col min="12" max="12" width="9.1796875" style="2"/>
    <col min="29" max="16384" width="9.1796875" style="2"/>
  </cols>
  <sheetData>
    <row r="3" spans="2:11" s="1" customFormat="1" ht="15" x14ac:dyDescent="0.3">
      <c r="B3" s="76" t="s">
        <v>152</v>
      </c>
      <c r="C3" s="76"/>
      <c r="D3" s="76"/>
      <c r="E3" s="76"/>
      <c r="F3" s="76"/>
      <c r="G3" s="76"/>
      <c r="H3" s="76"/>
      <c r="I3" s="76"/>
      <c r="J3" s="76"/>
      <c r="K3" s="76"/>
    </row>
    <row r="4" spans="2:11" s="1" customFormat="1" ht="15" x14ac:dyDescent="0.3">
      <c r="B4" s="76" t="s">
        <v>20</v>
      </c>
      <c r="C4" s="76"/>
      <c r="D4" s="76"/>
      <c r="E4" s="76"/>
      <c r="F4" s="76"/>
      <c r="G4" s="76"/>
      <c r="H4" s="76"/>
      <c r="I4" s="76"/>
      <c r="J4" s="76"/>
      <c r="K4" s="76"/>
    </row>
    <row r="5" spans="2:11" ht="15.75" customHeight="1" x14ac:dyDescent="0.25">
      <c r="B5" s="77" t="s">
        <v>1</v>
      </c>
      <c r="C5" s="77"/>
      <c r="D5" s="77"/>
      <c r="E5" s="77"/>
      <c r="F5" s="77"/>
      <c r="G5" s="77"/>
      <c r="H5" s="77"/>
      <c r="I5" s="77"/>
      <c r="J5" s="77"/>
      <c r="K5" s="77"/>
    </row>
    <row r="6" spans="2:11" ht="11.25" customHeight="1" x14ac:dyDescent="0.25">
      <c r="B6" s="3"/>
      <c r="C6" s="4"/>
      <c r="D6" s="4"/>
      <c r="E6" s="5"/>
      <c r="F6" s="5"/>
      <c r="G6" s="5"/>
      <c r="H6" s="5"/>
      <c r="I6" s="5"/>
      <c r="J6" s="5"/>
    </row>
    <row r="7" spans="2:11" s="6" customFormat="1" x14ac:dyDescent="0.25">
      <c r="E7" s="7"/>
      <c r="F7" s="7"/>
      <c r="G7" s="7"/>
      <c r="H7" s="7"/>
      <c r="I7" s="7"/>
      <c r="J7" s="7"/>
      <c r="K7" s="7"/>
    </row>
    <row r="8" spans="2:11" s="6" customFormat="1" ht="30" customHeight="1" x14ac:dyDescent="0.25">
      <c r="D8" s="9" t="str">
        <f>'3.1'!D8</f>
        <v>Approved 2023</v>
      </c>
      <c r="E8" s="9" t="str">
        <f>'3.1'!E8</f>
        <v>Approved 2024</v>
      </c>
      <c r="F8" s="10"/>
      <c r="G8" s="9" t="str">
        <f>'3.1'!G8</f>
        <v>Actual 2023</v>
      </c>
      <c r="H8" s="9" t="str">
        <f>'3.1'!H8</f>
        <v>Prlm. Actual 2024</v>
      </c>
      <c r="I8" s="9" t="str">
        <f>'3.1'!I8</f>
        <v>Proposed 2025</v>
      </c>
      <c r="J8" s="9" t="str">
        <f>'3.1'!J8</f>
        <v>Proposed 2026</v>
      </c>
      <c r="K8" s="9" t="str">
        <f>'3.1'!K8</f>
        <v>Proposed 2027</v>
      </c>
    </row>
    <row r="9" spans="2:11" s="6" customFormat="1" ht="22.5" customHeight="1" x14ac:dyDescent="0.25">
      <c r="B9" s="6" t="s">
        <v>4</v>
      </c>
      <c r="D9" s="11">
        <v>750.9842043730365</v>
      </c>
      <c r="E9" s="11">
        <v>763.95617809211831</v>
      </c>
      <c r="F9" s="11"/>
      <c r="G9" s="11">
        <v>652.91051500000003</v>
      </c>
      <c r="H9" s="11">
        <v>930.21657000000005</v>
      </c>
      <c r="I9" s="11">
        <v>723.76400845058731</v>
      </c>
      <c r="J9" s="11">
        <v>841.24139899660349</v>
      </c>
      <c r="K9" s="11">
        <v>866.87857139264554</v>
      </c>
    </row>
    <row r="10" spans="2:11" s="6" customFormat="1" ht="22.5" customHeight="1" x14ac:dyDescent="0.25">
      <c r="B10" s="6" t="s">
        <v>92</v>
      </c>
      <c r="D10" s="13">
        <v>34.426981790003872</v>
      </c>
      <c r="E10" s="13">
        <v>207.51646648585819</v>
      </c>
      <c r="F10" s="13"/>
      <c r="G10" s="13">
        <f>'3.6.1'!G10</f>
        <v>34.097444915249682</v>
      </c>
      <c r="H10" s="13">
        <f>'3.6.1'!H10</f>
        <v>280.27467313115994</v>
      </c>
      <c r="I10" s="13">
        <f>'3.6.1'!I10</f>
        <v>193.38649414528831</v>
      </c>
      <c r="J10" s="13">
        <f>'3.6.1'!J10</f>
        <v>195.25032492851574</v>
      </c>
      <c r="K10" s="13">
        <f>'3.6.1'!K10</f>
        <v>198.96288200081972</v>
      </c>
    </row>
    <row r="11" spans="2:11" s="6" customFormat="1" ht="22.5" customHeight="1" x14ac:dyDescent="0.25">
      <c r="B11" s="6" t="s">
        <v>56</v>
      </c>
      <c r="D11" s="13">
        <v>242.06101820999612</v>
      </c>
      <c r="E11" s="13">
        <v>218.58353351414183</v>
      </c>
      <c r="F11" s="13"/>
      <c r="G11" s="13">
        <v>358.43896508475035</v>
      </c>
      <c r="H11" s="13">
        <v>364.75279186884006</v>
      </c>
      <c r="I11" s="13">
        <v>232.81050585471169</v>
      </c>
      <c r="J11" s="13">
        <v>239.47061507148425</v>
      </c>
      <c r="K11" s="13">
        <v>244.45247679918032</v>
      </c>
    </row>
    <row r="12" spans="2:11" s="6" customFormat="1" ht="22.5" customHeight="1" thickBot="1" x14ac:dyDescent="0.3">
      <c r="B12" s="6" t="s">
        <v>69</v>
      </c>
      <c r="D12" s="16">
        <f>SUM(D9,D10,D11)</f>
        <v>1027.4722043730364</v>
      </c>
      <c r="E12" s="16">
        <f>SUM(E9,E10,E11)</f>
        <v>1190.0561780921184</v>
      </c>
      <c r="F12" s="11"/>
      <c r="G12" s="16">
        <f>SUM(G9,G10,G11)</f>
        <v>1045.446925</v>
      </c>
      <c r="H12" s="16">
        <f>SUM(H9,H10,H11)</f>
        <v>1575.2440350000002</v>
      </c>
      <c r="I12" s="16">
        <f>SUM(I9,I10,I11)</f>
        <v>1149.9610084505873</v>
      </c>
      <c r="J12" s="16">
        <f>SUM(J9,J10,J11)</f>
        <v>1275.9623389966034</v>
      </c>
      <c r="K12" s="16">
        <f>SUM(K9,K10,K11)</f>
        <v>1310.2939301926453</v>
      </c>
    </row>
    <row r="13" spans="2:11" ht="13" thickTop="1" x14ac:dyDescent="0.25"/>
  </sheetData>
  <pageMargins left="0.7" right="0.7" top="0.75" bottom="0.75" header="0.3" footer="0.3"/>
  <pageSetup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Button 1">
              <controlPr defaultSize="0" print="0" autoFill="0" autoPict="0" macro="[0]!Button3_Click">
                <anchor moveWithCells="1" sizeWithCells="1">
                  <from>
                    <xdr:col>0</xdr:col>
                    <xdr:colOff>12700</xdr:colOff>
                    <xdr:row>0</xdr:row>
                    <xdr:rowOff>0</xdr:rowOff>
                  </from>
                  <to>
                    <xdr:col>1</xdr:col>
                    <xdr:colOff>1212850</xdr:colOff>
                    <xdr:row>0</xdr:row>
                    <xdr:rowOff>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pageSetUpPr fitToPage="1"/>
  </sheetPr>
  <dimension ref="B3:AB30"/>
  <sheetViews>
    <sheetView view="pageBreakPreview" zoomScale="115" zoomScaleNormal="100" zoomScaleSheetLayoutView="115" workbookViewId="0">
      <pane ySplit="3" topLeftCell="A4" activePane="bottomLeft" state="frozen"/>
      <selection pane="bottomLeft" activeCell="H2" sqref="H2"/>
    </sheetView>
  </sheetViews>
  <sheetFormatPr defaultColWidth="9.1796875" defaultRowHeight="12.5" x14ac:dyDescent="0.25"/>
  <cols>
    <col min="1" max="1" width="9.1796875" style="2"/>
    <col min="2" max="2" width="29.453125" style="2" customWidth="1"/>
    <col min="3" max="3" width="1.453125" style="2" customWidth="1"/>
    <col min="4" max="4" width="10.1796875" style="2" customWidth="1"/>
    <col min="5" max="5" width="11.453125" style="2" customWidth="1"/>
    <col min="6" max="6" width="1.453125" style="2" customWidth="1"/>
    <col min="7" max="7" width="11.453125" style="2" customWidth="1"/>
    <col min="8" max="8" width="12.54296875" style="2" customWidth="1"/>
    <col min="9" max="10" width="10.26953125" style="2" customWidth="1"/>
    <col min="11" max="11" width="11.453125" style="2" customWidth="1"/>
    <col min="12" max="13" width="9.1796875" style="2"/>
    <col min="29" max="16384" width="9.1796875" style="2"/>
  </cols>
  <sheetData>
    <row r="3" spans="2:28" s="1" customFormat="1" ht="15" x14ac:dyDescent="0.3">
      <c r="B3" s="76" t="s">
        <v>24</v>
      </c>
      <c r="C3" s="76"/>
      <c r="D3" s="76"/>
      <c r="E3" s="76"/>
      <c r="F3" s="76"/>
      <c r="G3" s="76"/>
      <c r="H3" s="76"/>
      <c r="I3" s="76"/>
      <c r="J3" s="76"/>
      <c r="K3" s="76"/>
    </row>
    <row r="4" spans="2:28" s="1" customFormat="1" ht="15" x14ac:dyDescent="0.3">
      <c r="B4" s="76" t="s">
        <v>23</v>
      </c>
      <c r="C4" s="76"/>
      <c r="D4" s="76"/>
      <c r="E4" s="76"/>
      <c r="F4" s="76"/>
      <c r="G4" s="76"/>
      <c r="H4" s="76"/>
      <c r="I4" s="76"/>
      <c r="J4" s="76"/>
      <c r="K4" s="76"/>
    </row>
    <row r="5" spans="2:28" ht="15.75" customHeight="1" x14ac:dyDescent="0.25">
      <c r="B5" s="77" t="s">
        <v>1</v>
      </c>
      <c r="C5" s="77"/>
      <c r="D5" s="77"/>
      <c r="E5" s="77"/>
      <c r="F5" s="77"/>
      <c r="G5" s="77"/>
      <c r="H5" s="77"/>
      <c r="I5" s="77"/>
      <c r="J5" s="77"/>
      <c r="K5" s="77"/>
    </row>
    <row r="6" spans="2:28" ht="11.25" customHeight="1" x14ac:dyDescent="0.25">
      <c r="B6" s="3"/>
      <c r="C6" s="4"/>
      <c r="D6" s="4"/>
      <c r="E6" s="5"/>
      <c r="F6" s="5"/>
      <c r="G6" s="5"/>
      <c r="H6" s="5"/>
      <c r="I6" s="5"/>
      <c r="J6" s="5"/>
    </row>
    <row r="7" spans="2:28" s="6" customFormat="1" x14ac:dyDescent="0.25">
      <c r="E7" s="7"/>
      <c r="F7" s="7"/>
      <c r="G7" s="7"/>
      <c r="H7" s="7"/>
      <c r="I7" s="7"/>
      <c r="J7" s="7"/>
      <c r="K7" s="7"/>
    </row>
    <row r="8" spans="2:28" s="6" customFormat="1" ht="30.5" customHeight="1" x14ac:dyDescent="0.25">
      <c r="D8" s="9" t="str">
        <f>'3.1'!D8</f>
        <v>Approved 2023</v>
      </c>
      <c r="E8" s="9" t="str">
        <f>'3.1'!E8</f>
        <v>Approved 2024</v>
      </c>
      <c r="F8" s="10"/>
      <c r="G8" s="9" t="str">
        <f>'3.1'!G8</f>
        <v>Actual 2023</v>
      </c>
      <c r="H8" s="9" t="str">
        <f>'3.1'!H8</f>
        <v>Prlm. Actual 2024</v>
      </c>
      <c r="I8" s="9" t="str">
        <f>'3.1'!I8</f>
        <v>Proposed 2025</v>
      </c>
      <c r="J8" s="9" t="str">
        <f>'3.1'!J8</f>
        <v>Proposed 2026</v>
      </c>
      <c r="K8" s="9" t="str">
        <f>'3.1'!K8</f>
        <v>Proposed 2027</v>
      </c>
    </row>
    <row r="9" spans="2:28" s="6" customFormat="1" ht="22.5" customHeight="1" x14ac:dyDescent="0.25">
      <c r="B9" s="6" t="s">
        <v>4</v>
      </c>
      <c r="D9" s="11">
        <v>342.27322230770352</v>
      </c>
      <c r="E9" s="11">
        <v>349.97245372746323</v>
      </c>
      <c r="F9" s="11"/>
      <c r="G9" s="11">
        <v>371.29205000000007</v>
      </c>
      <c r="H9" s="11">
        <v>425</v>
      </c>
      <c r="I9" s="11">
        <v>445.96399560040777</v>
      </c>
      <c r="J9" s="11">
        <v>459.99834705758593</v>
      </c>
      <c r="K9" s="11">
        <v>388.76325746256316</v>
      </c>
      <c r="L9" s="12"/>
    </row>
    <row r="10" spans="2:28" s="6" customFormat="1" ht="22.5" customHeight="1" x14ac:dyDescent="0.25">
      <c r="B10" s="6" t="s">
        <v>55</v>
      </c>
      <c r="D10" s="13">
        <v>631.97099999999978</v>
      </c>
      <c r="E10" s="13">
        <v>631.971</v>
      </c>
      <c r="F10" s="13"/>
      <c r="G10" s="13">
        <v>694.63522</v>
      </c>
      <c r="H10" s="13">
        <v>704.91581000000008</v>
      </c>
      <c r="I10" s="13">
        <v>692.10599999999977</v>
      </c>
      <c r="J10" s="13">
        <v>705.9481199999999</v>
      </c>
      <c r="K10" s="13">
        <v>720.06708239999989</v>
      </c>
      <c r="L10" s="18"/>
    </row>
    <row r="11" spans="2:28" s="6" customFormat="1" ht="30.75" customHeight="1" x14ac:dyDescent="0.25">
      <c r="B11" s="14" t="s">
        <v>75</v>
      </c>
      <c r="D11" s="13">
        <v>569.18700000000001</v>
      </c>
      <c r="E11" s="13">
        <v>465.81799999999998</v>
      </c>
      <c r="F11" s="13"/>
      <c r="G11" s="13">
        <v>802.70904000000007</v>
      </c>
      <c r="H11" s="13">
        <v>743.89601000000005</v>
      </c>
      <c r="I11" s="13">
        <v>584.596</v>
      </c>
      <c r="J11" s="13">
        <v>596.28791999999999</v>
      </c>
      <c r="K11" s="13">
        <v>608.21367839999994</v>
      </c>
      <c r="L11" s="12"/>
    </row>
    <row r="12" spans="2:28" s="6" customFormat="1" ht="22.5" customHeight="1" x14ac:dyDescent="0.25">
      <c r="B12" s="6" t="s">
        <v>80</v>
      </c>
      <c r="D12" s="13">
        <v>167.38</v>
      </c>
      <c r="E12" s="13">
        <v>167.38</v>
      </c>
      <c r="F12" s="13"/>
      <c r="G12" s="13">
        <v>54.40175</v>
      </c>
      <c r="H12" s="13">
        <v>106.10145000000001</v>
      </c>
      <c r="I12" s="13">
        <v>108.47599999999977</v>
      </c>
      <c r="J12" s="13">
        <v>110.4655199999998</v>
      </c>
      <c r="K12" s="13">
        <v>112.55483039999974</v>
      </c>
      <c r="L12" s="12"/>
    </row>
    <row r="13" spans="2:28" s="6" customFormat="1" ht="22.5" customHeight="1" thickBot="1" x14ac:dyDescent="0.3">
      <c r="B13" s="6" t="s">
        <v>70</v>
      </c>
      <c r="D13" s="16">
        <f>SUM(D9:D12)</f>
        <v>1710.8112223077032</v>
      </c>
      <c r="E13" s="16">
        <f>SUM(E9:E12)</f>
        <v>1615.1414537274632</v>
      </c>
      <c r="F13" s="11"/>
      <c r="G13" s="16">
        <f>SUM(G9:G12)</f>
        <v>1923.0380600000003</v>
      </c>
      <c r="H13" s="16">
        <f>SUM(H9:H12)</f>
        <v>1979.91327</v>
      </c>
      <c r="I13" s="16">
        <f>SUM(I9:I12)</f>
        <v>1831.1419956004074</v>
      </c>
      <c r="J13" s="16">
        <f>SUM(J9:J12)</f>
        <v>1872.6999070575855</v>
      </c>
      <c r="K13" s="16">
        <f>SUM(K9:K12)</f>
        <v>1829.5988486625627</v>
      </c>
    </row>
    <row r="14" spans="2:28" s="6" customFormat="1" ht="22.5" customHeight="1" thickTop="1" x14ac:dyDescent="0.25">
      <c r="K14" s="11"/>
    </row>
    <row r="15" spans="2:28" x14ac:dyDescent="0.25">
      <c r="N15" s="2"/>
      <c r="O15" s="2"/>
      <c r="P15" s="2"/>
      <c r="Q15" s="2"/>
      <c r="R15" s="2"/>
      <c r="S15" s="2"/>
      <c r="T15" s="2"/>
      <c r="U15" s="2"/>
      <c r="V15" s="2"/>
      <c r="W15" s="2"/>
      <c r="X15" s="2"/>
      <c r="Y15" s="2"/>
      <c r="Z15" s="2"/>
      <c r="AA15" s="2"/>
      <c r="AB15" s="2"/>
    </row>
    <row r="16" spans="2:28" x14ac:dyDescent="0.25">
      <c r="N16" s="2"/>
      <c r="O16" s="2"/>
      <c r="P16" s="2"/>
      <c r="Q16" s="2"/>
      <c r="R16" s="2"/>
      <c r="S16" s="2"/>
      <c r="T16" s="2"/>
      <c r="U16" s="2"/>
      <c r="V16" s="2"/>
      <c r="W16" s="2"/>
      <c r="X16" s="2"/>
      <c r="Y16" s="2"/>
      <c r="Z16" s="2"/>
      <c r="AA16" s="2"/>
      <c r="AB16" s="2"/>
    </row>
    <row r="17" s="2" customFormat="1" x14ac:dyDescent="0.25"/>
    <row r="18" s="2" customFormat="1" x14ac:dyDescent="0.25"/>
    <row r="19" s="2" customFormat="1" x14ac:dyDescent="0.25"/>
    <row r="20" s="2" customFormat="1" x14ac:dyDescent="0.25"/>
    <row r="21" s="2" customFormat="1" x14ac:dyDescent="0.25"/>
    <row r="22" s="2" customFormat="1" x14ac:dyDescent="0.25"/>
    <row r="23" s="2" customFormat="1" x14ac:dyDescent="0.25"/>
    <row r="24" s="2" customFormat="1" x14ac:dyDescent="0.25"/>
    <row r="25" s="2" customFormat="1" x14ac:dyDescent="0.25"/>
    <row r="26" s="2" customFormat="1" x14ac:dyDescent="0.25"/>
    <row r="27" s="2" customFormat="1" x14ac:dyDescent="0.25"/>
    <row r="28" s="2" customFormat="1" x14ac:dyDescent="0.25"/>
    <row r="29" s="2" customFormat="1" x14ac:dyDescent="0.25"/>
    <row r="30" s="2" customFormat="1" x14ac:dyDescent="0.25"/>
  </sheetData>
  <pageMargins left="0.7" right="0.7" top="0.75" bottom="0.75" header="0.3" footer="0.3"/>
  <pageSetup scale="99" fitToHeight="0" orientation="landscape" r:id="rId1"/>
  <ignoredErrors>
    <ignoredError sqref="B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macro="[0]!Button3_Click">
                <anchor moveWithCells="1" sizeWithCells="1">
                  <from>
                    <xdr:col>0</xdr:col>
                    <xdr:colOff>12700</xdr:colOff>
                    <xdr:row>0</xdr:row>
                    <xdr:rowOff>0</xdr:rowOff>
                  </from>
                  <to>
                    <xdr:col>1</xdr:col>
                    <xdr:colOff>1212850</xdr:colOff>
                    <xdr:row>0</xdr:row>
                    <xdr:rowOff>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pageSetUpPr fitToPage="1"/>
  </sheetPr>
  <dimension ref="B3:AC39"/>
  <sheetViews>
    <sheetView view="pageBreakPreview" zoomScaleNormal="100" zoomScaleSheetLayoutView="100" workbookViewId="0">
      <pane ySplit="3" topLeftCell="A4" activePane="bottomLeft" state="frozen"/>
      <selection pane="bottomLeft" activeCell="F8" sqref="F8"/>
    </sheetView>
  </sheetViews>
  <sheetFormatPr defaultColWidth="9.1796875" defaultRowHeight="12.5" x14ac:dyDescent="0.25"/>
  <cols>
    <col min="1" max="1" width="9.1796875" style="2"/>
    <col min="2" max="2" width="25.54296875" style="2" customWidth="1"/>
    <col min="3" max="3" width="1.453125" style="2" customWidth="1"/>
    <col min="4" max="4" width="10.54296875" style="2" customWidth="1"/>
    <col min="5" max="5" width="11.453125" style="2" customWidth="1"/>
    <col min="6" max="6" width="1.453125" style="2" customWidth="1"/>
    <col min="7" max="7" width="11.453125" style="2" customWidth="1"/>
    <col min="8" max="8" width="12.7265625" style="2" customWidth="1"/>
    <col min="9" max="10" width="11.81640625" style="2" customWidth="1"/>
    <col min="11" max="11" width="11.453125" style="2" customWidth="1"/>
    <col min="12" max="12" width="9.1796875" style="2"/>
    <col min="30" max="16384" width="9.1796875" style="2"/>
  </cols>
  <sheetData>
    <row r="3" spans="2:12" s="1" customFormat="1" ht="15" x14ac:dyDescent="0.3">
      <c r="B3" s="76" t="s">
        <v>35</v>
      </c>
      <c r="C3" s="76"/>
      <c r="D3" s="76"/>
      <c r="E3" s="76"/>
      <c r="F3" s="76"/>
      <c r="G3" s="76"/>
      <c r="H3" s="76"/>
      <c r="I3" s="76"/>
      <c r="J3" s="76"/>
      <c r="K3" s="76"/>
    </row>
    <row r="4" spans="2:12" s="1" customFormat="1" ht="15" x14ac:dyDescent="0.3">
      <c r="B4" s="76" t="s">
        <v>10</v>
      </c>
      <c r="C4" s="76"/>
      <c r="D4" s="76"/>
      <c r="E4" s="76"/>
      <c r="F4" s="76"/>
      <c r="G4" s="76"/>
      <c r="H4" s="76"/>
      <c r="I4" s="76"/>
      <c r="J4" s="76"/>
      <c r="K4" s="76"/>
    </row>
    <row r="5" spans="2:12" ht="15.75" customHeight="1" x14ac:dyDescent="0.25">
      <c r="B5" s="77" t="s">
        <v>1</v>
      </c>
      <c r="C5" s="77"/>
      <c r="D5" s="77"/>
      <c r="E5" s="77"/>
      <c r="F5" s="77"/>
      <c r="G5" s="77"/>
      <c r="H5" s="77"/>
      <c r="I5" s="77"/>
      <c r="J5" s="77"/>
      <c r="K5" s="77"/>
    </row>
    <row r="6" spans="2:12" ht="11.25" customHeight="1" x14ac:dyDescent="0.25">
      <c r="B6" s="3"/>
      <c r="C6" s="4"/>
      <c r="D6" s="4"/>
      <c r="E6" s="5"/>
      <c r="F6" s="5"/>
      <c r="G6" s="5"/>
      <c r="H6" s="5"/>
      <c r="I6" s="5"/>
      <c r="J6" s="5"/>
    </row>
    <row r="7" spans="2:12" s="6" customFormat="1" x14ac:dyDescent="0.25">
      <c r="E7" s="7"/>
      <c r="F7" s="7"/>
      <c r="G7" s="7"/>
      <c r="H7" s="7"/>
      <c r="I7" s="7"/>
      <c r="J7" s="7"/>
      <c r="K7" s="7"/>
    </row>
    <row r="8" spans="2:12" s="6" customFormat="1" ht="29.5" customHeight="1" x14ac:dyDescent="0.25">
      <c r="D8" s="9" t="str">
        <f>'3.1'!D8</f>
        <v>Approved 2023</v>
      </c>
      <c r="E8" s="9" t="str">
        <f>'3.1'!E8</f>
        <v>Approved 2024</v>
      </c>
      <c r="F8" s="10"/>
      <c r="G8" s="9" t="str">
        <f>'3.1'!G8</f>
        <v>Actual 2023</v>
      </c>
      <c r="H8" s="9" t="str">
        <f>'3.1'!H8</f>
        <v>Prlm. Actual 2024</v>
      </c>
      <c r="I8" s="9" t="str">
        <f>'3.1'!I8</f>
        <v>Proposed 2025</v>
      </c>
      <c r="J8" s="9" t="str">
        <f>'3.1'!J8</f>
        <v>Proposed 2026</v>
      </c>
      <c r="K8" s="9" t="str">
        <f>'3.1'!K8</f>
        <v>Proposed 2027</v>
      </c>
    </row>
    <row r="9" spans="2:12" s="6" customFormat="1" ht="22.5" customHeight="1" x14ac:dyDescent="0.25">
      <c r="B9" s="6" t="s">
        <v>4</v>
      </c>
      <c r="D9" s="11">
        <v>7633.8508804219546</v>
      </c>
      <c r="E9" s="11">
        <v>8311.1751535290823</v>
      </c>
      <c r="F9" s="11"/>
      <c r="G9" s="11">
        <v>7879.1482400000004</v>
      </c>
      <c r="H9" s="11">
        <v>8397</v>
      </c>
      <c r="I9" s="11">
        <v>9125.9114114995318</v>
      </c>
      <c r="J9" s="11">
        <v>9836.46681929222</v>
      </c>
      <c r="K9" s="11">
        <v>10240.285234152405</v>
      </c>
    </row>
    <row r="10" spans="2:12" s="6" customFormat="1" ht="22.5" customHeight="1" x14ac:dyDescent="0.25">
      <c r="B10" s="6" t="s">
        <v>64</v>
      </c>
      <c r="D10" s="13">
        <v>108.12500000000036</v>
      </c>
      <c r="E10" s="13">
        <v>108.12500000000041</v>
      </c>
      <c r="F10" s="13"/>
      <c r="G10" s="13">
        <v>71.00712</v>
      </c>
      <c r="H10" s="13">
        <v>59.51010999999999</v>
      </c>
      <c r="I10" s="13">
        <v>59.132000000000048</v>
      </c>
      <c r="J10" s="13">
        <v>60.314640000000018</v>
      </c>
      <c r="K10" s="13">
        <v>61.52093280000004</v>
      </c>
    </row>
    <row r="11" spans="2:12" s="6" customFormat="1" ht="22.5" customHeight="1" x14ac:dyDescent="0.25">
      <c r="B11" s="6" t="s">
        <v>60</v>
      </c>
      <c r="D11" s="13">
        <v>175.2</v>
      </c>
      <c r="E11" s="13">
        <v>175.20000000000002</v>
      </c>
      <c r="F11" s="13"/>
      <c r="G11" s="13">
        <v>170.12845999999999</v>
      </c>
      <c r="H11" s="13">
        <v>170.11978999999999</v>
      </c>
      <c r="I11" s="13">
        <v>220.90800000000013</v>
      </c>
      <c r="J11" s="13">
        <v>225.3261600000001</v>
      </c>
      <c r="K11" s="13">
        <v>229.83268320000008</v>
      </c>
      <c r="L11" s="13"/>
    </row>
    <row r="12" spans="2:12" s="6" customFormat="1" ht="22.5" customHeight="1" x14ac:dyDescent="0.25">
      <c r="B12" s="6" t="s">
        <v>65</v>
      </c>
      <c r="D12" s="13">
        <v>422.88099999999997</v>
      </c>
      <c r="E12" s="13">
        <v>356.47199999999998</v>
      </c>
      <c r="F12" s="13"/>
      <c r="G12" s="13">
        <v>336.51794000000001</v>
      </c>
      <c r="H12" s="13">
        <v>286.96330999999998</v>
      </c>
      <c r="I12" s="13">
        <v>331.60399999999981</v>
      </c>
      <c r="J12" s="13">
        <v>338.23607999999984</v>
      </c>
      <c r="K12" s="13">
        <v>345.00080159999982</v>
      </c>
    </row>
    <row r="13" spans="2:12" s="6" customFormat="1" ht="22.5" customHeight="1" x14ac:dyDescent="0.25">
      <c r="B13" s="6" t="s">
        <v>25</v>
      </c>
      <c r="D13" s="13">
        <v>361.00000000000011</v>
      </c>
      <c r="E13" s="13">
        <v>360.99999999999898</v>
      </c>
      <c r="F13" s="13"/>
      <c r="G13" s="13">
        <v>667.04985999999997</v>
      </c>
      <c r="H13" s="13">
        <v>898.78677000000016</v>
      </c>
      <c r="I13" s="13">
        <v>952.65000000000009</v>
      </c>
      <c r="J13" s="13">
        <v>971.70299999999997</v>
      </c>
      <c r="K13" s="13">
        <v>991.13705999999991</v>
      </c>
      <c r="L13" s="13"/>
    </row>
    <row r="14" spans="2:12" s="6" customFormat="1" ht="22.5" customHeight="1" x14ac:dyDescent="0.25">
      <c r="B14" s="6" t="s">
        <v>26</v>
      </c>
      <c r="D14" s="13">
        <v>851.97900000000027</v>
      </c>
      <c r="E14" s="13">
        <v>834.16699999999992</v>
      </c>
      <c r="F14" s="13"/>
      <c r="G14" s="13">
        <v>898.42264999999998</v>
      </c>
      <c r="H14" s="13">
        <v>1030.50658</v>
      </c>
      <c r="I14" s="13">
        <v>945.2879999999991</v>
      </c>
      <c r="J14" s="13">
        <v>964.19375999999909</v>
      </c>
      <c r="K14" s="13">
        <v>983.47763519999899</v>
      </c>
    </row>
    <row r="15" spans="2:12" s="6" customFormat="1" ht="22.5" customHeight="1" x14ac:dyDescent="0.25">
      <c r="B15" s="6" t="s">
        <v>27</v>
      </c>
      <c r="D15" s="13">
        <v>1490.7000000000003</v>
      </c>
      <c r="E15" s="13">
        <v>1440.7</v>
      </c>
      <c r="F15" s="13"/>
      <c r="G15" s="13">
        <v>1368.6042600000001</v>
      </c>
      <c r="H15" s="13">
        <v>1495.1352800000002</v>
      </c>
      <c r="I15" s="13">
        <v>1715.408000000004</v>
      </c>
      <c r="J15" s="13">
        <v>1749.7161600000045</v>
      </c>
      <c r="K15" s="13">
        <v>1784.7104832000036</v>
      </c>
    </row>
    <row r="16" spans="2:12" s="6" customFormat="1" ht="22.5" customHeight="1" x14ac:dyDescent="0.25">
      <c r="B16" s="6" t="s">
        <v>51</v>
      </c>
      <c r="D16" s="13">
        <v>221.79999999999964</v>
      </c>
      <c r="E16" s="13">
        <v>221.79999999999964</v>
      </c>
      <c r="F16" s="13"/>
      <c r="G16" s="13">
        <v>241.31509</v>
      </c>
      <c r="H16" s="13">
        <v>266.80932000000001</v>
      </c>
      <c r="I16" s="13">
        <v>270</v>
      </c>
      <c r="J16" s="13">
        <v>275.39999999999998</v>
      </c>
      <c r="K16" s="13">
        <v>280.90800000000002</v>
      </c>
    </row>
    <row r="17" spans="2:29" s="6" customFormat="1" ht="22.5" customHeight="1" x14ac:dyDescent="0.25">
      <c r="B17" s="6" t="s">
        <v>28</v>
      </c>
      <c r="D17" s="13">
        <v>206.97500000000002</v>
      </c>
      <c r="E17" s="13">
        <v>206.97499999999999</v>
      </c>
      <c r="F17" s="13"/>
      <c r="G17" s="13">
        <v>208.80529000000001</v>
      </c>
      <c r="H17" s="13">
        <v>227.04709</v>
      </c>
      <c r="I17" s="13">
        <v>234.72200000000012</v>
      </c>
      <c r="J17" s="13">
        <v>239.41644000000011</v>
      </c>
      <c r="K17" s="13">
        <v>244.20476880000012</v>
      </c>
    </row>
    <row r="18" spans="2:29" s="6" customFormat="1" ht="22.5" customHeight="1" x14ac:dyDescent="0.25">
      <c r="B18" s="6" t="s">
        <v>29</v>
      </c>
      <c r="D18" s="13">
        <v>149.99999999999997</v>
      </c>
      <c r="E18" s="13">
        <v>150</v>
      </c>
      <c r="F18" s="13"/>
      <c r="G18" s="13">
        <v>120.22719000000001</v>
      </c>
      <c r="H18" s="13">
        <v>111.76530000000001</v>
      </c>
      <c r="I18" s="13">
        <v>168</v>
      </c>
      <c r="J18" s="13">
        <v>171.36</v>
      </c>
      <c r="K18" s="13">
        <v>174.78720000000004</v>
      </c>
    </row>
    <row r="19" spans="2:29" s="6" customFormat="1" ht="22.5" customHeight="1" x14ac:dyDescent="0.25">
      <c r="B19" s="6" t="s">
        <v>30</v>
      </c>
      <c r="D19" s="13">
        <v>439.35000000000014</v>
      </c>
      <c r="E19" s="13">
        <v>456.85</v>
      </c>
      <c r="F19" s="13"/>
      <c r="G19" s="13">
        <v>486.1474</v>
      </c>
      <c r="H19" s="13">
        <v>404.78083999999996</v>
      </c>
      <c r="I19" s="13">
        <v>513.89200000000005</v>
      </c>
      <c r="J19" s="13">
        <v>511.88984000000011</v>
      </c>
      <c r="K19" s="13">
        <v>573.12763680000012</v>
      </c>
    </row>
    <row r="20" spans="2:29" s="6" customFormat="1" ht="22.5" customHeight="1" x14ac:dyDescent="0.25">
      <c r="B20" s="6" t="s">
        <v>31</v>
      </c>
      <c r="D20" s="13">
        <v>418.58199999999988</v>
      </c>
      <c r="E20" s="13">
        <v>311.05000000000007</v>
      </c>
      <c r="F20" s="13"/>
      <c r="G20" s="13">
        <v>439.58</v>
      </c>
      <c r="H20" s="13">
        <v>410.06914999999992</v>
      </c>
      <c r="I20" s="13">
        <v>257.35600000000011</v>
      </c>
      <c r="J20" s="13">
        <v>262.80312000000021</v>
      </c>
      <c r="K20" s="13">
        <v>270.39918240000003</v>
      </c>
    </row>
    <row r="21" spans="2:29" s="6" customFormat="1" ht="22.5" customHeight="1" x14ac:dyDescent="0.25">
      <c r="B21" s="6" t="s">
        <v>32</v>
      </c>
      <c r="D21" s="13">
        <v>121.25</v>
      </c>
      <c r="E21" s="13">
        <v>91.25</v>
      </c>
      <c r="F21" s="13"/>
      <c r="G21" s="13">
        <v>74.348990000000001</v>
      </c>
      <c r="H21" s="13">
        <v>90.666010000000014</v>
      </c>
      <c r="I21" s="13">
        <v>96</v>
      </c>
      <c r="J21" s="13">
        <v>110.2</v>
      </c>
      <c r="K21" s="13">
        <v>61.404000000000003</v>
      </c>
    </row>
    <row r="22" spans="2:29" s="6" customFormat="1" ht="22.5" customHeight="1" x14ac:dyDescent="0.25">
      <c r="B22" s="6" t="s">
        <v>49</v>
      </c>
      <c r="D22" s="13">
        <v>7.5</v>
      </c>
      <c r="E22" s="13">
        <v>10.742000000000001</v>
      </c>
      <c r="F22" s="13"/>
      <c r="G22" s="13">
        <v>14.37725</v>
      </c>
      <c r="H22" s="13">
        <v>2.4994399999999999</v>
      </c>
      <c r="I22" s="13">
        <v>4</v>
      </c>
      <c r="J22" s="13">
        <v>4.08</v>
      </c>
      <c r="K22" s="13">
        <v>4.1616</v>
      </c>
    </row>
    <row r="23" spans="2:29" s="6" customFormat="1" ht="22.5" customHeight="1" x14ac:dyDescent="0.25">
      <c r="B23" s="6" t="s">
        <v>33</v>
      </c>
      <c r="D23" s="13">
        <v>22.715000000000003</v>
      </c>
      <c r="E23" s="13">
        <v>22.714999999999996</v>
      </c>
      <c r="F23" s="13"/>
      <c r="G23" s="13">
        <v>35.946100000000001</v>
      </c>
      <c r="H23" s="13">
        <v>43.873040000000003</v>
      </c>
      <c r="I23" s="13">
        <v>27.03</v>
      </c>
      <c r="J23" s="13">
        <v>27.570599999999995</v>
      </c>
      <c r="K23" s="13">
        <v>28.122012000000002</v>
      </c>
    </row>
    <row r="24" spans="2:29" s="6" customFormat="1" ht="22.5" customHeight="1" x14ac:dyDescent="0.25">
      <c r="B24" s="6" t="s">
        <v>34</v>
      </c>
      <c r="D24" s="13">
        <v>58.346000000000011</v>
      </c>
      <c r="E24" s="13">
        <v>18.34599</v>
      </c>
      <c r="F24" s="13"/>
      <c r="G24" s="13">
        <v>41.967460000000003</v>
      </c>
      <c r="H24" s="13">
        <v>54.925820000000009</v>
      </c>
      <c r="I24" s="13">
        <v>38.847999999999949</v>
      </c>
      <c r="J24" s="13">
        <v>39.624959999999959</v>
      </c>
      <c r="K24" s="13">
        <v>40.417459199999954</v>
      </c>
    </row>
    <row r="25" spans="2:29" s="6" customFormat="1" ht="22.5" customHeight="1" x14ac:dyDescent="0.25">
      <c r="B25" s="6" t="s">
        <v>50</v>
      </c>
      <c r="D25" s="13">
        <v>15</v>
      </c>
      <c r="E25" s="13">
        <v>15</v>
      </c>
      <c r="F25" s="13"/>
      <c r="G25" s="13">
        <v>6.2662200000000006</v>
      </c>
      <c r="H25" s="13">
        <v>0.39173000000000002</v>
      </c>
      <c r="I25" s="13">
        <v>15</v>
      </c>
      <c r="J25" s="13">
        <v>15.3</v>
      </c>
      <c r="K25" s="13">
        <v>15.606</v>
      </c>
    </row>
    <row r="26" spans="2:29" s="6" customFormat="1" ht="22.5" customHeight="1" x14ac:dyDescent="0.25">
      <c r="B26" s="6" t="s">
        <v>216</v>
      </c>
      <c r="D26" s="13">
        <v>0</v>
      </c>
      <c r="E26" s="13">
        <v>0</v>
      </c>
      <c r="F26" s="13"/>
      <c r="G26" s="13">
        <v>0</v>
      </c>
      <c r="H26" s="13">
        <v>0</v>
      </c>
      <c r="I26" s="13">
        <v>1000</v>
      </c>
      <c r="J26" s="13">
        <f>I26</f>
        <v>1000</v>
      </c>
      <c r="K26" s="13">
        <f>J26</f>
        <v>1000</v>
      </c>
    </row>
    <row r="27" spans="2:29" s="6" customFormat="1" ht="22.5" customHeight="1" thickBot="1" x14ac:dyDescent="0.3">
      <c r="B27" s="6" t="s">
        <v>71</v>
      </c>
      <c r="D27" s="16">
        <f>SUM(D9:D26)</f>
        <v>12705.253880421955</v>
      </c>
      <c r="E27" s="16">
        <f>SUM(E9:E26)</f>
        <v>13091.567143529081</v>
      </c>
      <c r="F27" s="11"/>
      <c r="G27" s="16">
        <f>SUM(G9:G25)</f>
        <v>13059.859519999998</v>
      </c>
      <c r="H27" s="16">
        <f>SUM(H9:H25)</f>
        <v>13950.849579999998</v>
      </c>
      <c r="I27" s="16">
        <f>SUM(I9:I26)</f>
        <v>15975.749411499533</v>
      </c>
      <c r="J27" s="16">
        <f>SUM(J9:J26)</f>
        <v>16803.601579292226</v>
      </c>
      <c r="K27" s="16">
        <f>SUM(K9:K26)</f>
        <v>17329.102689352407</v>
      </c>
    </row>
    <row r="28" spans="2:29" s="6" customFormat="1" ht="22.5" customHeight="1" thickTop="1" x14ac:dyDescent="0.25">
      <c r="I28" s="11"/>
    </row>
    <row r="29" spans="2:29" x14ac:dyDescent="0.25">
      <c r="M29" s="2"/>
      <c r="N29" s="2"/>
      <c r="O29" s="2"/>
      <c r="P29" s="2"/>
      <c r="Q29" s="2"/>
      <c r="R29" s="2"/>
      <c r="S29" s="2"/>
      <c r="T29" s="2"/>
      <c r="U29" s="2"/>
      <c r="V29" s="2"/>
      <c r="W29" s="2"/>
      <c r="X29" s="2"/>
      <c r="Y29" s="2"/>
      <c r="Z29" s="2"/>
      <c r="AA29" s="2"/>
      <c r="AB29" s="2"/>
      <c r="AC29" s="2"/>
    </row>
    <row r="30" spans="2:29" x14ac:dyDescent="0.25">
      <c r="M30" s="2"/>
      <c r="N30" s="2"/>
      <c r="O30" s="2"/>
      <c r="P30" s="2"/>
      <c r="Q30" s="2"/>
      <c r="R30" s="2"/>
      <c r="S30" s="2"/>
      <c r="T30" s="2"/>
      <c r="U30" s="2"/>
      <c r="V30" s="2"/>
      <c r="W30" s="2"/>
      <c r="X30" s="2"/>
      <c r="Y30" s="2"/>
      <c r="Z30" s="2"/>
      <c r="AA30" s="2"/>
      <c r="AB30" s="2"/>
      <c r="AC30" s="2"/>
    </row>
    <row r="31" spans="2:29" x14ac:dyDescent="0.25">
      <c r="M31" s="2"/>
      <c r="N31" s="2"/>
      <c r="O31" s="2"/>
      <c r="P31" s="2"/>
      <c r="Q31" s="2"/>
      <c r="R31" s="2"/>
      <c r="S31" s="2"/>
      <c r="T31" s="2"/>
      <c r="U31" s="2"/>
      <c r="V31" s="2"/>
      <c r="W31" s="2"/>
      <c r="X31" s="2"/>
      <c r="Y31" s="2"/>
      <c r="Z31" s="2"/>
      <c r="AA31" s="2"/>
      <c r="AB31" s="2"/>
      <c r="AC31" s="2"/>
    </row>
    <row r="32" spans="2:29" x14ac:dyDescent="0.25">
      <c r="M32" s="2"/>
      <c r="N32" s="2"/>
      <c r="O32" s="2"/>
      <c r="P32" s="2"/>
      <c r="Q32" s="2"/>
      <c r="R32" s="2"/>
      <c r="S32" s="2"/>
      <c r="T32" s="2"/>
      <c r="U32" s="2"/>
      <c r="V32" s="2"/>
      <c r="W32" s="2"/>
      <c r="X32" s="2"/>
      <c r="Y32" s="2"/>
      <c r="Z32" s="2"/>
      <c r="AA32" s="2"/>
      <c r="AB32" s="2"/>
      <c r="AC32" s="2"/>
    </row>
    <row r="33" s="2" customFormat="1" x14ac:dyDescent="0.25"/>
    <row r="34" s="2" customFormat="1" x14ac:dyDescent="0.25"/>
    <row r="35" s="2" customFormat="1" x14ac:dyDescent="0.25"/>
    <row r="36" s="2" customFormat="1" x14ac:dyDescent="0.25"/>
    <row r="37" s="2" customFormat="1" x14ac:dyDescent="0.25"/>
    <row r="38" s="2" customFormat="1" x14ac:dyDescent="0.25"/>
    <row r="39" s="2" customFormat="1" x14ac:dyDescent="0.25"/>
  </sheetData>
  <pageMargins left="0.7" right="0.7" top="0.75" bottom="0.75" header="0.3" footer="0.3"/>
  <pageSetup scale="73" fitToHeight="0" orientation="portrait" r:id="rId1"/>
  <ignoredErrors>
    <ignoredError sqref="B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9217" r:id="rId4" name="Button 1">
              <controlPr defaultSize="0" print="0" autoFill="0" autoPict="0" macro="[0]!Button3_Click">
                <anchor moveWithCells="1" sizeWithCells="1">
                  <from>
                    <xdr:col>0</xdr:col>
                    <xdr:colOff>12700</xdr:colOff>
                    <xdr:row>0</xdr:row>
                    <xdr:rowOff>0</xdr:rowOff>
                  </from>
                  <to>
                    <xdr:col>1</xdr:col>
                    <xdr:colOff>1212850</xdr:colOff>
                    <xdr:row>0</xdr:row>
                    <xdr:rowOff>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pageSetUpPr fitToPage="1"/>
  </sheetPr>
  <dimension ref="B3:AB19"/>
  <sheetViews>
    <sheetView view="pageBreakPreview" zoomScale="115" zoomScaleSheetLayoutView="115" workbookViewId="0">
      <pane ySplit="3" topLeftCell="A4" activePane="bottomLeft" state="frozen"/>
      <selection pane="bottomLeft" activeCell="F8" sqref="F8"/>
    </sheetView>
  </sheetViews>
  <sheetFormatPr defaultColWidth="9.1796875" defaultRowHeight="12.5" x14ac:dyDescent="0.25"/>
  <cols>
    <col min="1" max="1" width="9.1796875" style="2"/>
    <col min="2" max="2" width="26.453125" style="2" customWidth="1"/>
    <col min="3" max="3" width="1.453125" style="2" customWidth="1"/>
    <col min="4" max="4" width="10.453125" style="2" customWidth="1"/>
    <col min="5" max="5" width="11.453125" style="2" customWidth="1"/>
    <col min="6" max="6" width="1.453125" style="2" customWidth="1"/>
    <col min="7" max="7" width="11.453125" style="2" customWidth="1"/>
    <col min="8" max="8" width="12.54296875" style="2" customWidth="1"/>
    <col min="9" max="10" width="11" style="2" customWidth="1"/>
    <col min="11" max="11" width="11.453125" style="2" customWidth="1"/>
    <col min="12" max="12" width="9.1796875" style="2"/>
    <col min="29" max="16384" width="9.1796875" style="2"/>
  </cols>
  <sheetData>
    <row r="3" spans="2:28" s="1" customFormat="1" ht="15" x14ac:dyDescent="0.3">
      <c r="B3" s="76" t="s">
        <v>38</v>
      </c>
      <c r="C3" s="76"/>
      <c r="D3" s="76"/>
      <c r="E3" s="76"/>
      <c r="F3" s="76"/>
      <c r="G3" s="76"/>
      <c r="H3" s="76"/>
      <c r="I3" s="76"/>
      <c r="J3" s="76"/>
      <c r="K3" s="76"/>
    </row>
    <row r="4" spans="2:28" s="1" customFormat="1" ht="15" x14ac:dyDescent="0.3">
      <c r="B4" s="76" t="s">
        <v>36</v>
      </c>
      <c r="C4" s="76"/>
      <c r="D4" s="76"/>
      <c r="E4" s="76"/>
      <c r="F4" s="76"/>
      <c r="G4" s="76"/>
      <c r="H4" s="76"/>
      <c r="I4" s="76"/>
      <c r="J4" s="76"/>
      <c r="K4" s="76"/>
    </row>
    <row r="5" spans="2:28" ht="15.75" customHeight="1" x14ac:dyDescent="0.25">
      <c r="B5" s="77" t="s">
        <v>1</v>
      </c>
      <c r="C5" s="77"/>
      <c r="D5" s="77"/>
      <c r="E5" s="77"/>
      <c r="F5" s="77"/>
      <c r="G5" s="77"/>
      <c r="H5" s="77"/>
      <c r="I5" s="77"/>
      <c r="J5" s="77"/>
      <c r="K5" s="77"/>
    </row>
    <row r="6" spans="2:28" ht="11.25" customHeight="1" x14ac:dyDescent="0.25">
      <c r="B6" s="3"/>
      <c r="C6" s="4"/>
      <c r="D6" s="4"/>
      <c r="E6" s="5"/>
      <c r="F6" s="5"/>
      <c r="G6" s="5"/>
      <c r="H6" s="5"/>
      <c r="I6" s="5"/>
      <c r="J6" s="5"/>
    </row>
    <row r="7" spans="2:28" s="6" customFormat="1" x14ac:dyDescent="0.25">
      <c r="E7" s="7"/>
      <c r="F7" s="7"/>
      <c r="G7" s="7"/>
      <c r="H7" s="7"/>
      <c r="I7" s="7"/>
      <c r="J7" s="7"/>
      <c r="K7" s="7"/>
    </row>
    <row r="8" spans="2:28" s="6" customFormat="1" ht="30.5" customHeight="1" x14ac:dyDescent="0.25">
      <c r="D8" s="9" t="str">
        <f>'3.1'!D8</f>
        <v>Approved 2023</v>
      </c>
      <c r="E8" s="9" t="str">
        <f>'3.1'!E8</f>
        <v>Approved 2024</v>
      </c>
      <c r="F8" s="10"/>
      <c r="G8" s="9" t="str">
        <f>'3.1'!G8</f>
        <v>Actual 2023</v>
      </c>
      <c r="H8" s="9" t="str">
        <f>'3.1'!H8</f>
        <v>Prlm. Actual 2024</v>
      </c>
      <c r="I8" s="9" t="str">
        <f>'3.1'!I8</f>
        <v>Proposed 2025</v>
      </c>
      <c r="J8" s="9" t="str">
        <f>'3.1'!J8</f>
        <v>Proposed 2026</v>
      </c>
      <c r="K8" s="9" t="str">
        <f>'3.1'!K8</f>
        <v>Proposed 2027</v>
      </c>
    </row>
    <row r="9" spans="2:28" s="6" customFormat="1" ht="22.5" customHeight="1" x14ac:dyDescent="0.25">
      <c r="B9" s="6" t="s">
        <v>37</v>
      </c>
      <c r="C9" s="51"/>
      <c r="D9" s="52">
        <v>2189.6098390000002</v>
      </c>
      <c r="E9" s="52">
        <v>2417.0457679504998</v>
      </c>
      <c r="F9" s="52"/>
      <c r="G9" s="52">
        <v>2217.7380200000002</v>
      </c>
      <c r="H9" s="52">
        <v>2503.8041199999998</v>
      </c>
      <c r="I9" s="52">
        <v>2711.0507375000002</v>
      </c>
      <c r="J9" s="52">
        <v>3010.0518430833336</v>
      </c>
      <c r="K9" s="52">
        <v>3066.5017399450003</v>
      </c>
    </row>
    <row r="10" spans="2:28" s="6" customFormat="1" ht="22.5" customHeight="1" x14ac:dyDescent="0.25">
      <c r="B10" s="6" t="s">
        <v>82</v>
      </c>
      <c r="D10" s="46">
        <v>615.80899999999997</v>
      </c>
      <c r="E10" s="46">
        <v>615.80899999999997</v>
      </c>
      <c r="F10" s="46"/>
      <c r="G10" s="46">
        <f>E10</f>
        <v>615.80899999999997</v>
      </c>
      <c r="H10" s="46">
        <f>G10</f>
        <v>615.80899999999997</v>
      </c>
      <c r="I10" s="46">
        <v>1062.596</v>
      </c>
      <c r="J10" s="46">
        <v>1062.596</v>
      </c>
      <c r="K10" s="46">
        <v>1062.596</v>
      </c>
    </row>
    <row r="11" spans="2:28" s="6" customFormat="1" ht="22.5" customHeight="1" thickBot="1" x14ac:dyDescent="0.3">
      <c r="B11" s="6" t="s">
        <v>58</v>
      </c>
      <c r="D11" s="16">
        <f>SUM(D9:D10)</f>
        <v>2805.4188389999999</v>
      </c>
      <c r="E11" s="16">
        <f>SUM(E9:E10)</f>
        <v>3032.8547679505</v>
      </c>
      <c r="F11" s="11"/>
      <c r="G11" s="16">
        <f>SUM(G9:G10)</f>
        <v>2833.54702</v>
      </c>
      <c r="H11" s="16">
        <f>SUM(H9:H10)</f>
        <v>3119.61312</v>
      </c>
      <c r="I11" s="16">
        <f>SUM(I9:I10)</f>
        <v>3773.6467375000002</v>
      </c>
      <c r="J11" s="16">
        <f>SUM(J9:J10)</f>
        <v>4072.6478430833336</v>
      </c>
      <c r="K11" s="16">
        <f>SUM(K9:K10)</f>
        <v>4129.0977399450003</v>
      </c>
    </row>
    <row r="12" spans="2:28" s="6" customFormat="1" ht="13" thickTop="1" x14ac:dyDescent="0.25"/>
    <row r="13" spans="2:28" s="6" customFormat="1" x14ac:dyDescent="0.25"/>
    <row r="14" spans="2:28" s="6" customFormat="1" ht="54" customHeight="1" x14ac:dyDescent="0.25">
      <c r="B14" s="144" t="s">
        <v>237</v>
      </c>
      <c r="C14" s="144"/>
      <c r="D14" s="144"/>
      <c r="E14" s="144"/>
      <c r="F14" s="144"/>
      <c r="G14" s="144"/>
      <c r="H14" s="144"/>
      <c r="I14" s="144"/>
      <c r="J14" s="144"/>
      <c r="K14" s="144"/>
    </row>
    <row r="15" spans="2:28" s="6" customFormat="1" ht="40.5" customHeight="1" x14ac:dyDescent="0.25">
      <c r="B15" s="140"/>
      <c r="C15" s="140"/>
      <c r="D15" s="140"/>
      <c r="E15" s="140"/>
      <c r="F15" s="140"/>
      <c r="G15" s="140"/>
      <c r="H15" s="140"/>
      <c r="I15" s="140"/>
      <c r="J15" s="140"/>
      <c r="K15" s="140"/>
    </row>
    <row r="16" spans="2:28" x14ac:dyDescent="0.25">
      <c r="M16" s="2"/>
      <c r="N16" s="2"/>
      <c r="O16" s="2"/>
      <c r="P16" s="2"/>
      <c r="Q16" s="2"/>
      <c r="R16" s="2"/>
      <c r="S16" s="2"/>
      <c r="T16" s="2"/>
      <c r="U16" s="2"/>
      <c r="V16" s="2"/>
      <c r="W16" s="2"/>
      <c r="X16" s="2"/>
      <c r="Y16" s="2"/>
      <c r="Z16" s="2"/>
      <c r="AA16" s="2"/>
      <c r="AB16" s="2"/>
    </row>
    <row r="17" s="2" customFormat="1" x14ac:dyDescent="0.25"/>
    <row r="18" s="2" customFormat="1" x14ac:dyDescent="0.25"/>
    <row r="19" s="2" customFormat="1" x14ac:dyDescent="0.25"/>
  </sheetData>
  <mergeCells count="2">
    <mergeCell ref="B14:K14"/>
    <mergeCell ref="B15:K15"/>
  </mergeCells>
  <pageMargins left="0.7" right="0.7" top="0.75" bottom="0.75" header="0.3" footer="0.3"/>
  <pageSetup fitToHeight="0" orientation="landscape" r:id="rId1"/>
  <ignoredErrors>
    <ignoredError sqref="B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Button 1">
              <controlPr defaultSize="0" print="0" autoFill="0" autoPict="0" macro="[0]!Button3_Click">
                <anchor moveWithCells="1" sizeWithCells="1">
                  <from>
                    <xdr:col>0</xdr:col>
                    <xdr:colOff>12700</xdr:colOff>
                    <xdr:row>0</xdr:row>
                    <xdr:rowOff>0</xdr:rowOff>
                  </from>
                  <to>
                    <xdr:col>1</xdr:col>
                    <xdr:colOff>1212850</xdr:colOff>
                    <xdr:row>0</xdr:row>
                    <xdr:rowOff>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3:O16"/>
  <sheetViews>
    <sheetView view="pageBreakPreview" zoomScale="115" zoomScaleNormal="100" zoomScaleSheetLayoutView="115" workbookViewId="0"/>
  </sheetViews>
  <sheetFormatPr defaultColWidth="9.1796875" defaultRowHeight="12.5" x14ac:dyDescent="0.25"/>
  <cols>
    <col min="1" max="1" width="9.1796875" style="2"/>
    <col min="2" max="2" width="16.54296875" style="2" customWidth="1"/>
    <col min="3" max="12" width="7.81640625" style="2" customWidth="1"/>
    <col min="13" max="13" width="12.1796875" style="2" customWidth="1"/>
    <col min="14" max="16384" width="9.1796875" style="2"/>
  </cols>
  <sheetData>
    <row r="3" spans="2:15" s="1" customFormat="1" ht="15" x14ac:dyDescent="0.3">
      <c r="B3" s="81" t="s">
        <v>39</v>
      </c>
      <c r="C3" s="81"/>
      <c r="D3" s="81"/>
      <c r="E3" s="81"/>
      <c r="F3" s="81"/>
      <c r="G3" s="81"/>
      <c r="H3" s="81"/>
      <c r="I3" s="81"/>
      <c r="J3" s="81"/>
      <c r="K3" s="81"/>
      <c r="L3" s="81"/>
      <c r="M3" s="81"/>
      <c r="N3" s="54"/>
    </row>
    <row r="4" spans="2:15" s="1" customFormat="1" ht="15" x14ac:dyDescent="0.3">
      <c r="B4" s="81" t="s">
        <v>127</v>
      </c>
      <c r="C4" s="81"/>
      <c r="D4" s="81"/>
      <c r="E4" s="81"/>
      <c r="F4" s="81"/>
      <c r="G4" s="81"/>
      <c r="H4" s="81"/>
      <c r="I4" s="81"/>
      <c r="J4" s="81"/>
      <c r="K4" s="81"/>
      <c r="L4" s="81"/>
      <c r="M4" s="81"/>
      <c r="N4" s="54"/>
    </row>
    <row r="5" spans="2:15" ht="15" customHeight="1" x14ac:dyDescent="0.25">
      <c r="B5" s="82" t="s">
        <v>1</v>
      </c>
      <c r="C5" s="83"/>
      <c r="D5" s="83"/>
      <c r="E5" s="83"/>
      <c r="F5" s="83"/>
      <c r="G5" s="83"/>
      <c r="H5" s="83"/>
      <c r="I5" s="83"/>
      <c r="J5" s="83"/>
      <c r="K5" s="83"/>
      <c r="L5" s="83"/>
      <c r="M5" s="83"/>
    </row>
    <row r="6" spans="2:15" ht="15" customHeight="1" x14ac:dyDescent="0.25">
      <c r="B6" s="55"/>
      <c r="C6" s="56"/>
      <c r="D6" s="56"/>
      <c r="E6" s="56"/>
      <c r="F6" s="56"/>
      <c r="G6" s="56"/>
      <c r="H6" s="56"/>
      <c r="I6" s="56"/>
      <c r="J6" s="56"/>
      <c r="K6" s="56"/>
      <c r="L6" s="56"/>
      <c r="M6" s="56"/>
    </row>
    <row r="7" spans="2:15" x14ac:dyDescent="0.25">
      <c r="C7" s="57"/>
      <c r="D7" s="57"/>
      <c r="E7" s="57"/>
      <c r="F7" s="57"/>
      <c r="G7" s="57"/>
      <c r="H7" s="57"/>
      <c r="I7" s="57"/>
      <c r="J7" s="57"/>
      <c r="K7" s="57"/>
      <c r="L7" s="57"/>
    </row>
    <row r="8" spans="2:15" s="56" customFormat="1" ht="27.75" customHeight="1" x14ac:dyDescent="0.25">
      <c r="C8" s="59">
        <v>2015</v>
      </c>
      <c r="D8" s="59">
        <v>2016</v>
      </c>
      <c r="E8" s="59">
        <v>2017</v>
      </c>
      <c r="F8" s="59">
        <v>2018</v>
      </c>
      <c r="G8" s="59">
        <v>2019</v>
      </c>
      <c r="H8" s="59">
        <v>2020</v>
      </c>
      <c r="I8" s="59">
        <v>2021</v>
      </c>
      <c r="J8" s="59">
        <v>2022</v>
      </c>
      <c r="K8" s="59">
        <f>J8+1</f>
        <v>2023</v>
      </c>
      <c r="L8" s="59">
        <f>K8+1</f>
        <v>2024</v>
      </c>
      <c r="M8" s="59" t="s">
        <v>81</v>
      </c>
    </row>
    <row r="9" spans="2:15" s="56" customFormat="1" x14ac:dyDescent="0.25">
      <c r="C9" s="58"/>
      <c r="D9" s="58"/>
      <c r="E9" s="58"/>
      <c r="F9" s="58"/>
      <c r="G9" s="58"/>
      <c r="H9" s="58"/>
      <c r="I9" s="58"/>
      <c r="J9" s="58"/>
      <c r="K9" s="58"/>
      <c r="L9" s="58"/>
      <c r="M9" s="58"/>
    </row>
    <row r="10" spans="2:15" x14ac:dyDescent="0.25">
      <c r="B10" s="2" t="s">
        <v>221</v>
      </c>
      <c r="C10" s="11">
        <v>193</v>
      </c>
      <c r="D10" s="11">
        <v>1018</v>
      </c>
      <c r="E10" s="11">
        <v>666</v>
      </c>
      <c r="F10" s="11">
        <v>651</v>
      </c>
      <c r="G10" s="11">
        <v>62</v>
      </c>
      <c r="H10" s="11">
        <v>1232.9118600000004</v>
      </c>
      <c r="I10" s="11">
        <v>812.87480000000028</v>
      </c>
      <c r="J10" s="11">
        <v>2006.0730699999999</v>
      </c>
      <c r="K10" s="11">
        <v>554.79738000000009</v>
      </c>
      <c r="L10" s="11">
        <v>2419.5742200000004</v>
      </c>
      <c r="M10" s="11">
        <f>AVERAGE(C10:L10)</f>
        <v>961.62313300000005</v>
      </c>
      <c r="O10" s="72"/>
    </row>
    <row r="11" spans="2:15" x14ac:dyDescent="0.25">
      <c r="C11" s="132"/>
      <c r="D11" s="132"/>
      <c r="E11" s="132"/>
      <c r="F11" s="132"/>
      <c r="G11" s="132"/>
      <c r="H11" s="132"/>
      <c r="I11" s="132"/>
      <c r="J11" s="132"/>
      <c r="K11" s="132"/>
      <c r="L11" s="132"/>
      <c r="M11" s="133"/>
    </row>
    <row r="12" spans="2:15" x14ac:dyDescent="0.25">
      <c r="C12" s="134"/>
      <c r="D12" s="134"/>
      <c r="E12" s="134"/>
      <c r="F12" s="134"/>
      <c r="G12" s="134"/>
      <c r="H12" s="134"/>
      <c r="I12" s="134"/>
      <c r="J12" s="134"/>
      <c r="K12" s="134"/>
      <c r="L12" s="134"/>
      <c r="M12" s="135"/>
    </row>
    <row r="13" spans="2:15" x14ac:dyDescent="0.25">
      <c r="C13" s="46"/>
      <c r="D13" s="46"/>
      <c r="E13" s="46"/>
      <c r="F13" s="46"/>
      <c r="G13" s="46"/>
      <c r="H13" s="46"/>
      <c r="I13" s="46"/>
      <c r="J13" s="46"/>
      <c r="K13" s="46"/>
      <c r="L13" s="46"/>
      <c r="M13" s="134"/>
    </row>
    <row r="14" spans="2:15" x14ac:dyDescent="0.25">
      <c r="C14" s="46"/>
      <c r="D14" s="46"/>
      <c r="E14" s="46"/>
      <c r="F14" s="46"/>
      <c r="G14" s="46"/>
      <c r="H14" s="46"/>
      <c r="I14" s="46"/>
      <c r="J14" s="46"/>
      <c r="K14" s="46"/>
      <c r="L14" s="46"/>
      <c r="M14" s="134"/>
    </row>
    <row r="15" spans="2:15" x14ac:dyDescent="0.25">
      <c r="C15" s="46"/>
      <c r="D15" s="46"/>
      <c r="E15" s="46"/>
      <c r="F15" s="46"/>
      <c r="G15" s="46"/>
      <c r="H15" s="46"/>
      <c r="I15" s="46"/>
      <c r="J15" s="46"/>
      <c r="K15" s="46"/>
      <c r="L15" s="46"/>
      <c r="M15" s="134"/>
    </row>
    <row r="16" spans="2:15" x14ac:dyDescent="0.25">
      <c r="C16" s="46"/>
      <c r="D16" s="46"/>
      <c r="E16" s="46"/>
      <c r="F16" s="46"/>
      <c r="G16" s="46"/>
      <c r="H16" s="46"/>
      <c r="I16" s="46"/>
      <c r="J16" s="46"/>
      <c r="K16" s="46"/>
      <c r="L16" s="46"/>
      <c r="M16" s="134"/>
    </row>
  </sheetData>
  <pageMargins left="0.70866141732283472" right="0.70866141732283472" top="0.74803149606299213" bottom="0.74803149606299213" header="0.31496062992125984" footer="0.31496062992125984"/>
  <pageSetup orientation="landscape" r:id="rId1"/>
  <ignoredErrors>
    <ignoredError sqref="B5" numberStoredAsText="1"/>
  </ignoredError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7">
    <pageSetUpPr fitToPage="1"/>
  </sheetPr>
  <dimension ref="B3:M30"/>
  <sheetViews>
    <sheetView view="pageBreakPreview" zoomScale="115" zoomScaleSheetLayoutView="115" workbookViewId="0">
      <pane ySplit="3" topLeftCell="A4" activePane="bottomLeft" state="frozen"/>
      <selection pane="bottomLeft" activeCell="D8" sqref="D8"/>
    </sheetView>
  </sheetViews>
  <sheetFormatPr defaultColWidth="9.1796875" defaultRowHeight="12.5" x14ac:dyDescent="0.25"/>
  <cols>
    <col min="1" max="1" width="9.1796875" style="2"/>
    <col min="2" max="2" width="19.54296875" style="2" customWidth="1"/>
    <col min="3" max="3" width="1.453125" style="2" customWidth="1"/>
    <col min="4" max="4" width="9.81640625" style="2" customWidth="1"/>
    <col min="5" max="5" width="11.453125" style="2" customWidth="1"/>
    <col min="6" max="6" width="1.453125" style="2" customWidth="1"/>
    <col min="7" max="7" width="11.453125" style="2" customWidth="1"/>
    <col min="8" max="8" width="12.08984375" style="2" customWidth="1"/>
    <col min="9" max="10" width="11.1796875" style="2" customWidth="1"/>
    <col min="11" max="11" width="11.453125" style="2" customWidth="1"/>
    <col min="12" max="16384" width="9.1796875" style="2"/>
  </cols>
  <sheetData>
    <row r="3" spans="2:13" s="1" customFormat="1" ht="15" x14ac:dyDescent="0.3">
      <c r="B3" s="76" t="s">
        <v>111</v>
      </c>
      <c r="C3" s="76"/>
      <c r="D3" s="76"/>
      <c r="E3" s="76"/>
      <c r="F3" s="76"/>
      <c r="G3" s="76"/>
      <c r="H3" s="76"/>
      <c r="I3" s="76"/>
      <c r="J3" s="76"/>
      <c r="K3" s="76"/>
    </row>
    <row r="4" spans="2:13" s="1" customFormat="1" ht="15" x14ac:dyDescent="0.3">
      <c r="B4" s="76" t="s">
        <v>110</v>
      </c>
      <c r="C4" s="76"/>
      <c r="D4" s="76"/>
      <c r="E4" s="76"/>
      <c r="F4" s="76"/>
      <c r="G4" s="76"/>
      <c r="H4" s="76"/>
      <c r="I4" s="76"/>
      <c r="J4" s="76"/>
      <c r="K4" s="76"/>
    </row>
    <row r="5" spans="2:13" ht="15.75" customHeight="1" x14ac:dyDescent="0.25">
      <c r="B5" s="77" t="s">
        <v>1</v>
      </c>
      <c r="C5" s="77"/>
      <c r="D5" s="77"/>
      <c r="E5" s="77"/>
      <c r="F5" s="77"/>
      <c r="G5" s="77"/>
      <c r="H5" s="77"/>
      <c r="I5" s="77"/>
      <c r="J5" s="77"/>
      <c r="K5" s="77"/>
    </row>
    <row r="6" spans="2:13" ht="11.25" customHeight="1" x14ac:dyDescent="0.25">
      <c r="B6" s="3"/>
      <c r="C6" s="4"/>
      <c r="D6" s="4"/>
      <c r="E6" s="5"/>
      <c r="F6" s="5"/>
      <c r="G6" s="5"/>
      <c r="H6" s="5"/>
      <c r="I6" s="5"/>
      <c r="J6" s="5"/>
    </row>
    <row r="7" spans="2:13" s="6" customFormat="1" x14ac:dyDescent="0.25">
      <c r="E7" s="7"/>
      <c r="F7" s="7"/>
      <c r="G7" s="7"/>
      <c r="H7" s="7"/>
      <c r="I7" s="7"/>
      <c r="J7" s="7"/>
      <c r="K7" s="7"/>
    </row>
    <row r="8" spans="2:13" s="6" customFormat="1" ht="30" customHeight="1" x14ac:dyDescent="0.25">
      <c r="D8" s="9" t="str">
        <f>'3.1'!D8</f>
        <v>Approved 2023</v>
      </c>
      <c r="E8" s="9" t="str">
        <f>'3.1'!E8</f>
        <v>Approved 2024</v>
      </c>
      <c r="F8" s="10"/>
      <c r="G8" s="9" t="str">
        <f>'3.1'!G8</f>
        <v>Actual 2023</v>
      </c>
      <c r="H8" s="9" t="str">
        <f>'3.1'!H8</f>
        <v>Prlm. Actual 2024</v>
      </c>
      <c r="I8" s="9" t="str">
        <f>'3.1'!I8</f>
        <v>Proposed 2025</v>
      </c>
      <c r="J8" s="9" t="str">
        <f>'3.1'!J8</f>
        <v>Proposed 2026</v>
      </c>
      <c r="K8" s="9" t="str">
        <f>'3.1'!K8</f>
        <v>Proposed 2027</v>
      </c>
    </row>
    <row r="9" spans="2:13" s="6" customFormat="1" x14ac:dyDescent="0.25">
      <c r="B9" s="6" t="s">
        <v>102</v>
      </c>
      <c r="C9" s="51"/>
      <c r="D9" s="64">
        <v>-3343.2089999999998</v>
      </c>
      <c r="E9" s="64">
        <v>-3281.3999999999996</v>
      </c>
      <c r="F9" s="52"/>
      <c r="G9" s="64">
        <v>-3343.2089999999998</v>
      </c>
      <c r="H9" s="64">
        <f>G12</f>
        <v>-3282.1969999999997</v>
      </c>
      <c r="I9" s="64">
        <f>H12</f>
        <v>-5085.9619999999995</v>
      </c>
      <c r="J9" s="64">
        <f>I12</f>
        <v>-4577.366</v>
      </c>
      <c r="K9" s="64">
        <f>J12</f>
        <v>-4068.77</v>
      </c>
      <c r="M9" s="21"/>
    </row>
    <row r="10" spans="2:13" s="6" customFormat="1" x14ac:dyDescent="0.25">
      <c r="B10" s="6" t="s">
        <v>106</v>
      </c>
      <c r="D10" s="66">
        <v>615.80899999999997</v>
      </c>
      <c r="E10" s="66">
        <v>615.80899999999997</v>
      </c>
      <c r="F10" s="46"/>
      <c r="G10" s="66">
        <f>'3.10'!G10</f>
        <v>615.80899999999997</v>
      </c>
      <c r="H10" s="66">
        <f>'3.10'!H10</f>
        <v>615.80899999999997</v>
      </c>
      <c r="I10" s="66">
        <f>'3.10'!I10</f>
        <v>1062.596</v>
      </c>
      <c r="J10" s="66">
        <f>'3.10'!J10</f>
        <v>1062.596</v>
      </c>
      <c r="K10" s="66">
        <f>'3.10'!K10</f>
        <v>1062.596</v>
      </c>
    </row>
    <row r="11" spans="2:13" s="6" customFormat="1" x14ac:dyDescent="0.25">
      <c r="B11" s="6" t="s">
        <v>154</v>
      </c>
      <c r="D11" s="66">
        <v>-554</v>
      </c>
      <c r="E11" s="66">
        <v>-681.74099999999999</v>
      </c>
      <c r="F11" s="46"/>
      <c r="G11" s="66">
        <v>-554.79700000000003</v>
      </c>
      <c r="H11" s="66">
        <v>-2419.5740000000001</v>
      </c>
      <c r="I11" s="66">
        <v>-554</v>
      </c>
      <c r="J11" s="66">
        <v>-554</v>
      </c>
      <c r="K11" s="66">
        <v>-554</v>
      </c>
    </row>
    <row r="12" spans="2:13" s="6" customFormat="1" ht="13" thickBot="1" x14ac:dyDescent="0.3">
      <c r="B12" s="6" t="s">
        <v>103</v>
      </c>
      <c r="D12" s="65">
        <f>SUM(D9:D11)</f>
        <v>-3281.3999999999996</v>
      </c>
      <c r="E12" s="65">
        <f>SUM(E9:E11)</f>
        <v>-3347.3319999999994</v>
      </c>
      <c r="F12" s="11"/>
      <c r="G12" s="65">
        <f t="shared" ref="G12:K12" si="0">SUM(G9:G11)</f>
        <v>-3282.1969999999997</v>
      </c>
      <c r="H12" s="65">
        <f t="shared" si="0"/>
        <v>-5085.9619999999995</v>
      </c>
      <c r="I12" s="65">
        <f>SUM(I9:I11)</f>
        <v>-4577.366</v>
      </c>
      <c r="J12" s="65">
        <f t="shared" ref="J12" si="1">SUM(J9:J11)</f>
        <v>-4068.77</v>
      </c>
      <c r="K12" s="65">
        <f t="shared" si="0"/>
        <v>-3560.174</v>
      </c>
    </row>
    <row r="13" spans="2:13" s="6" customFormat="1" ht="13.5" customHeight="1" thickTop="1" x14ac:dyDescent="0.25"/>
    <row r="14" spans="2:13" s="6" customFormat="1" ht="13.5" customHeight="1" x14ac:dyDescent="0.25"/>
    <row r="15" spans="2:13" s="6" customFormat="1" ht="13.5" customHeight="1" x14ac:dyDescent="0.25"/>
    <row r="16" spans="2:13" s="6" customFormat="1" ht="22.5" customHeight="1" x14ac:dyDescent="0.25">
      <c r="H16" s="66"/>
      <c r="I16" s="66"/>
      <c r="J16" s="66"/>
      <c r="K16" s="66"/>
    </row>
    <row r="17" spans="2:11" s="6" customFormat="1" ht="22.5" customHeight="1" x14ac:dyDescent="0.25">
      <c r="D17" s="66"/>
      <c r="E17" s="66"/>
      <c r="F17" s="66"/>
      <c r="G17" s="66"/>
      <c r="H17" s="66"/>
      <c r="I17" s="66"/>
      <c r="J17" s="66"/>
      <c r="K17" s="66"/>
    </row>
    <row r="18" spans="2:11" s="6" customFormat="1" ht="22.5" customHeight="1" x14ac:dyDescent="0.25">
      <c r="D18" s="66"/>
      <c r="E18" s="66"/>
      <c r="F18" s="66"/>
      <c r="G18" s="66"/>
      <c r="H18" s="66"/>
      <c r="I18" s="66"/>
      <c r="J18" s="66"/>
      <c r="K18" s="66"/>
    </row>
    <row r="19" spans="2:11" s="6" customFormat="1" ht="22.5" customHeight="1" x14ac:dyDescent="0.25">
      <c r="D19" s="66"/>
      <c r="E19" s="66"/>
      <c r="F19" s="66"/>
      <c r="G19" s="66"/>
      <c r="H19" s="66"/>
      <c r="I19" s="66"/>
      <c r="J19" s="66"/>
      <c r="K19" s="66"/>
    </row>
    <row r="20" spans="2:11" s="6" customFormat="1" ht="22.5" customHeight="1" x14ac:dyDescent="0.25">
      <c r="H20" s="66"/>
      <c r="I20" s="66"/>
      <c r="J20" s="66"/>
      <c r="K20" s="66"/>
    </row>
    <row r="21" spans="2:11" s="6" customFormat="1" ht="22.5" customHeight="1" x14ac:dyDescent="0.25">
      <c r="G21" s="66"/>
    </row>
    <row r="22" spans="2:11" s="6" customFormat="1" ht="22.5" customHeight="1" x14ac:dyDescent="0.25">
      <c r="D22" s="66"/>
      <c r="E22" s="66"/>
      <c r="F22" s="66"/>
      <c r="G22" s="66"/>
    </row>
    <row r="23" spans="2:11" s="6" customFormat="1" ht="22.5" customHeight="1" x14ac:dyDescent="0.25"/>
    <row r="24" spans="2:11" s="6" customFormat="1" ht="22.5" customHeight="1" x14ac:dyDescent="0.25"/>
    <row r="25" spans="2:11" s="6" customFormat="1" ht="22.5" customHeight="1" x14ac:dyDescent="0.25"/>
    <row r="26" spans="2:11" s="6" customFormat="1" ht="22.5" customHeight="1" x14ac:dyDescent="0.25"/>
    <row r="27" spans="2:11" s="6" customFormat="1" ht="22.5" customHeight="1" x14ac:dyDescent="0.25"/>
    <row r="28" spans="2:11" s="6" customFormat="1" ht="22.5" customHeight="1" x14ac:dyDescent="0.25"/>
    <row r="29" spans="2:11" s="6" customFormat="1" ht="22.5" customHeight="1" x14ac:dyDescent="0.25"/>
    <row r="30" spans="2:11" x14ac:dyDescent="0.25">
      <c r="B30" s="6"/>
      <c r="C30" s="6"/>
      <c r="D30" s="6"/>
      <c r="E30" s="6"/>
      <c r="F30" s="6"/>
      <c r="G30" s="6"/>
      <c r="H30" s="6"/>
      <c r="I30" s="6"/>
      <c r="J30" s="6"/>
    </row>
  </sheetData>
  <pageMargins left="0.7" right="0.7" top="0.75" bottom="0.75" header="0.3" footer="0.3"/>
  <pageSetup fitToHeight="0" orientation="landscape" r:id="rId1"/>
  <ignoredErrors>
    <ignoredError sqref="B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75777" r:id="rId4" name="Button 1">
              <controlPr defaultSize="0" print="0" autoFill="0" autoPict="0" macro="[0]!Button3_Click">
                <anchor moveWithCells="1" sizeWithCells="1">
                  <from>
                    <xdr:col>0</xdr:col>
                    <xdr:colOff>12700</xdr:colOff>
                    <xdr:row>0</xdr:row>
                    <xdr:rowOff>0</xdr:rowOff>
                  </from>
                  <to>
                    <xdr:col>1</xdr:col>
                    <xdr:colOff>1212850</xdr:colOff>
                    <xdr:row>0</xdr:row>
                    <xdr:rowOff>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pageSetUpPr fitToPage="1"/>
  </sheetPr>
  <dimension ref="B3:AA46"/>
  <sheetViews>
    <sheetView view="pageBreakPreview" zoomScale="130" zoomScaleNormal="100" zoomScaleSheetLayoutView="130" workbookViewId="0">
      <pane ySplit="3" topLeftCell="A4" activePane="bottomLeft" state="frozen"/>
      <selection pane="bottomLeft" activeCell="D8" sqref="D8"/>
    </sheetView>
  </sheetViews>
  <sheetFormatPr defaultColWidth="9.1796875" defaultRowHeight="12.5" x14ac:dyDescent="0.25"/>
  <cols>
    <col min="1" max="1" width="9.1796875" style="2"/>
    <col min="2" max="2" width="18.1796875" style="2" customWidth="1"/>
    <col min="3" max="3" width="1.453125" style="2" customWidth="1"/>
    <col min="4" max="4" width="9.54296875" style="2" customWidth="1"/>
    <col min="5" max="5" width="11.453125" style="2" customWidth="1"/>
    <col min="6" max="6" width="1.453125" style="2" customWidth="1"/>
    <col min="7" max="7" width="11.453125" style="2" customWidth="1"/>
    <col min="8" max="8" width="12.7265625" style="2" customWidth="1"/>
    <col min="9" max="10" width="10.453125" style="2" customWidth="1"/>
    <col min="11" max="11" width="11.453125" style="2" customWidth="1"/>
    <col min="12" max="16384" width="9.1796875" style="2"/>
  </cols>
  <sheetData>
    <row r="3" spans="2:27" s="1" customFormat="1" ht="15" x14ac:dyDescent="0.3">
      <c r="B3" s="76" t="s">
        <v>43</v>
      </c>
      <c r="C3" s="76"/>
      <c r="D3" s="76"/>
      <c r="E3" s="76"/>
      <c r="F3" s="76"/>
      <c r="G3" s="76"/>
      <c r="H3" s="76"/>
      <c r="I3" s="76"/>
      <c r="J3" s="76"/>
      <c r="K3" s="76"/>
    </row>
    <row r="4" spans="2:27" s="1" customFormat="1" ht="15" x14ac:dyDescent="0.3">
      <c r="B4" s="76" t="s">
        <v>12</v>
      </c>
      <c r="C4" s="76"/>
      <c r="D4" s="76"/>
      <c r="E4" s="76"/>
      <c r="F4" s="76"/>
      <c r="G4" s="76"/>
      <c r="H4" s="76"/>
      <c r="I4" s="76"/>
      <c r="J4" s="76"/>
      <c r="K4" s="76"/>
    </row>
    <row r="5" spans="2:27" x14ac:dyDescent="0.25">
      <c r="B5" s="77" t="s">
        <v>1</v>
      </c>
      <c r="C5" s="77"/>
      <c r="D5" s="77"/>
      <c r="E5" s="77"/>
      <c r="F5" s="77"/>
      <c r="G5" s="77"/>
      <c r="H5" s="77"/>
      <c r="I5" s="77"/>
      <c r="J5" s="77"/>
      <c r="K5" s="77"/>
    </row>
    <row r="6" spans="2:27" ht="15" x14ac:dyDescent="0.25">
      <c r="B6" s="3"/>
      <c r="C6" s="4"/>
      <c r="D6" s="4"/>
      <c r="E6" s="5"/>
      <c r="F6" s="5"/>
      <c r="G6" s="5"/>
      <c r="H6" s="5"/>
      <c r="I6" s="5"/>
      <c r="J6" s="5"/>
    </row>
    <row r="7" spans="2:27" s="6" customFormat="1" x14ac:dyDescent="0.25">
      <c r="E7" s="7"/>
      <c r="F7" s="7"/>
      <c r="G7" s="7"/>
      <c r="H7" s="7"/>
      <c r="I7" s="7"/>
      <c r="J7" s="7"/>
      <c r="K7" s="7"/>
    </row>
    <row r="8" spans="2:27" s="6" customFormat="1" ht="30.5" customHeight="1" x14ac:dyDescent="0.25">
      <c r="D8" s="9" t="str">
        <f>'3.1'!D8</f>
        <v>Approved 2023</v>
      </c>
      <c r="E8" s="9" t="str">
        <f>'3.1'!E8</f>
        <v>Approved 2024</v>
      </c>
      <c r="F8" s="10"/>
      <c r="G8" s="9" t="str">
        <f>'3.1'!G8</f>
        <v>Actual 2023</v>
      </c>
      <c r="H8" s="9" t="str">
        <f>'3.1'!H8</f>
        <v>Prlm. Actual 2024</v>
      </c>
      <c r="I8" s="9" t="str">
        <f>'3.1'!I8</f>
        <v>Proposed 2025</v>
      </c>
      <c r="J8" s="9" t="str">
        <f>'3.1'!J8</f>
        <v>Proposed 2026</v>
      </c>
      <c r="K8" s="9" t="str">
        <f>'3.1'!K8</f>
        <v>Proposed 2027</v>
      </c>
      <c r="S8" s="6" t="s">
        <v>145</v>
      </c>
      <c r="U8" s="6" t="s">
        <v>147</v>
      </c>
      <c r="V8" s="6" t="s">
        <v>146</v>
      </c>
      <c r="X8" s="6" t="s">
        <v>147</v>
      </c>
      <c r="Y8" s="6" t="s">
        <v>146</v>
      </c>
      <c r="AA8" s="6" t="s">
        <v>145</v>
      </c>
    </row>
    <row r="9" spans="2:27" s="6" customFormat="1" ht="13" thickBot="1" x14ac:dyDescent="0.3">
      <c r="B9" s="6" t="s">
        <v>12</v>
      </c>
      <c r="D9" s="110">
        <v>757.77395548800007</v>
      </c>
      <c r="E9" s="110">
        <v>776.69908654176004</v>
      </c>
      <c r="F9" s="11"/>
      <c r="G9" s="16">
        <v>756.18791000000022</v>
      </c>
      <c r="H9" s="16">
        <v>759.21225999999979</v>
      </c>
      <c r="I9" s="16">
        <v>770.60046419999981</v>
      </c>
      <c r="J9" s="16">
        <v>789.80853488399998</v>
      </c>
      <c r="K9" s="16">
        <v>805.60470558168038</v>
      </c>
      <c r="P9" s="8">
        <f>G9/E9-1</f>
        <v>-2.640813784535978E-2</v>
      </c>
      <c r="Q9" s="8">
        <f>H9/G9-1</f>
        <v>3.9994688621767249E-3</v>
      </c>
      <c r="R9" s="8">
        <f>I9/H9-1</f>
        <v>1.5000026738240635E-2</v>
      </c>
      <c r="S9" s="8">
        <f>K9/I9-1</f>
        <v>4.5424630541872624E-2</v>
      </c>
      <c r="U9" s="8">
        <f>I9/E9-1</f>
        <v>-7.851975684578516E-3</v>
      </c>
      <c r="V9" s="8">
        <f>K9/E9-1</f>
        <v>3.7215981762798389E-2</v>
      </c>
      <c r="X9" s="11">
        <f>I9-E9</f>
        <v>-6.0986223417602332</v>
      </c>
      <c r="Y9" s="11">
        <f>K9-E9</f>
        <v>28.905619039920339</v>
      </c>
      <c r="AA9" s="11">
        <f>K9-I9</f>
        <v>35.004241381680572</v>
      </c>
    </row>
    <row r="10" spans="2:27" s="6" customFormat="1" ht="13" thickTop="1" x14ac:dyDescent="0.25">
      <c r="G10" s="8"/>
      <c r="H10" s="8"/>
      <c r="I10" s="8"/>
      <c r="J10" s="8"/>
      <c r="P10" s="8"/>
      <c r="Q10" s="8"/>
      <c r="R10" s="8"/>
      <c r="S10" s="8"/>
      <c r="U10" s="8"/>
      <c r="V10" s="8"/>
      <c r="X10" s="11"/>
      <c r="Y10" s="11"/>
      <c r="AA10" s="11"/>
    </row>
    <row r="11" spans="2:27" s="6" customFormat="1" x14ac:dyDescent="0.25">
      <c r="P11" s="8"/>
      <c r="Q11" s="8"/>
      <c r="R11" s="8"/>
      <c r="S11" s="8"/>
      <c r="U11" s="8"/>
      <c r="V11" s="8"/>
      <c r="X11" s="11"/>
      <c r="Y11" s="11"/>
      <c r="AA11" s="11"/>
    </row>
    <row r="12" spans="2:27" s="6" customFormat="1" x14ac:dyDescent="0.25"/>
    <row r="13" spans="2:27" s="6" customFormat="1" x14ac:dyDescent="0.25"/>
    <row r="14" spans="2:27" s="6" customFormat="1" x14ac:dyDescent="0.25"/>
    <row r="15" spans="2:27" s="6" customFormat="1" x14ac:dyDescent="0.25"/>
    <row r="16" spans="2:27" s="6" customFormat="1" x14ac:dyDescent="0.25"/>
    <row r="17" s="6" customFormat="1" x14ac:dyDescent="0.25"/>
    <row r="18" s="6" customFormat="1" x14ac:dyDescent="0.25"/>
    <row r="19" s="6" customFormat="1" x14ac:dyDescent="0.25"/>
    <row r="20" s="6" customFormat="1" x14ac:dyDescent="0.25"/>
    <row r="21" s="6" customFormat="1" x14ac:dyDescent="0.25"/>
    <row r="22" s="6" customFormat="1" x14ac:dyDescent="0.25"/>
    <row r="23" s="6" customFormat="1" x14ac:dyDescent="0.25"/>
    <row r="24" s="6" customFormat="1" x14ac:dyDescent="0.25"/>
    <row r="25" s="6" customFormat="1" x14ac:dyDescent="0.25"/>
    <row r="26" s="6" customFormat="1" x14ac:dyDescent="0.25"/>
    <row r="27" s="6" customFormat="1" x14ac:dyDescent="0.25"/>
    <row r="28" s="6" customFormat="1" x14ac:dyDescent="0.25"/>
    <row r="29" s="6" customFormat="1" x14ac:dyDescent="0.25"/>
    <row r="30" s="6" customFormat="1" x14ac:dyDescent="0.25"/>
    <row r="31" s="6" customFormat="1" x14ac:dyDescent="0.25"/>
    <row r="32" s="6" customFormat="1" x14ac:dyDescent="0.25"/>
    <row r="33" spans="2:10" s="6" customFormat="1" x14ac:dyDescent="0.25"/>
    <row r="34" spans="2:10" s="6" customFormat="1" x14ac:dyDescent="0.25"/>
    <row r="35" spans="2:10" s="6" customFormat="1" x14ac:dyDescent="0.25"/>
    <row r="36" spans="2:10" s="6" customFormat="1" x14ac:dyDescent="0.25"/>
    <row r="37" spans="2:10" s="6" customFormat="1" x14ac:dyDescent="0.25"/>
    <row r="38" spans="2:10" s="6" customFormat="1" x14ac:dyDescent="0.25"/>
    <row r="39" spans="2:10" s="6" customFormat="1" x14ac:dyDescent="0.25"/>
    <row r="40" spans="2:10" s="6" customFormat="1" x14ac:dyDescent="0.25"/>
    <row r="41" spans="2:10" s="6" customFormat="1" x14ac:dyDescent="0.25"/>
    <row r="42" spans="2:10" s="6" customFormat="1" x14ac:dyDescent="0.25"/>
    <row r="43" spans="2:10" s="6" customFormat="1" x14ac:dyDescent="0.25"/>
    <row r="44" spans="2:10" s="6" customFormat="1" x14ac:dyDescent="0.25"/>
    <row r="45" spans="2:10" s="6" customFormat="1" x14ac:dyDescent="0.25"/>
    <row r="46" spans="2:10" x14ac:dyDescent="0.25">
      <c r="B46" s="6"/>
      <c r="C46" s="6"/>
      <c r="D46" s="6"/>
      <c r="E46" s="6"/>
      <c r="F46" s="6"/>
      <c r="G46" s="6"/>
      <c r="H46" s="6"/>
      <c r="I46" s="6"/>
      <c r="J46" s="6"/>
    </row>
  </sheetData>
  <pageMargins left="0.7" right="0.7" top="0.75" bottom="0.75" header="0.3" footer="0.3"/>
  <pageSetup fitToHeight="0" orientation="landscape" r:id="rId1"/>
  <ignoredErrors>
    <ignoredError sqref="B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Button 1">
              <controlPr defaultSize="0" print="0" autoFill="0" autoPict="0" macro="[0]!Button3_Click">
                <anchor moveWithCells="1" sizeWithCells="1">
                  <from>
                    <xdr:col>0</xdr:col>
                    <xdr:colOff>12700</xdr:colOff>
                    <xdr:row>0</xdr:row>
                    <xdr:rowOff>0</xdr:rowOff>
                  </from>
                  <to>
                    <xdr:col>2</xdr:col>
                    <xdr:colOff>0</xdr:colOff>
                    <xdr:row>0</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1">
    <pageSetUpPr fitToPage="1"/>
  </sheetPr>
  <dimension ref="A3:AE36"/>
  <sheetViews>
    <sheetView view="pageBreakPreview" zoomScale="115" zoomScaleNormal="100" zoomScaleSheetLayoutView="115" workbookViewId="0">
      <pane ySplit="3" topLeftCell="A4" activePane="bottomLeft" state="frozen"/>
      <selection pane="bottomLeft" activeCell="D8" sqref="D8"/>
    </sheetView>
  </sheetViews>
  <sheetFormatPr defaultColWidth="9.1796875" defaultRowHeight="12.5" x14ac:dyDescent="0.25"/>
  <cols>
    <col min="1" max="1" width="9.1796875" style="2"/>
    <col min="2" max="2" width="35.54296875" style="2" customWidth="1"/>
    <col min="3" max="3" width="1.453125" style="2" customWidth="1"/>
    <col min="4" max="4" width="10.453125" style="2" customWidth="1"/>
    <col min="5" max="5" width="11.453125" style="2" customWidth="1"/>
    <col min="6" max="6" width="1.453125" style="2" customWidth="1"/>
    <col min="7" max="7" width="11.453125" style="2" customWidth="1"/>
    <col min="8" max="8" width="12.6328125" style="2" customWidth="1"/>
    <col min="9" max="10" width="10.81640625" style="2" customWidth="1"/>
    <col min="11" max="11" width="11.453125" style="2" customWidth="1"/>
    <col min="12" max="13" width="9.1796875" style="2"/>
    <col min="32" max="16384" width="9.1796875" style="2"/>
  </cols>
  <sheetData>
    <row r="3" spans="1:12" s="1" customFormat="1" ht="15" x14ac:dyDescent="0.3">
      <c r="B3" s="76" t="s">
        <v>54</v>
      </c>
      <c r="C3" s="76"/>
      <c r="D3" s="76"/>
      <c r="E3" s="137"/>
      <c r="F3" s="137"/>
      <c r="G3" s="137"/>
      <c r="H3" s="76"/>
      <c r="I3" s="76"/>
      <c r="J3" s="76"/>
      <c r="K3" s="76"/>
    </row>
    <row r="4" spans="1:12" s="1" customFormat="1" ht="15" x14ac:dyDescent="0.3">
      <c r="B4" s="76" t="s">
        <v>2</v>
      </c>
      <c r="C4" s="76"/>
      <c r="D4" s="76"/>
      <c r="E4" s="76"/>
      <c r="F4" s="76"/>
      <c r="G4" s="76"/>
      <c r="H4" s="76"/>
      <c r="I4" s="76"/>
      <c r="J4" s="76"/>
      <c r="K4" s="76"/>
    </row>
    <row r="5" spans="1:12" x14ac:dyDescent="0.25">
      <c r="B5" s="77" t="s">
        <v>1</v>
      </c>
      <c r="C5" s="77"/>
      <c r="D5" s="77"/>
      <c r="E5" s="77"/>
      <c r="F5" s="77"/>
      <c r="G5" s="77"/>
      <c r="H5" s="77"/>
      <c r="I5" s="77"/>
      <c r="J5" s="77"/>
      <c r="K5" s="77"/>
    </row>
    <row r="6" spans="1:12" ht="15" x14ac:dyDescent="0.25">
      <c r="B6" s="3"/>
      <c r="C6" s="4"/>
      <c r="D6" s="4"/>
      <c r="E6" s="5"/>
      <c r="F6" s="5"/>
      <c r="G6" s="5"/>
      <c r="H6" s="5"/>
      <c r="I6" s="5"/>
      <c r="J6" s="5"/>
    </row>
    <row r="7" spans="1:12" s="6" customFormat="1" x14ac:dyDescent="0.25">
      <c r="E7" s="7"/>
      <c r="F7" s="7"/>
      <c r="G7" s="7"/>
      <c r="H7" s="7"/>
      <c r="I7" s="7"/>
      <c r="J7" s="7"/>
      <c r="K7" s="7"/>
    </row>
    <row r="8" spans="1:12" s="6" customFormat="1" ht="31.5" customHeight="1" x14ac:dyDescent="0.25">
      <c r="D8" s="9" t="str">
        <f>'3.1'!D8</f>
        <v>Approved 2023</v>
      </c>
      <c r="E8" s="9" t="str">
        <f>'3.1'!E8</f>
        <v>Approved 2024</v>
      </c>
      <c r="F8" s="10"/>
      <c r="G8" s="9" t="str">
        <f>'3.1'!G8</f>
        <v>Actual 2023</v>
      </c>
      <c r="H8" s="9" t="str">
        <f>'3.1'!H8</f>
        <v>Prlm. Actual 2024</v>
      </c>
      <c r="I8" s="9" t="str">
        <f>'3.1'!I8</f>
        <v>Proposed 2025</v>
      </c>
      <c r="J8" s="9" t="str">
        <f>'3.1'!J8</f>
        <v>Proposed 2026</v>
      </c>
      <c r="K8" s="9" t="str">
        <f>'3.1'!K8</f>
        <v>Proposed 2027</v>
      </c>
    </row>
    <row r="9" spans="1:12" s="6" customFormat="1" x14ac:dyDescent="0.25">
      <c r="B9" s="6" t="s">
        <v>40</v>
      </c>
      <c r="D9" s="11">
        <v>14244.218000000001</v>
      </c>
      <c r="E9" s="11">
        <v>15349.733</v>
      </c>
      <c r="F9" s="11"/>
      <c r="G9" s="11">
        <v>16005.334999999999</v>
      </c>
      <c r="H9" s="11">
        <v>15718.508</v>
      </c>
      <c r="I9" s="11">
        <v>20557.809000000001</v>
      </c>
      <c r="J9" s="11">
        <v>24511.496999999999</v>
      </c>
      <c r="K9" s="11">
        <v>27837.940999999999</v>
      </c>
      <c r="L9" s="11"/>
    </row>
    <row r="10" spans="1:12" s="6" customFormat="1" x14ac:dyDescent="0.25">
      <c r="B10" s="6" t="s">
        <v>155</v>
      </c>
      <c r="D10" s="46">
        <v>-5655.5140000000001</v>
      </c>
      <c r="E10" s="46">
        <v>-5678.8490000000002</v>
      </c>
      <c r="F10" s="46"/>
      <c r="G10" s="46">
        <v>-6479.5619999999999</v>
      </c>
      <c r="H10" s="46">
        <v>-5704.5209999999997</v>
      </c>
      <c r="I10" s="46">
        <v>-5866.51667</v>
      </c>
      <c r="J10" s="46">
        <v>-6383.8376699999999</v>
      </c>
      <c r="K10" s="46">
        <v>-6709.2386699999997</v>
      </c>
      <c r="L10" s="11"/>
    </row>
    <row r="11" spans="1:12" s="6" customFormat="1" x14ac:dyDescent="0.25">
      <c r="B11" s="6" t="s">
        <v>219</v>
      </c>
      <c r="D11" s="46"/>
      <c r="E11" s="46"/>
      <c r="F11" s="46"/>
      <c r="G11" s="46"/>
      <c r="H11" s="46"/>
      <c r="I11" s="46">
        <v>-1506.8243300000001</v>
      </c>
      <c r="J11" s="46">
        <v>-1506.8243300000001</v>
      </c>
      <c r="K11" s="46">
        <v>-1506.8243300000001</v>
      </c>
      <c r="L11" s="11"/>
    </row>
    <row r="12" spans="1:12" s="6" customFormat="1" ht="25" x14ac:dyDescent="0.25">
      <c r="B12" s="14" t="s">
        <v>41</v>
      </c>
      <c r="D12" s="46">
        <v>-262</v>
      </c>
      <c r="E12" s="46">
        <v>-262</v>
      </c>
      <c r="F12" s="46"/>
      <c r="G12" s="46">
        <v>-262</v>
      </c>
      <c r="H12" s="46">
        <v>-262</v>
      </c>
      <c r="I12" s="46">
        <v>-262</v>
      </c>
      <c r="J12" s="46">
        <v>-262</v>
      </c>
      <c r="K12" s="46">
        <v>-262</v>
      </c>
      <c r="L12" s="11"/>
    </row>
    <row r="13" spans="1:12" s="6" customFormat="1" x14ac:dyDescent="0.25">
      <c r="A13" s="60"/>
      <c r="B13" s="60" t="s">
        <v>85</v>
      </c>
      <c r="C13" s="60"/>
      <c r="D13" s="46">
        <v>-51.155907444444438</v>
      </c>
      <c r="E13" s="46">
        <v>-51.155907444444438</v>
      </c>
      <c r="F13" s="46"/>
      <c r="G13" s="46">
        <v>-51.155907444444495</v>
      </c>
      <c r="H13" s="46">
        <v>-67.471901233264362</v>
      </c>
      <c r="I13" s="46">
        <v>-67.471901233264362</v>
      </c>
      <c r="J13" s="46">
        <v>-67.471901233264362</v>
      </c>
      <c r="K13" s="46">
        <v>-67.471901233264362</v>
      </c>
      <c r="L13" s="60"/>
    </row>
    <row r="14" spans="1:12" s="6" customFormat="1" x14ac:dyDescent="0.25">
      <c r="B14" s="14" t="s">
        <v>42</v>
      </c>
      <c r="D14" s="46">
        <v>4535.5</v>
      </c>
      <c r="E14" s="46">
        <v>5345.1559999999999</v>
      </c>
      <c r="F14" s="46"/>
      <c r="G14" s="46">
        <v>3689.5329999999999</v>
      </c>
      <c r="H14" s="46">
        <v>5436.1200535000007</v>
      </c>
      <c r="I14" s="46">
        <v>6835.0509999999995</v>
      </c>
      <c r="J14" s="46">
        <v>7975.8410000000003</v>
      </c>
      <c r="K14" s="46">
        <v>8109.3159999999998</v>
      </c>
      <c r="L14" s="11"/>
    </row>
    <row r="15" spans="1:12" s="6" customFormat="1" x14ac:dyDescent="0.25">
      <c r="B15" s="14"/>
      <c r="D15" s="46"/>
      <c r="E15" s="46"/>
      <c r="F15" s="46"/>
      <c r="G15" s="46"/>
      <c r="H15" s="46"/>
      <c r="I15" s="46"/>
      <c r="J15" s="46"/>
      <c r="K15" s="46"/>
      <c r="L15" s="11"/>
    </row>
    <row r="16" spans="1:12" s="6" customFormat="1" ht="13" thickBot="1" x14ac:dyDescent="0.3">
      <c r="B16" s="6" t="s">
        <v>72</v>
      </c>
      <c r="D16" s="16">
        <f>SUM(D9:D15)</f>
        <v>12811.048092555557</v>
      </c>
      <c r="E16" s="16">
        <f>SUM(E9:E15)</f>
        <v>14702.884092555556</v>
      </c>
      <c r="F16" s="11"/>
      <c r="G16" s="16">
        <f>SUM(G9:G15)</f>
        <v>12902.150092555554</v>
      </c>
      <c r="H16" s="16">
        <f>SUM(H9:H15)</f>
        <v>15120.635152266737</v>
      </c>
      <c r="I16" s="16">
        <f>SUM(I9:I15)</f>
        <v>19690.047098766736</v>
      </c>
      <c r="J16" s="16">
        <f>SUM(J9:J15)</f>
        <v>24267.204098766735</v>
      </c>
      <c r="K16" s="16">
        <f>SUM(K9:K15)</f>
        <v>27401.722098766735</v>
      </c>
      <c r="L16" s="11"/>
    </row>
    <row r="17" spans="2:11" s="6" customFormat="1" ht="13" thickTop="1" x14ac:dyDescent="0.25"/>
    <row r="18" spans="2:11" s="6" customFormat="1" x14ac:dyDescent="0.25"/>
    <row r="19" spans="2:11" s="6" customFormat="1" ht="27.75" customHeight="1" x14ac:dyDescent="0.25">
      <c r="B19" s="145"/>
      <c r="C19" s="145"/>
      <c r="D19" s="145"/>
      <c r="E19" s="145"/>
      <c r="F19" s="145"/>
      <c r="G19" s="145"/>
      <c r="H19" s="145"/>
      <c r="I19" s="145"/>
      <c r="J19" s="145"/>
      <c r="K19" s="145"/>
    </row>
    <row r="20" spans="2:11" s="6" customFormat="1" x14ac:dyDescent="0.25"/>
    <row r="21" spans="2:11" s="6" customFormat="1" x14ac:dyDescent="0.25"/>
    <row r="22" spans="2:11" s="6" customFormat="1" x14ac:dyDescent="0.25"/>
    <row r="23" spans="2:11" s="6" customFormat="1" x14ac:dyDescent="0.25"/>
    <row r="24" spans="2:11" s="6" customFormat="1" x14ac:dyDescent="0.25"/>
    <row r="25" spans="2:11" s="6" customFormat="1" x14ac:dyDescent="0.25"/>
    <row r="26" spans="2:11" s="6" customFormat="1" x14ac:dyDescent="0.25"/>
    <row r="27" spans="2:11" s="6" customFormat="1" x14ac:dyDescent="0.25"/>
    <row r="28" spans="2:11" s="6" customFormat="1" x14ac:dyDescent="0.25"/>
    <row r="29" spans="2:11" s="6" customFormat="1" x14ac:dyDescent="0.25"/>
    <row r="30" spans="2:11" s="6" customFormat="1" x14ac:dyDescent="0.25"/>
    <row r="31" spans="2:11" s="6" customFormat="1" x14ac:dyDescent="0.25"/>
    <row r="32" spans="2:11" s="6" customFormat="1" x14ac:dyDescent="0.25"/>
    <row r="33" spans="2:10" s="6" customFormat="1" x14ac:dyDescent="0.25"/>
    <row r="34" spans="2:10" s="6" customFormat="1" x14ac:dyDescent="0.25"/>
    <row r="35" spans="2:10" s="6" customFormat="1" x14ac:dyDescent="0.25"/>
    <row r="36" spans="2:10" x14ac:dyDescent="0.25">
      <c r="B36" s="6"/>
      <c r="C36" s="6"/>
      <c r="D36" s="6"/>
      <c r="E36" s="6"/>
      <c r="F36" s="6"/>
      <c r="G36" s="6"/>
      <c r="H36" s="6"/>
      <c r="I36" s="6"/>
      <c r="J36" s="6"/>
    </row>
  </sheetData>
  <mergeCells count="1">
    <mergeCell ref="B19:K19"/>
  </mergeCells>
  <pageMargins left="0.70866141732283472" right="0.70866141732283472" top="0.74803149606299213" bottom="0.74803149606299213" header="0.31496062992125984" footer="0.31496062992125984"/>
  <pageSetup scale="93" orientation="landscape" r:id="rId1"/>
  <ignoredErrors>
    <ignoredError sqref="B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
              <controlPr defaultSize="0" print="0" autoFill="0" autoPict="0" macro="[0]!Button3_Click">
                <anchor moveWithCells="1" sizeWithCells="1">
                  <from>
                    <xdr:col>0</xdr:col>
                    <xdr:colOff>12700</xdr:colOff>
                    <xdr:row>0</xdr:row>
                    <xdr:rowOff>0</xdr:rowOff>
                  </from>
                  <to>
                    <xdr:col>1</xdr:col>
                    <xdr:colOff>1212850</xdr:colOff>
                    <xdr:row>0</xdr:row>
                    <xdr:rowOff>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4CDAF-1A1D-4C1A-BCE4-3E9411902989}">
  <sheetPr>
    <pageSetUpPr fitToPage="1"/>
  </sheetPr>
  <dimension ref="A3:AD37"/>
  <sheetViews>
    <sheetView view="pageBreakPreview" zoomScale="115" zoomScaleNormal="100" zoomScaleSheetLayoutView="115" workbookViewId="0">
      <pane ySplit="3" topLeftCell="A4" activePane="bottomLeft" state="frozen"/>
      <selection pane="bottomLeft" activeCell="D8" sqref="D8"/>
    </sheetView>
  </sheetViews>
  <sheetFormatPr defaultColWidth="9.1796875" defaultRowHeight="12.5" x14ac:dyDescent="0.25"/>
  <cols>
    <col min="1" max="1" width="9.1796875" style="2"/>
    <col min="2" max="2" width="35.54296875" style="2" customWidth="1"/>
    <col min="3" max="3" width="1.453125" style="2" customWidth="1"/>
    <col min="4" max="4" width="10.453125" style="2" customWidth="1"/>
    <col min="5" max="5" width="11.453125" style="2" customWidth="1"/>
    <col min="6" max="6" width="1.453125" style="2" customWidth="1"/>
    <col min="7" max="7" width="11.453125" style="2" customWidth="1"/>
    <col min="8" max="8" width="12" style="2" customWidth="1"/>
    <col min="9" max="10" width="10.81640625" style="2" customWidth="1"/>
    <col min="11" max="11" width="11.453125" style="2" customWidth="1"/>
    <col min="12" max="15" width="9.1796875" style="2"/>
    <col min="31" max="16384" width="9.1796875" style="2"/>
  </cols>
  <sheetData>
    <row r="3" spans="1:12" s="1" customFormat="1" ht="15" x14ac:dyDescent="0.3">
      <c r="B3" s="76" t="s">
        <v>232</v>
      </c>
      <c r="C3" s="76"/>
      <c r="D3" s="76"/>
      <c r="E3" s="137"/>
      <c r="F3" s="137"/>
      <c r="G3" s="137"/>
      <c r="H3" s="76"/>
      <c r="I3" s="76"/>
      <c r="J3" s="76"/>
      <c r="K3" s="76"/>
    </row>
    <row r="4" spans="1:12" s="1" customFormat="1" ht="15" x14ac:dyDescent="0.3">
      <c r="B4" s="76" t="s">
        <v>223</v>
      </c>
      <c r="C4" s="76"/>
      <c r="D4" s="76"/>
      <c r="E4" s="76"/>
      <c r="F4" s="76"/>
      <c r="G4" s="76"/>
      <c r="H4" s="76"/>
      <c r="I4" s="76"/>
      <c r="J4" s="76"/>
      <c r="K4" s="76"/>
    </row>
    <row r="5" spans="1:12" x14ac:dyDescent="0.25">
      <c r="B5" s="77" t="s">
        <v>1</v>
      </c>
      <c r="C5" s="77"/>
      <c r="D5" s="77"/>
      <c r="E5" s="77"/>
      <c r="F5" s="77"/>
      <c r="G5" s="77"/>
      <c r="H5" s="77"/>
      <c r="I5" s="77"/>
      <c r="J5" s="77"/>
      <c r="K5" s="77"/>
    </row>
    <row r="6" spans="1:12" ht="15" x14ac:dyDescent="0.25">
      <c r="B6" s="3"/>
      <c r="C6" s="4"/>
      <c r="D6" s="4"/>
      <c r="E6" s="5"/>
      <c r="F6" s="5"/>
      <c r="G6" s="5"/>
      <c r="H6" s="5"/>
      <c r="I6" s="5"/>
      <c r="J6" s="5"/>
    </row>
    <row r="7" spans="1:12" s="6" customFormat="1" x14ac:dyDescent="0.25">
      <c r="E7" s="7"/>
      <c r="F7" s="7"/>
      <c r="G7" s="7"/>
      <c r="H7" s="7"/>
      <c r="I7" s="7"/>
      <c r="J7" s="7"/>
      <c r="K7" s="7"/>
    </row>
    <row r="8" spans="1:12" s="6" customFormat="1" ht="44" customHeight="1" x14ac:dyDescent="0.25">
      <c r="D8" s="9" t="str">
        <f>'3.1'!D8</f>
        <v>Approved 2023</v>
      </c>
      <c r="E8" s="9" t="str">
        <f>'3.1'!E8</f>
        <v>Approved 2024</v>
      </c>
      <c r="F8" s="10"/>
      <c r="G8" s="9" t="str">
        <f>'3.1'!G8</f>
        <v>Actual 2023</v>
      </c>
      <c r="H8" s="9" t="str">
        <f>'3.1'!H8</f>
        <v>Prlm. Actual 2024</v>
      </c>
      <c r="I8" s="9" t="str">
        <f>'3.1'!I8</f>
        <v>Proposed 2025</v>
      </c>
      <c r="J8" s="9" t="str">
        <f>'3.1'!J8</f>
        <v>Proposed 2026</v>
      </c>
      <c r="K8" s="9" t="str">
        <f>'3.1'!K8</f>
        <v>Proposed 2027</v>
      </c>
    </row>
    <row r="9" spans="1:12" s="6" customFormat="1" x14ac:dyDescent="0.25">
      <c r="B9" s="6" t="s">
        <v>224</v>
      </c>
      <c r="D9" s="11">
        <v>1934.6991</v>
      </c>
      <c r="E9" s="11">
        <v>2133.7426</v>
      </c>
      <c r="F9" s="11"/>
      <c r="G9" s="11">
        <v>1080.96525</v>
      </c>
      <c r="H9" s="11">
        <v>2232.0136134999998</v>
      </c>
      <c r="I9" s="11">
        <v>2328.3979900000004</v>
      </c>
      <c r="J9" s="11">
        <v>2338.3409799999999</v>
      </c>
      <c r="K9" s="11">
        <v>1757.84194</v>
      </c>
      <c r="L9" s="11"/>
    </row>
    <row r="10" spans="1:12" s="6" customFormat="1" x14ac:dyDescent="0.25">
      <c r="B10" s="6" t="s">
        <v>226</v>
      </c>
      <c r="D10" s="46">
        <v>819.55813999999998</v>
      </c>
      <c r="E10" s="46">
        <v>812.46312</v>
      </c>
      <c r="F10" s="46"/>
      <c r="G10" s="46">
        <v>819.55813999999998</v>
      </c>
      <c r="H10" s="46">
        <v>812.46312999999998</v>
      </c>
      <c r="I10" s="46">
        <v>1451.83143</v>
      </c>
      <c r="J10" s="46">
        <v>2432.3561800000002</v>
      </c>
      <c r="K10" s="46">
        <v>3355.4511699999998</v>
      </c>
      <c r="L10" s="11"/>
    </row>
    <row r="11" spans="1:12" s="6" customFormat="1" x14ac:dyDescent="0.25">
      <c r="B11" s="6" t="s">
        <v>225</v>
      </c>
      <c r="D11" s="46">
        <v>540.34170999999992</v>
      </c>
      <c r="E11" s="136">
        <v>1142.45623</v>
      </c>
      <c r="F11" s="46"/>
      <c r="G11" s="46">
        <v>540.69492000000002</v>
      </c>
      <c r="H11" s="46">
        <v>1150.8546899999999</v>
      </c>
      <c r="I11" s="46">
        <v>1319.1028799999999</v>
      </c>
      <c r="J11" s="46">
        <v>1391.18957</v>
      </c>
      <c r="K11" s="46">
        <v>1366.93165</v>
      </c>
      <c r="L11" s="11"/>
    </row>
    <row r="12" spans="1:12" s="6" customFormat="1" x14ac:dyDescent="0.25">
      <c r="B12" s="60" t="s">
        <v>228</v>
      </c>
      <c r="D12" s="46">
        <v>50.898000000000003</v>
      </c>
      <c r="E12" s="136">
        <v>50.898000000000003</v>
      </c>
      <c r="F12" s="46"/>
      <c r="G12" s="46">
        <v>50.898000000000003</v>
      </c>
      <c r="H12" s="46">
        <v>50.898000000000003</v>
      </c>
      <c r="I12" s="46">
        <v>70.375</v>
      </c>
      <c r="J12" s="46">
        <v>64.055000000000007</v>
      </c>
      <c r="K12" s="46">
        <v>38.954999999999998</v>
      </c>
      <c r="L12" s="11"/>
    </row>
    <row r="13" spans="1:12" s="6" customFormat="1" x14ac:dyDescent="0.25">
      <c r="A13" s="60"/>
      <c r="B13" s="60" t="s">
        <v>229</v>
      </c>
      <c r="C13" s="60"/>
      <c r="D13" s="46">
        <v>718.47199999999998</v>
      </c>
      <c r="E13" s="136">
        <v>734.06488000000002</v>
      </c>
      <c r="F13" s="46"/>
      <c r="G13" s="46">
        <v>725.88599999999997</v>
      </c>
      <c r="H13" s="46">
        <v>718.35900000000004</v>
      </c>
      <c r="I13" s="46">
        <v>853.51800000000003</v>
      </c>
      <c r="J13" s="46">
        <v>938.07100000000003</v>
      </c>
      <c r="K13" s="46">
        <v>999.84100000000001</v>
      </c>
      <c r="L13" s="60"/>
    </row>
    <row r="14" spans="1:12" s="6" customFormat="1" x14ac:dyDescent="0.25">
      <c r="A14" s="60"/>
      <c r="B14" s="60" t="s">
        <v>230</v>
      </c>
      <c r="C14" s="60"/>
      <c r="D14" s="46">
        <v>221.53100000000001</v>
      </c>
      <c r="E14" s="46">
        <v>221.53100000000001</v>
      </c>
      <c r="F14" s="46"/>
      <c r="G14" s="46">
        <v>221.53100000000001</v>
      </c>
      <c r="H14" s="46">
        <v>221.53100000000001</v>
      </c>
      <c r="I14" s="46">
        <v>221.53100000000001</v>
      </c>
      <c r="J14" s="46">
        <v>221.53299999999999</v>
      </c>
      <c r="K14" s="46">
        <v>0</v>
      </c>
      <c r="L14" s="60"/>
    </row>
    <row r="15" spans="1:12" s="6" customFormat="1" x14ac:dyDescent="0.25">
      <c r="B15" s="14" t="s">
        <v>227</v>
      </c>
      <c r="D15" s="46">
        <v>250</v>
      </c>
      <c r="E15" s="46">
        <v>250</v>
      </c>
      <c r="F15" s="46"/>
      <c r="G15" s="46">
        <v>250</v>
      </c>
      <c r="H15" s="46">
        <v>250</v>
      </c>
      <c r="I15" s="46">
        <v>590.29499999999996</v>
      </c>
      <c r="J15" s="46">
        <v>590.29499999999996</v>
      </c>
      <c r="K15" s="46">
        <v>590.29499999999996</v>
      </c>
      <c r="L15" s="11"/>
    </row>
    <row r="16" spans="1:12" s="6" customFormat="1" x14ac:dyDescent="0.25">
      <c r="B16" s="14"/>
      <c r="D16" s="46"/>
      <c r="E16" s="46"/>
      <c r="F16" s="46"/>
      <c r="G16" s="46"/>
      <c r="H16" s="46"/>
      <c r="I16" s="46"/>
      <c r="J16" s="46"/>
      <c r="K16" s="46"/>
      <c r="L16" s="11"/>
    </row>
    <row r="17" spans="2:12" s="6" customFormat="1" ht="13" thickBot="1" x14ac:dyDescent="0.3">
      <c r="B17" s="6" t="s">
        <v>231</v>
      </c>
      <c r="D17" s="16">
        <f>SUM(D9:D16)</f>
        <v>4535.4999499999994</v>
      </c>
      <c r="E17" s="16">
        <f>SUM(E9:E16)</f>
        <v>5345.1558299999997</v>
      </c>
      <c r="F17" s="11"/>
      <c r="G17" s="16">
        <f>SUM(G9:G16)</f>
        <v>3689.5333099999998</v>
      </c>
      <c r="H17" s="16">
        <f>SUM(H9:H16)</f>
        <v>5436.1194335</v>
      </c>
      <c r="I17" s="16">
        <f>SUM(I9:I16)</f>
        <v>6835.0513000000001</v>
      </c>
      <c r="J17" s="16">
        <f>SUM(J9:J16)</f>
        <v>7975.8407300000008</v>
      </c>
      <c r="K17" s="16">
        <f>SUM(K9:K16)</f>
        <v>8109.3157599999995</v>
      </c>
      <c r="L17" s="11"/>
    </row>
    <row r="18" spans="2:12" s="6" customFormat="1" ht="13" thickTop="1" x14ac:dyDescent="0.25"/>
    <row r="19" spans="2:12" s="6" customFormat="1" x14ac:dyDescent="0.25"/>
    <row r="20" spans="2:12" s="6" customFormat="1" ht="27.75" customHeight="1" x14ac:dyDescent="0.25">
      <c r="B20" s="145"/>
      <c r="C20" s="145"/>
      <c r="D20" s="145"/>
      <c r="E20" s="145"/>
      <c r="F20" s="145"/>
      <c r="G20" s="145"/>
      <c r="H20" s="145"/>
      <c r="I20" s="145"/>
      <c r="J20" s="145"/>
      <c r="K20" s="145"/>
    </row>
    <row r="21" spans="2:12" s="6" customFormat="1" x14ac:dyDescent="0.25"/>
    <row r="22" spans="2:12" s="6" customFormat="1" x14ac:dyDescent="0.25"/>
    <row r="23" spans="2:12" s="6" customFormat="1" x14ac:dyDescent="0.25"/>
    <row r="24" spans="2:12" s="6" customFormat="1" x14ac:dyDescent="0.25"/>
    <row r="25" spans="2:12" s="6" customFormat="1" x14ac:dyDescent="0.25"/>
    <row r="26" spans="2:12" s="6" customFormat="1" x14ac:dyDescent="0.25"/>
    <row r="27" spans="2:12" s="6" customFormat="1" x14ac:dyDescent="0.25"/>
    <row r="28" spans="2:12" s="6" customFormat="1" x14ac:dyDescent="0.25"/>
    <row r="29" spans="2:12" s="6" customFormat="1" x14ac:dyDescent="0.25">
      <c r="B29" s="14" t="s">
        <v>42</v>
      </c>
      <c r="D29" s="46">
        <v>4535.5</v>
      </c>
      <c r="E29" s="46">
        <v>5345.1559999999999</v>
      </c>
      <c r="F29" s="46"/>
      <c r="G29" s="46">
        <v>3689.5329999999999</v>
      </c>
      <c r="H29" s="46">
        <v>5436.1200535000007</v>
      </c>
      <c r="I29" s="46">
        <v>6835.0509999999995</v>
      </c>
      <c r="J29" s="46">
        <v>7975.8410000000003</v>
      </c>
      <c r="K29" s="46">
        <v>8109.3159999999998</v>
      </c>
    </row>
    <row r="30" spans="2:12" s="6" customFormat="1" x14ac:dyDescent="0.25">
      <c r="D30" s="11">
        <f t="shared" ref="D30:K30" si="0">D17-D29</f>
        <v>-5.0000000555883162E-5</v>
      </c>
      <c r="E30" s="11">
        <f t="shared" si="0"/>
        <v>-1.7000000025291229E-4</v>
      </c>
      <c r="F30" s="11">
        <f t="shared" si="0"/>
        <v>0</v>
      </c>
      <c r="G30" s="11">
        <f t="shared" si="0"/>
        <v>3.0999999989944627E-4</v>
      </c>
      <c r="H30" s="11">
        <f t="shared" si="0"/>
        <v>-6.2000000070838723E-4</v>
      </c>
      <c r="I30" s="11">
        <f t="shared" si="0"/>
        <v>3.0000000060681487E-4</v>
      </c>
      <c r="J30" s="11">
        <f t="shared" si="0"/>
        <v>-2.6999999954568921E-4</v>
      </c>
      <c r="K30" s="11">
        <f t="shared" si="0"/>
        <v>-2.4000000030355295E-4</v>
      </c>
    </row>
    <row r="31" spans="2:12" s="6" customFormat="1" x14ac:dyDescent="0.25"/>
    <row r="32" spans="2:12" s="6" customFormat="1" x14ac:dyDescent="0.25"/>
    <row r="33" spans="2:10" s="6" customFormat="1" x14ac:dyDescent="0.25"/>
    <row r="34" spans="2:10" s="6" customFormat="1" x14ac:dyDescent="0.25"/>
    <row r="35" spans="2:10" s="6" customFormat="1" x14ac:dyDescent="0.25"/>
    <row r="36" spans="2:10" s="6" customFormat="1" x14ac:dyDescent="0.25"/>
    <row r="37" spans="2:10" x14ac:dyDescent="0.25">
      <c r="B37" s="6"/>
      <c r="C37" s="6"/>
      <c r="D37" s="6"/>
      <c r="E37" s="6"/>
      <c r="F37" s="6"/>
      <c r="G37" s="6"/>
      <c r="H37" s="6"/>
      <c r="I37" s="6"/>
      <c r="J37" s="6"/>
    </row>
  </sheetData>
  <mergeCells count="1">
    <mergeCell ref="B20:K20"/>
  </mergeCells>
  <pageMargins left="0.70866141732283472" right="0.70866141732283472" top="0.74803149606299213" bottom="0.74803149606299213" header="0.31496062992125984" footer="0.31496062992125984"/>
  <pageSetup scale="9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81249" r:id="rId4" name="Button 1">
              <controlPr defaultSize="0" print="0" autoFill="0" autoPict="0" macro="[0]!Button3_Click">
                <anchor moveWithCells="1" sizeWithCells="1">
                  <from>
                    <xdr:col>0</xdr:col>
                    <xdr:colOff>12700</xdr:colOff>
                    <xdr:row>0</xdr:row>
                    <xdr:rowOff>0</xdr:rowOff>
                  </from>
                  <to>
                    <xdr:col>1</xdr:col>
                    <xdr:colOff>1212850</xdr:colOff>
                    <xdr:row>0</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4">
    <pageSetUpPr fitToPage="1"/>
  </sheetPr>
  <dimension ref="B3:AD29"/>
  <sheetViews>
    <sheetView view="pageBreakPreview" zoomScaleNormal="100" zoomScaleSheetLayoutView="100" workbookViewId="0">
      <pane ySplit="3" topLeftCell="A4" activePane="bottomLeft" state="frozen"/>
      <selection pane="bottomLeft" activeCell="D8" sqref="D8"/>
    </sheetView>
  </sheetViews>
  <sheetFormatPr defaultColWidth="9.1796875" defaultRowHeight="12.5" x14ac:dyDescent="0.25"/>
  <cols>
    <col min="1" max="1" width="9.1796875" style="2"/>
    <col min="2" max="2" width="35.54296875" style="2" customWidth="1"/>
    <col min="3" max="3" width="1.453125" style="2" customWidth="1"/>
    <col min="4" max="5" width="10.26953125" style="2" customWidth="1"/>
    <col min="6" max="6" width="1.453125" style="2" customWidth="1"/>
    <col min="7" max="7" width="10.26953125" style="2" customWidth="1"/>
    <col min="8" max="8" width="12" style="2" customWidth="1"/>
    <col min="9" max="11" width="10.26953125" style="2" customWidth="1"/>
    <col min="12" max="12" width="9.1796875" style="2"/>
    <col min="31" max="16384" width="9.1796875" style="2"/>
  </cols>
  <sheetData>
    <row r="3" spans="2:30" s="1" customFormat="1" ht="15" x14ac:dyDescent="0.3">
      <c r="B3" s="76" t="s">
        <v>16</v>
      </c>
      <c r="C3" s="76"/>
      <c r="D3" s="76"/>
      <c r="E3" s="76"/>
      <c r="F3" s="76"/>
      <c r="G3" s="76"/>
      <c r="H3" s="76"/>
      <c r="I3" s="76"/>
      <c r="J3" s="76"/>
      <c r="K3" s="76"/>
    </row>
    <row r="4" spans="2:30" s="1" customFormat="1" ht="15" x14ac:dyDescent="0.3">
      <c r="B4" s="76" t="s">
        <v>53</v>
      </c>
      <c r="C4" s="76"/>
      <c r="D4" s="76"/>
      <c r="E4" s="76"/>
      <c r="F4" s="76"/>
      <c r="G4" s="76"/>
      <c r="H4" s="76"/>
      <c r="I4" s="76"/>
      <c r="J4" s="76"/>
      <c r="K4" s="76"/>
    </row>
    <row r="5" spans="2:30" ht="15.75" customHeight="1" x14ac:dyDescent="0.25">
      <c r="B5" s="77" t="s">
        <v>1</v>
      </c>
      <c r="C5" s="77"/>
      <c r="D5" s="77"/>
      <c r="E5" s="77"/>
      <c r="F5" s="77"/>
      <c r="G5" s="77"/>
      <c r="H5" s="77"/>
      <c r="I5" s="77"/>
      <c r="J5" s="77"/>
      <c r="K5" s="77"/>
    </row>
    <row r="6" spans="2:30" ht="11.25" customHeight="1" x14ac:dyDescent="0.25">
      <c r="B6" s="3"/>
      <c r="C6" s="4"/>
      <c r="D6" s="4"/>
      <c r="E6" s="5"/>
      <c r="F6" s="5"/>
      <c r="G6" s="5"/>
      <c r="H6" s="5"/>
      <c r="I6" s="5"/>
      <c r="J6" s="5"/>
    </row>
    <row r="7" spans="2:30" s="6" customFormat="1" x14ac:dyDescent="0.25">
      <c r="E7" s="7"/>
      <c r="F7" s="7"/>
      <c r="G7" s="7"/>
      <c r="H7" s="7"/>
      <c r="I7" s="7"/>
      <c r="J7" s="7"/>
      <c r="K7" s="7"/>
    </row>
    <row r="8" spans="2:30" s="6" customFormat="1" ht="46.5" customHeight="1" x14ac:dyDescent="0.25">
      <c r="D8" s="9" t="str">
        <f>'3.1'!D8</f>
        <v>Approved 2023</v>
      </c>
      <c r="E8" s="9" t="str">
        <f>'3.1'!E8</f>
        <v>Approved 2024</v>
      </c>
      <c r="F8" s="10"/>
      <c r="G8" s="9" t="str">
        <f>'3.1'!G8</f>
        <v>Actual 2023</v>
      </c>
      <c r="H8" s="9" t="str">
        <f>'3.1'!H8</f>
        <v>Prlm. Actual 2024</v>
      </c>
      <c r="I8" s="9" t="str">
        <f>'3.1'!I8</f>
        <v>Proposed 2025</v>
      </c>
      <c r="J8" s="9" t="str">
        <f>'3.1'!J8</f>
        <v>Proposed 2026</v>
      </c>
      <c r="K8" s="9" t="str">
        <f>'3.1'!K8</f>
        <v>Proposed 2027</v>
      </c>
    </row>
    <row r="9" spans="2:30" s="6" customFormat="1" ht="22.5" customHeight="1" x14ac:dyDescent="0.25">
      <c r="B9" s="6" t="s">
        <v>5</v>
      </c>
      <c r="D9" s="11">
        <v>15748.276821541378</v>
      </c>
      <c r="E9" s="11">
        <v>15294.673706715501</v>
      </c>
      <c r="F9" s="13"/>
      <c r="G9" s="11">
        <v>14367.171207565638</v>
      </c>
      <c r="H9" s="11">
        <v>14214.361525015625</v>
      </c>
      <c r="I9" s="11">
        <v>16801.913015061196</v>
      </c>
      <c r="J9" s="11">
        <v>18660.706898319415</v>
      </c>
      <c r="K9" s="11">
        <v>20627.162239023681</v>
      </c>
    </row>
    <row r="10" spans="2:30" s="6" customFormat="1" ht="22.5" customHeight="1" x14ac:dyDescent="0.25">
      <c r="B10" s="6" t="s">
        <v>6</v>
      </c>
      <c r="D10" s="13">
        <v>380.20944090038313</v>
      </c>
      <c r="E10" s="13">
        <v>2759.2370003535048</v>
      </c>
      <c r="F10" s="13"/>
      <c r="G10" s="13">
        <v>368.33334000000002</v>
      </c>
      <c r="H10" s="13">
        <v>1707.46594</v>
      </c>
      <c r="I10" s="13">
        <v>3435.4129848795005</v>
      </c>
      <c r="J10" s="13">
        <v>3469.3795538722961</v>
      </c>
      <c r="K10" s="13">
        <v>3503.6857885550176</v>
      </c>
    </row>
    <row r="11" spans="2:30" s="6" customFormat="1" ht="22.5" customHeight="1" thickBot="1" x14ac:dyDescent="0.3">
      <c r="B11" s="15" t="s">
        <v>76</v>
      </c>
      <c r="D11" s="16">
        <f>D9+D10</f>
        <v>16128.486262441762</v>
      </c>
      <c r="E11" s="16">
        <f>E9+E10</f>
        <v>18053.910707069004</v>
      </c>
      <c r="F11" s="11"/>
      <c r="G11" s="67">
        <f>G9+G10</f>
        <v>14735.504547565637</v>
      </c>
      <c r="H11" s="16">
        <f>H9+H10</f>
        <v>15921.827465015625</v>
      </c>
      <c r="I11" s="16">
        <f>I9+I10</f>
        <v>20237.325999940698</v>
      </c>
      <c r="J11" s="16">
        <f>J9+J10</f>
        <v>22130.08645219171</v>
      </c>
      <c r="K11" s="16">
        <f>K9+K10</f>
        <v>24130.848027578697</v>
      </c>
    </row>
    <row r="12" spans="2:30" s="6" customFormat="1" ht="13" thickTop="1" x14ac:dyDescent="0.25">
      <c r="G12" s="13"/>
      <c r="H12" s="13"/>
      <c r="I12" s="13"/>
      <c r="J12" s="13"/>
    </row>
    <row r="13" spans="2:30" s="6" customFormat="1" x14ac:dyDescent="0.25">
      <c r="B13" s="6" t="s">
        <v>77</v>
      </c>
      <c r="E13" s="7"/>
      <c r="F13" s="7"/>
      <c r="G13" s="7"/>
      <c r="H13" s="7"/>
      <c r="I13" s="7"/>
      <c r="J13" s="7"/>
    </row>
    <row r="14" spans="2:30" s="6" customFormat="1" ht="25.5" customHeight="1" x14ac:dyDescent="0.25">
      <c r="B14" s="140" t="s">
        <v>113</v>
      </c>
      <c r="C14" s="140"/>
      <c r="D14" s="140"/>
      <c r="E14" s="140"/>
      <c r="F14" s="140"/>
      <c r="G14" s="140"/>
      <c r="H14" s="140"/>
      <c r="I14" s="140"/>
      <c r="J14" s="140"/>
      <c r="K14" s="140"/>
    </row>
    <row r="15" spans="2:30" ht="12.5" customHeight="1" x14ac:dyDescent="0.25">
      <c r="M15" s="2"/>
      <c r="N15" s="2"/>
      <c r="O15" s="2"/>
      <c r="P15" s="2"/>
      <c r="Q15" s="2"/>
      <c r="R15" s="2"/>
      <c r="S15" s="2"/>
      <c r="T15" s="2"/>
      <c r="U15" s="2"/>
      <c r="V15" s="2"/>
      <c r="W15" s="2"/>
      <c r="X15" s="2"/>
      <c r="Y15" s="2"/>
      <c r="Z15" s="2"/>
      <c r="AA15" s="2"/>
      <c r="AB15" s="2"/>
      <c r="AC15" s="2"/>
      <c r="AD15" s="2"/>
    </row>
    <row r="16" spans="2:30" x14ac:dyDescent="0.25">
      <c r="M16" s="2"/>
      <c r="N16" s="2"/>
      <c r="O16" s="2"/>
      <c r="P16" s="2"/>
      <c r="Q16" s="2"/>
      <c r="R16" s="2"/>
      <c r="S16" s="2"/>
      <c r="T16" s="2"/>
      <c r="U16" s="2"/>
      <c r="V16" s="2"/>
      <c r="W16" s="2"/>
      <c r="X16" s="2"/>
      <c r="Y16" s="2"/>
      <c r="Z16" s="2"/>
      <c r="AA16" s="2"/>
      <c r="AB16" s="2"/>
      <c r="AC16" s="2"/>
      <c r="AD16" s="2"/>
    </row>
    <row r="17" s="2" customFormat="1" x14ac:dyDescent="0.25"/>
    <row r="18" s="2" customFormat="1" x14ac:dyDescent="0.25"/>
    <row r="19" s="2" customFormat="1" x14ac:dyDescent="0.25"/>
    <row r="20" s="2" customFormat="1" x14ac:dyDescent="0.25"/>
    <row r="21" s="2" customFormat="1" x14ac:dyDescent="0.25"/>
    <row r="22" s="2" customFormat="1" x14ac:dyDescent="0.25"/>
    <row r="23" s="2" customFormat="1" x14ac:dyDescent="0.25"/>
    <row r="24" s="2" customFormat="1" x14ac:dyDescent="0.25"/>
    <row r="25" s="2" customFormat="1" x14ac:dyDescent="0.25"/>
    <row r="26" s="2" customFormat="1" x14ac:dyDescent="0.25"/>
    <row r="27" s="2" customFormat="1" x14ac:dyDescent="0.25"/>
    <row r="28" s="2" customFormat="1" x14ac:dyDescent="0.25"/>
    <row r="29" s="2" customFormat="1" x14ac:dyDescent="0.25"/>
  </sheetData>
  <mergeCells count="1">
    <mergeCell ref="B14:K14"/>
  </mergeCells>
  <pageMargins left="0.7" right="0.7" top="0.75" bottom="0.75" header="0.3" footer="0.3"/>
  <pageSetup scale="97" fitToHeight="0" orientation="landscape" r:id="rId1"/>
  <ignoredErrors>
    <ignoredError sqref="B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5361" r:id="rId4" name="Button 1">
              <controlPr defaultSize="0" print="0" autoFill="0" autoPict="0" macro="[0]!Button3_Click">
                <anchor moveWithCells="1" sizeWithCells="1">
                  <from>
                    <xdr:col>0</xdr:col>
                    <xdr:colOff>12700</xdr:colOff>
                    <xdr:row>0</xdr:row>
                    <xdr:rowOff>0</xdr:rowOff>
                  </from>
                  <to>
                    <xdr:col>1</xdr:col>
                    <xdr:colOff>1212850</xdr:colOff>
                    <xdr:row>0</xdr:row>
                    <xdr:rowOff>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8">
    <pageSetUpPr fitToPage="1"/>
  </sheetPr>
  <dimension ref="B3:Q26"/>
  <sheetViews>
    <sheetView view="pageBreakPreview" zoomScale="115" zoomScaleSheetLayoutView="115" workbookViewId="0">
      <pane ySplit="3" topLeftCell="A4" activePane="bottomLeft" state="frozen"/>
      <selection pane="bottomLeft" activeCell="D8" sqref="D8"/>
    </sheetView>
  </sheetViews>
  <sheetFormatPr defaultColWidth="9.1796875" defaultRowHeight="12.5" x14ac:dyDescent="0.25"/>
  <cols>
    <col min="1" max="1" width="9.1796875" style="2"/>
    <col min="2" max="2" width="19.54296875" style="2" customWidth="1"/>
    <col min="3" max="3" width="1.453125" style="2" customWidth="1"/>
    <col min="4" max="4" width="10.453125" style="2" customWidth="1"/>
    <col min="5" max="5" width="11.453125" style="2" customWidth="1"/>
    <col min="6" max="6" width="1.453125" style="2" customWidth="1"/>
    <col min="7" max="7" width="11.453125" style="2" customWidth="1"/>
    <col min="8" max="8" width="12.6328125" style="2" customWidth="1"/>
    <col min="9" max="10" width="10.81640625" style="2" customWidth="1"/>
    <col min="11" max="11" width="11.453125" style="2" customWidth="1"/>
    <col min="12" max="16384" width="9.1796875" style="2"/>
  </cols>
  <sheetData>
    <row r="3" spans="2:17" s="1" customFormat="1" ht="15" x14ac:dyDescent="0.3">
      <c r="B3" s="76" t="s">
        <v>233</v>
      </c>
      <c r="C3" s="76"/>
      <c r="D3" s="76"/>
      <c r="E3" s="137"/>
      <c r="F3" s="137"/>
      <c r="G3" s="137"/>
      <c r="H3" s="137"/>
      <c r="I3" s="76"/>
      <c r="J3" s="76"/>
      <c r="K3" s="76"/>
    </row>
    <row r="4" spans="2:17" s="1" customFormat="1" ht="15" x14ac:dyDescent="0.3">
      <c r="B4" s="76" t="s">
        <v>112</v>
      </c>
      <c r="C4" s="76"/>
      <c r="D4" s="76"/>
      <c r="E4" s="76"/>
      <c r="F4" s="76"/>
      <c r="G4" s="76"/>
      <c r="H4" s="76"/>
      <c r="I4" s="76"/>
      <c r="J4" s="76"/>
      <c r="K4" s="76"/>
    </row>
    <row r="5" spans="2:17" ht="15.75" customHeight="1" x14ac:dyDescent="0.25">
      <c r="B5" s="77" t="s">
        <v>1</v>
      </c>
      <c r="C5" s="77"/>
      <c r="D5" s="77"/>
      <c r="E5" s="77"/>
      <c r="F5" s="77"/>
      <c r="G5" s="77"/>
      <c r="H5" s="77"/>
      <c r="I5" s="77"/>
      <c r="J5" s="77"/>
      <c r="K5" s="77"/>
    </row>
    <row r="6" spans="2:17" ht="11.25" customHeight="1" x14ac:dyDescent="0.25">
      <c r="B6" s="3"/>
      <c r="C6" s="4"/>
      <c r="D6" s="4"/>
      <c r="E6" s="5"/>
      <c r="F6" s="5"/>
      <c r="G6" s="5"/>
      <c r="H6" s="5"/>
      <c r="I6" s="5"/>
      <c r="J6" s="5"/>
    </row>
    <row r="7" spans="2:17" s="6" customFormat="1" x14ac:dyDescent="0.25">
      <c r="E7" s="7"/>
      <c r="F7" s="7"/>
      <c r="G7" s="7"/>
      <c r="H7" s="7"/>
      <c r="I7" s="7"/>
      <c r="J7" s="7"/>
      <c r="K7" s="7"/>
    </row>
    <row r="8" spans="2:17" s="6" customFormat="1" ht="30" customHeight="1" x14ac:dyDescent="0.25">
      <c r="D8" s="9" t="str">
        <f>'3.1'!D8</f>
        <v>Approved 2023</v>
      </c>
      <c r="E8" s="9" t="str">
        <f>'3.1'!E8</f>
        <v>Approved 2024</v>
      </c>
      <c r="F8" s="10"/>
      <c r="G8" s="9" t="str">
        <f>'3.1'!G8</f>
        <v>Actual 2023</v>
      </c>
      <c r="H8" s="9" t="str">
        <f>'3.1'!H8</f>
        <v>Prlm. Actual 2024</v>
      </c>
      <c r="I8" s="9" t="str">
        <f>'3.1'!I8</f>
        <v>Proposed 2025</v>
      </c>
      <c r="J8" s="9" t="str">
        <f>'3.1'!J8</f>
        <v>Proposed 2026</v>
      </c>
      <c r="K8" s="9" t="str">
        <f>'3.1'!K8</f>
        <v>Proposed 2027</v>
      </c>
    </row>
    <row r="9" spans="2:17" s="6" customFormat="1" x14ac:dyDescent="0.25">
      <c r="B9" s="6" t="s">
        <v>102</v>
      </c>
      <c r="C9" s="51"/>
      <c r="D9" s="64">
        <v>880.79398800000001</v>
      </c>
      <c r="E9" s="64">
        <v>1016.431988</v>
      </c>
      <c r="F9" s="71"/>
      <c r="G9" s="64">
        <v>880.79399999999998</v>
      </c>
      <c r="H9" s="64">
        <f>G12</f>
        <v>1046.356</v>
      </c>
      <c r="I9" s="64">
        <f>H12</f>
        <v>951.47299999999996</v>
      </c>
      <c r="J9" s="64">
        <f>I12</f>
        <v>1261.1779999999999</v>
      </c>
      <c r="K9" s="64">
        <f>J12</f>
        <v>1470.8829999999998</v>
      </c>
      <c r="M9" s="21"/>
      <c r="N9" s="12"/>
      <c r="O9" s="11"/>
      <c r="P9" s="11"/>
      <c r="Q9" s="11"/>
    </row>
    <row r="10" spans="2:17" s="6" customFormat="1" x14ac:dyDescent="0.25">
      <c r="B10" s="6" t="s">
        <v>106</v>
      </c>
      <c r="D10" s="66">
        <v>-250</v>
      </c>
      <c r="E10" s="66">
        <v>-250</v>
      </c>
      <c r="F10" s="46"/>
      <c r="G10" s="66">
        <v>-250</v>
      </c>
      <c r="H10" s="66">
        <v>-250</v>
      </c>
      <c r="I10" s="66">
        <v>-590.29499999999996</v>
      </c>
      <c r="J10" s="66">
        <v>-590.29499999999996</v>
      </c>
      <c r="K10" s="66">
        <v>-590.29499999999996</v>
      </c>
    </row>
    <row r="11" spans="2:17" s="6" customFormat="1" x14ac:dyDescent="0.25">
      <c r="B11" s="6" t="s">
        <v>107</v>
      </c>
      <c r="D11" s="66">
        <v>385.63799999999998</v>
      </c>
      <c r="E11" s="66">
        <v>0</v>
      </c>
      <c r="F11" s="46"/>
      <c r="G11" s="66">
        <v>415.56200000000001</v>
      </c>
      <c r="H11" s="66">
        <v>155.11699999999999</v>
      </c>
      <c r="I11" s="66">
        <v>900</v>
      </c>
      <c r="J11" s="66">
        <v>800</v>
      </c>
      <c r="K11" s="66">
        <v>100</v>
      </c>
    </row>
    <row r="12" spans="2:17" s="6" customFormat="1" ht="13" thickBot="1" x14ac:dyDescent="0.3">
      <c r="B12" s="6" t="s">
        <v>103</v>
      </c>
      <c r="D12" s="65">
        <f>SUM(D9:D11)</f>
        <v>1016.431988</v>
      </c>
      <c r="E12" s="65">
        <f>SUM(E9:E11)</f>
        <v>766.43198800000005</v>
      </c>
      <c r="F12" s="11"/>
      <c r="G12" s="65">
        <f t="shared" ref="G12:K12" si="0">SUM(G9:G11)</f>
        <v>1046.356</v>
      </c>
      <c r="H12" s="65">
        <f t="shared" si="0"/>
        <v>951.47299999999996</v>
      </c>
      <c r="I12" s="65">
        <f>SUM(I9:I11)</f>
        <v>1261.1779999999999</v>
      </c>
      <c r="J12" s="65">
        <f t="shared" ref="J12" si="1">SUM(J9:J11)</f>
        <v>1470.8829999999998</v>
      </c>
      <c r="K12" s="65">
        <f t="shared" si="0"/>
        <v>980.58799999999985</v>
      </c>
    </row>
    <row r="13" spans="2:17" s="6" customFormat="1" ht="15" customHeight="1" thickTop="1" x14ac:dyDescent="0.25"/>
    <row r="14" spans="2:17" s="6" customFormat="1" ht="12.75" customHeight="1" x14ac:dyDescent="0.25">
      <c r="B14" s="119" t="s">
        <v>78</v>
      </c>
      <c r="C14" s="119"/>
      <c r="D14" s="119"/>
      <c r="E14" s="119"/>
      <c r="F14" s="119"/>
      <c r="G14" s="119"/>
      <c r="H14" s="119"/>
      <c r="I14" s="119"/>
      <c r="J14" s="119"/>
      <c r="K14" s="119"/>
    </row>
    <row r="15" spans="2:17" s="6" customFormat="1" ht="26.5" customHeight="1" x14ac:dyDescent="0.25">
      <c r="B15" s="146" t="s">
        <v>222</v>
      </c>
      <c r="C15" s="146"/>
      <c r="D15" s="146"/>
      <c r="E15" s="146"/>
      <c r="F15" s="146"/>
      <c r="G15" s="146"/>
      <c r="H15" s="146"/>
      <c r="I15" s="146"/>
      <c r="J15" s="146"/>
      <c r="K15" s="146"/>
    </row>
    <row r="16" spans="2:17" s="6" customFormat="1" x14ac:dyDescent="0.25">
      <c r="B16" s="146" t="s">
        <v>217</v>
      </c>
      <c r="C16" s="146"/>
      <c r="D16" s="146"/>
      <c r="E16" s="146"/>
      <c r="F16" s="146"/>
      <c r="G16" s="146"/>
      <c r="H16" s="146"/>
      <c r="I16" s="146"/>
      <c r="J16" s="146"/>
      <c r="K16" s="146"/>
    </row>
    <row r="17" spans="2:10" s="6" customFormat="1" ht="22.5" customHeight="1" x14ac:dyDescent="0.25"/>
    <row r="18" spans="2:10" s="6" customFormat="1" ht="22.5" customHeight="1" x14ac:dyDescent="0.25"/>
    <row r="19" spans="2:10" s="6" customFormat="1" ht="22.5" customHeight="1" x14ac:dyDescent="0.25"/>
    <row r="20" spans="2:10" s="6" customFormat="1" ht="22.5" customHeight="1" x14ac:dyDescent="0.25"/>
    <row r="21" spans="2:10" s="6" customFormat="1" ht="22.5" customHeight="1" x14ac:dyDescent="0.25"/>
    <row r="22" spans="2:10" s="6" customFormat="1" ht="22.5" customHeight="1" x14ac:dyDescent="0.25"/>
    <row r="23" spans="2:10" s="6" customFormat="1" ht="22.5" customHeight="1" x14ac:dyDescent="0.25"/>
    <row r="24" spans="2:10" s="6" customFormat="1" ht="22.5" customHeight="1" x14ac:dyDescent="0.25"/>
    <row r="25" spans="2:10" s="6" customFormat="1" ht="22.5" customHeight="1" x14ac:dyDescent="0.25"/>
    <row r="26" spans="2:10" x14ac:dyDescent="0.25">
      <c r="B26" s="6"/>
      <c r="C26" s="6"/>
      <c r="D26" s="6"/>
      <c r="E26" s="6"/>
      <c r="F26" s="6"/>
      <c r="G26" s="6"/>
      <c r="H26" s="6"/>
      <c r="I26" s="6"/>
      <c r="J26" s="6"/>
    </row>
  </sheetData>
  <mergeCells count="2">
    <mergeCell ref="B16:K16"/>
    <mergeCell ref="B15:K15"/>
  </mergeCells>
  <pageMargins left="0.7" right="0.7" top="0.75" bottom="0.75" header="0.3" footer="0.3"/>
  <pageSetup fitToHeight="0" orientation="landscape" r:id="rId1"/>
  <ignoredErrors>
    <ignoredError sqref="B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76801" r:id="rId4" name="Button 1">
              <controlPr defaultSize="0" print="0" autoFill="0" autoPict="0" macro="[0]!Button3_Click">
                <anchor moveWithCells="1" sizeWithCells="1">
                  <from>
                    <xdr:col>0</xdr:col>
                    <xdr:colOff>12700</xdr:colOff>
                    <xdr:row>0</xdr:row>
                    <xdr:rowOff>0</xdr:rowOff>
                  </from>
                  <to>
                    <xdr:col>1</xdr:col>
                    <xdr:colOff>1212850</xdr:colOff>
                    <xdr:row>0</xdr:row>
                    <xdr:rowOff>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9">
    <pageSetUpPr fitToPage="1"/>
  </sheetPr>
  <dimension ref="B3:Q24"/>
  <sheetViews>
    <sheetView view="pageBreakPreview" zoomScale="115" zoomScaleSheetLayoutView="115" workbookViewId="0">
      <pane ySplit="3" topLeftCell="A4" activePane="bottomLeft" state="frozen"/>
      <selection pane="bottomLeft" activeCell="D8" sqref="D8"/>
    </sheetView>
  </sheetViews>
  <sheetFormatPr defaultColWidth="9.1796875" defaultRowHeight="12.5" x14ac:dyDescent="0.25"/>
  <cols>
    <col min="1" max="1" width="9.1796875" style="2"/>
    <col min="2" max="2" width="22.1796875" style="2" customWidth="1"/>
    <col min="3" max="3" width="1.453125" style="2" customWidth="1"/>
    <col min="4" max="4" width="10.26953125" style="2" customWidth="1"/>
    <col min="5" max="5" width="11.453125" style="2" customWidth="1"/>
    <col min="6" max="6" width="1.453125" style="2" customWidth="1"/>
    <col min="7" max="7" width="11.453125" style="2" customWidth="1"/>
    <col min="8" max="8" width="11.81640625" style="2" customWidth="1"/>
    <col min="9" max="10" width="10.26953125" style="2" customWidth="1"/>
    <col min="11" max="11" width="11.453125" style="2" customWidth="1"/>
    <col min="12" max="16384" width="9.1796875" style="2"/>
  </cols>
  <sheetData>
    <row r="3" spans="2:17" s="1" customFormat="1" ht="15" x14ac:dyDescent="0.3">
      <c r="B3" s="76" t="s">
        <v>234</v>
      </c>
      <c r="C3" s="76"/>
      <c r="D3" s="76"/>
      <c r="E3" s="137"/>
      <c r="F3" s="137"/>
      <c r="G3" s="137"/>
      <c r="H3" s="137"/>
      <c r="I3" s="76"/>
      <c r="J3" s="76"/>
      <c r="K3" s="76"/>
    </row>
    <row r="4" spans="2:17" s="1" customFormat="1" ht="15" x14ac:dyDescent="0.3">
      <c r="B4" s="76" t="s">
        <v>105</v>
      </c>
      <c r="C4" s="76"/>
      <c r="D4" s="76"/>
      <c r="E4" s="76"/>
      <c r="F4" s="76"/>
      <c r="G4" s="76"/>
      <c r="H4" s="76"/>
      <c r="I4" s="76"/>
      <c r="J4" s="76"/>
      <c r="K4" s="76"/>
    </row>
    <row r="5" spans="2:17" ht="15.75" customHeight="1" x14ac:dyDescent="0.25">
      <c r="B5" s="77" t="s">
        <v>1</v>
      </c>
      <c r="C5" s="77"/>
      <c r="D5" s="77"/>
      <c r="E5" s="77"/>
      <c r="F5" s="77"/>
      <c r="G5" s="77"/>
      <c r="H5" s="77"/>
      <c r="I5" s="77"/>
      <c r="J5" s="77"/>
      <c r="K5" s="77"/>
    </row>
    <row r="6" spans="2:17" ht="11.25" customHeight="1" x14ac:dyDescent="0.25">
      <c r="B6" s="3"/>
      <c r="C6" s="4"/>
      <c r="D6" s="4"/>
      <c r="E6" s="5"/>
      <c r="F6" s="5"/>
      <c r="G6" s="5"/>
      <c r="H6" s="5"/>
      <c r="I6" s="5"/>
      <c r="J6" s="5"/>
    </row>
    <row r="7" spans="2:17" s="6" customFormat="1" x14ac:dyDescent="0.25">
      <c r="E7" s="7"/>
      <c r="F7" s="7"/>
      <c r="G7" s="7"/>
      <c r="H7" s="7"/>
      <c r="I7" s="7"/>
      <c r="J7" s="7"/>
      <c r="K7" s="7"/>
    </row>
    <row r="8" spans="2:17" s="6" customFormat="1" ht="41" customHeight="1" x14ac:dyDescent="0.25">
      <c r="D8" s="9" t="str">
        <f>'3.1'!D8</f>
        <v>Approved 2023</v>
      </c>
      <c r="E8" s="9" t="str">
        <f>'3.1'!E8</f>
        <v>Approved 2024</v>
      </c>
      <c r="F8" s="10"/>
      <c r="G8" s="9" t="str">
        <f>'3.1'!G8</f>
        <v>Actual 2023</v>
      </c>
      <c r="H8" s="9" t="str">
        <f>'3.1'!H8</f>
        <v>Prlm. Actual 2024</v>
      </c>
      <c r="I8" s="9" t="str">
        <f>'3.1'!I8</f>
        <v>Proposed 2025</v>
      </c>
      <c r="J8" s="9" t="str">
        <f>'3.1'!J8</f>
        <v>Proposed 2026</v>
      </c>
      <c r="K8" s="9" t="str">
        <f>'3.1'!K8</f>
        <v>Proposed 2027</v>
      </c>
    </row>
    <row r="9" spans="2:17" s="6" customFormat="1" x14ac:dyDescent="0.25">
      <c r="B9" s="6" t="s">
        <v>102</v>
      </c>
      <c r="C9" s="51"/>
      <c r="D9" s="11">
        <v>886.1260000000002</v>
      </c>
      <c r="E9" s="11">
        <v>664.59500000000025</v>
      </c>
      <c r="F9" s="52"/>
      <c r="G9" s="11">
        <v>886.12599999999998</v>
      </c>
      <c r="H9" s="11">
        <f>G12</f>
        <v>664.59500000000003</v>
      </c>
      <c r="I9" s="11">
        <f>H12</f>
        <v>443.06400000000002</v>
      </c>
      <c r="J9" s="11">
        <f>I12</f>
        <v>221.53300000000002</v>
      </c>
      <c r="K9" s="11">
        <f>J12</f>
        <v>0</v>
      </c>
      <c r="M9" s="21"/>
      <c r="N9" s="12"/>
      <c r="O9" s="11"/>
      <c r="P9" s="11"/>
      <c r="Q9" s="11"/>
    </row>
    <row r="10" spans="2:17" s="6" customFormat="1" x14ac:dyDescent="0.25">
      <c r="B10" s="6" t="s">
        <v>108</v>
      </c>
      <c r="D10" s="46">
        <v>0</v>
      </c>
      <c r="E10" s="46">
        <v>0</v>
      </c>
      <c r="F10" s="46"/>
      <c r="G10" s="46">
        <v>0</v>
      </c>
      <c r="H10" s="46">
        <v>0</v>
      </c>
      <c r="I10" s="46">
        <v>0</v>
      </c>
      <c r="J10" s="46">
        <v>0</v>
      </c>
      <c r="K10" s="46">
        <v>0</v>
      </c>
    </row>
    <row r="11" spans="2:17" s="6" customFormat="1" x14ac:dyDescent="0.25">
      <c r="B11" s="6" t="s">
        <v>109</v>
      </c>
      <c r="D11" s="46">
        <v>-221.53100000000001</v>
      </c>
      <c r="E11" s="46">
        <v>-221.53100000000001</v>
      </c>
      <c r="F11" s="46"/>
      <c r="G11" s="46">
        <v>-221.53100000000001</v>
      </c>
      <c r="H11" s="46">
        <v>-221.53100000000001</v>
      </c>
      <c r="I11" s="46">
        <v>-221.53100000000001</v>
      </c>
      <c r="J11" s="46">
        <v>-221.53299999999999</v>
      </c>
      <c r="K11" s="46">
        <v>0</v>
      </c>
    </row>
    <row r="12" spans="2:17" s="6" customFormat="1" ht="13" thickBot="1" x14ac:dyDescent="0.3">
      <c r="B12" s="6" t="s">
        <v>103</v>
      </c>
      <c r="D12" s="130">
        <f>SUM(D9:D11)</f>
        <v>664.59500000000025</v>
      </c>
      <c r="E12" s="16">
        <f>SUM(E9:E11)</f>
        <v>443.06400000000025</v>
      </c>
      <c r="F12" s="11"/>
      <c r="G12" s="16">
        <f t="shared" ref="G12:I12" si="0">SUM(G9:G11)</f>
        <v>664.59500000000003</v>
      </c>
      <c r="H12" s="16">
        <f t="shared" si="0"/>
        <v>443.06400000000002</v>
      </c>
      <c r="I12" s="16">
        <f t="shared" si="0"/>
        <v>221.53300000000002</v>
      </c>
      <c r="J12" s="16">
        <f t="shared" ref="J12" si="1">SUM(J9:J11)</f>
        <v>0</v>
      </c>
      <c r="K12" s="16">
        <f>SUM(K9:K11)</f>
        <v>0</v>
      </c>
    </row>
    <row r="13" spans="2:17" s="6" customFormat="1" ht="15" customHeight="1" thickTop="1" x14ac:dyDescent="0.25"/>
    <row r="14" spans="2:17" s="6" customFormat="1" ht="22.5" customHeight="1" x14ac:dyDescent="0.25"/>
    <row r="15" spans="2:17" s="6" customFormat="1" ht="22.5" customHeight="1" x14ac:dyDescent="0.25"/>
    <row r="16" spans="2:17" s="6" customFormat="1" ht="22.5" customHeight="1" x14ac:dyDescent="0.25"/>
    <row r="17" spans="2:10" s="6" customFormat="1" ht="22.5" customHeight="1" x14ac:dyDescent="0.25"/>
    <row r="18" spans="2:10" s="6" customFormat="1" ht="22.5" customHeight="1" x14ac:dyDescent="0.25"/>
    <row r="19" spans="2:10" s="6" customFormat="1" ht="22.5" customHeight="1" x14ac:dyDescent="0.25"/>
    <row r="20" spans="2:10" s="6" customFormat="1" ht="22.5" customHeight="1" x14ac:dyDescent="0.25"/>
    <row r="21" spans="2:10" s="6" customFormat="1" ht="22.5" customHeight="1" x14ac:dyDescent="0.25"/>
    <row r="22" spans="2:10" s="6" customFormat="1" ht="22.5" customHeight="1" x14ac:dyDescent="0.25"/>
    <row r="23" spans="2:10" s="6" customFormat="1" ht="22.5" customHeight="1" x14ac:dyDescent="0.25"/>
    <row r="24" spans="2:10" x14ac:dyDescent="0.25">
      <c r="B24" s="6"/>
      <c r="C24" s="6"/>
      <c r="D24" s="6"/>
      <c r="E24" s="6"/>
      <c r="F24" s="6"/>
      <c r="G24" s="6"/>
      <c r="H24" s="6"/>
      <c r="I24" s="6"/>
      <c r="J24" s="6"/>
    </row>
  </sheetData>
  <pageMargins left="0.7" right="0.7" top="0.75" bottom="0.75" header="0.3" footer="0.3"/>
  <pageSetup fitToHeight="0" orientation="landscape" r:id="rId1"/>
  <ignoredErrors>
    <ignoredError sqref="B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77825" r:id="rId4" name="Button 1">
              <controlPr defaultSize="0" print="0" autoFill="0" autoPict="0" macro="[0]!Button3_Click">
                <anchor moveWithCells="1" sizeWithCells="1">
                  <from>
                    <xdr:col>0</xdr:col>
                    <xdr:colOff>12700</xdr:colOff>
                    <xdr:row>0</xdr:row>
                    <xdr:rowOff>0</xdr:rowOff>
                  </from>
                  <to>
                    <xdr:col>1</xdr:col>
                    <xdr:colOff>1212850</xdr:colOff>
                    <xdr:row>0</xdr:row>
                    <xdr:rowOff>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30AD3-15AE-47AB-8388-8F21E2A46878}">
  <sheetPr>
    <pageSetUpPr fitToPage="1"/>
  </sheetPr>
  <dimension ref="B3:Q26"/>
  <sheetViews>
    <sheetView view="pageBreakPreview" zoomScale="115" zoomScaleSheetLayoutView="115" workbookViewId="0">
      <pane ySplit="3" topLeftCell="A4" activePane="bottomLeft" state="frozen"/>
      <selection pane="bottomLeft" activeCell="E8" sqref="E8"/>
    </sheetView>
  </sheetViews>
  <sheetFormatPr defaultColWidth="9.1796875" defaultRowHeight="12.5" x14ac:dyDescent="0.25"/>
  <cols>
    <col min="1" max="1" width="9.1796875" style="2"/>
    <col min="2" max="2" width="20.1796875" style="2" customWidth="1"/>
    <col min="3" max="3" width="1.453125" style="2" customWidth="1"/>
    <col min="4" max="4" width="10.26953125" style="2" customWidth="1"/>
    <col min="5" max="5" width="11.453125" style="2" customWidth="1"/>
    <col min="6" max="6" width="1.453125" style="2" customWidth="1"/>
    <col min="7" max="7" width="11.453125" style="2" customWidth="1"/>
    <col min="8" max="8" width="12.08984375" style="2" customWidth="1"/>
    <col min="9" max="10" width="11" style="2" customWidth="1"/>
    <col min="11" max="11" width="11.453125" style="2" customWidth="1"/>
    <col min="12" max="16384" width="9.1796875" style="2"/>
  </cols>
  <sheetData>
    <row r="3" spans="2:17" s="1" customFormat="1" ht="15" x14ac:dyDescent="0.3">
      <c r="B3" s="76" t="s">
        <v>235</v>
      </c>
      <c r="C3" s="76"/>
      <c r="D3" s="76"/>
      <c r="E3" s="137"/>
      <c r="F3" s="137"/>
      <c r="G3" s="137"/>
      <c r="H3" s="137"/>
      <c r="I3" s="76"/>
      <c r="J3" s="76"/>
      <c r="K3" s="76"/>
    </row>
    <row r="4" spans="2:17" s="1" customFormat="1" ht="15" x14ac:dyDescent="0.3">
      <c r="B4" s="76" t="s">
        <v>142</v>
      </c>
      <c r="C4" s="76"/>
      <c r="D4" s="76"/>
      <c r="E4" s="76"/>
      <c r="F4" s="76"/>
      <c r="G4" s="76"/>
      <c r="H4" s="76"/>
      <c r="I4" s="76"/>
      <c r="J4" s="76"/>
      <c r="K4" s="76"/>
    </row>
    <row r="5" spans="2:17" ht="15.75" customHeight="1" x14ac:dyDescent="0.25">
      <c r="B5" s="77" t="s">
        <v>1</v>
      </c>
      <c r="C5" s="77"/>
      <c r="D5" s="77"/>
      <c r="E5" s="77"/>
      <c r="F5" s="77"/>
      <c r="G5" s="77"/>
      <c r="H5" s="77"/>
      <c r="I5" s="77"/>
      <c r="J5" s="77"/>
      <c r="K5" s="77"/>
    </row>
    <row r="6" spans="2:17" ht="11.25" customHeight="1" x14ac:dyDescent="0.25">
      <c r="B6" s="3"/>
      <c r="C6" s="4"/>
      <c r="D6" s="4"/>
      <c r="E6" s="5"/>
      <c r="F6" s="5"/>
      <c r="G6" s="5"/>
      <c r="H6" s="5"/>
      <c r="I6" s="5"/>
      <c r="J6" s="5"/>
    </row>
    <row r="7" spans="2:17" s="6" customFormat="1" x14ac:dyDescent="0.25">
      <c r="E7" s="7"/>
      <c r="F7" s="7"/>
      <c r="G7" s="7"/>
      <c r="H7" s="7"/>
      <c r="I7" s="7"/>
      <c r="J7" s="7"/>
      <c r="K7" s="7"/>
    </row>
    <row r="8" spans="2:17" s="6" customFormat="1" ht="30" customHeight="1" x14ac:dyDescent="0.25">
      <c r="D8" s="9" t="str">
        <f>'3.1'!D8</f>
        <v>Approved 2023</v>
      </c>
      <c r="E8" s="9" t="str">
        <f>'3.1'!E8</f>
        <v>Approved 2024</v>
      </c>
      <c r="F8" s="10"/>
      <c r="G8" s="9" t="str">
        <f>'3.1'!G8</f>
        <v>Actual 2023</v>
      </c>
      <c r="H8" s="9" t="str">
        <f>'3.1'!H8</f>
        <v>Prlm. Actual 2024</v>
      </c>
      <c r="I8" s="9" t="str">
        <f>'3.1'!I8</f>
        <v>Proposed 2025</v>
      </c>
      <c r="J8" s="9" t="str">
        <f>'3.1'!J8</f>
        <v>Proposed 2026</v>
      </c>
      <c r="K8" s="9" t="str">
        <f>'3.1'!K8</f>
        <v>Proposed 2027</v>
      </c>
    </row>
    <row r="9" spans="2:17" s="6" customFormat="1" x14ac:dyDescent="0.25">
      <c r="B9" s="6" t="s">
        <v>102</v>
      </c>
      <c r="C9" s="51"/>
      <c r="D9" s="11">
        <v>-62.4</v>
      </c>
      <c r="E9" s="11">
        <v>-62.4</v>
      </c>
      <c r="F9" s="52"/>
      <c r="G9" s="11">
        <v>-62.4</v>
      </c>
      <c r="H9" s="11">
        <f>G12</f>
        <v>-84.576999999999998</v>
      </c>
      <c r="I9" s="11">
        <f>H12</f>
        <v>-62.677</v>
      </c>
      <c r="J9" s="11">
        <f>I12</f>
        <v>-62.677</v>
      </c>
      <c r="K9" s="11">
        <f>J12</f>
        <v>-62.677</v>
      </c>
      <c r="M9" s="21"/>
      <c r="N9" s="12"/>
      <c r="O9" s="11"/>
      <c r="P9" s="11"/>
      <c r="Q9" s="11"/>
    </row>
    <row r="10" spans="2:17" s="6" customFormat="1" x14ac:dyDescent="0.25">
      <c r="B10" s="6" t="s">
        <v>143</v>
      </c>
      <c r="D10" s="46">
        <v>0</v>
      </c>
      <c r="E10" s="46">
        <v>0</v>
      </c>
      <c r="F10" s="46"/>
      <c r="G10" s="131">
        <v>-22.177</v>
      </c>
      <c r="H10" s="46">
        <v>21.9</v>
      </c>
      <c r="I10" s="46">
        <v>0</v>
      </c>
      <c r="J10" s="46">
        <v>0</v>
      </c>
      <c r="K10" s="46">
        <v>0</v>
      </c>
    </row>
    <row r="11" spans="2:17" s="6" customFormat="1" x14ac:dyDescent="0.25">
      <c r="B11" s="6" t="s">
        <v>109</v>
      </c>
      <c r="D11" s="46">
        <v>0</v>
      </c>
      <c r="E11" s="46">
        <v>0</v>
      </c>
      <c r="F11" s="46"/>
      <c r="G11" s="46">
        <v>0</v>
      </c>
      <c r="H11" s="46">
        <v>0</v>
      </c>
      <c r="I11" s="46">
        <v>0</v>
      </c>
      <c r="J11" s="46">
        <v>0</v>
      </c>
      <c r="K11" s="46">
        <v>0</v>
      </c>
    </row>
    <row r="12" spans="2:17" s="6" customFormat="1" ht="13" thickBot="1" x14ac:dyDescent="0.3">
      <c r="B12" s="6" t="s">
        <v>103</v>
      </c>
      <c r="D12" s="16">
        <f>SUM(D9:D11)</f>
        <v>-62.4</v>
      </c>
      <c r="E12" s="16">
        <f>SUM(E9:E11)</f>
        <v>-62.4</v>
      </c>
      <c r="F12" s="117"/>
      <c r="G12" s="16">
        <f t="shared" ref="G12:K12" si="0">SUM(G9:G11)</f>
        <v>-84.576999999999998</v>
      </c>
      <c r="H12" s="16">
        <f t="shared" si="0"/>
        <v>-62.677</v>
      </c>
      <c r="I12" s="16">
        <f>SUM(I9:I11)</f>
        <v>-62.677</v>
      </c>
      <c r="J12" s="16">
        <f t="shared" ref="J12" si="1">SUM(J9:J11)</f>
        <v>-62.677</v>
      </c>
      <c r="K12" s="16">
        <f t="shared" si="0"/>
        <v>-62.677</v>
      </c>
    </row>
    <row r="13" spans="2:17" s="6" customFormat="1" ht="13.5" customHeight="1" thickTop="1" x14ac:dyDescent="0.25"/>
    <row r="14" spans="2:17" s="6" customFormat="1" ht="22.5" customHeight="1" x14ac:dyDescent="0.25"/>
    <row r="15" spans="2:17" s="6" customFormat="1" ht="22.5" customHeight="1" x14ac:dyDescent="0.25"/>
    <row r="16" spans="2:17" s="6" customFormat="1" ht="22.5" customHeight="1" x14ac:dyDescent="0.25"/>
    <row r="17" spans="2:10" s="6" customFormat="1" ht="22.5" customHeight="1" x14ac:dyDescent="0.25"/>
    <row r="18" spans="2:10" s="6" customFormat="1" ht="22.5" customHeight="1" x14ac:dyDescent="0.25"/>
    <row r="19" spans="2:10" s="6" customFormat="1" ht="22.5" customHeight="1" x14ac:dyDescent="0.25"/>
    <row r="20" spans="2:10" s="6" customFormat="1" ht="22.5" customHeight="1" x14ac:dyDescent="0.25"/>
    <row r="21" spans="2:10" s="6" customFormat="1" ht="22.5" customHeight="1" x14ac:dyDescent="0.25"/>
    <row r="22" spans="2:10" s="6" customFormat="1" ht="22.5" customHeight="1" x14ac:dyDescent="0.25"/>
    <row r="23" spans="2:10" s="6" customFormat="1" ht="22.5" customHeight="1" x14ac:dyDescent="0.25"/>
    <row r="24" spans="2:10" s="6" customFormat="1" ht="22.5" customHeight="1" x14ac:dyDescent="0.25"/>
    <row r="25" spans="2:10" s="6" customFormat="1" ht="22.5" customHeight="1" x14ac:dyDescent="0.25"/>
    <row r="26" spans="2:10" x14ac:dyDescent="0.25">
      <c r="B26" s="6"/>
      <c r="C26" s="6"/>
      <c r="D26" s="6"/>
      <c r="E26" s="6"/>
      <c r="F26" s="6"/>
      <c r="G26" s="6"/>
      <c r="H26" s="6"/>
      <c r="I26" s="6"/>
      <c r="J26" s="6"/>
    </row>
  </sheetData>
  <pageMargins left="0.7" right="0.7" top="0.75" bottom="0.75" header="0.3" footer="0.3"/>
  <pageSetup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14689" r:id="rId4" name="Button 1">
              <controlPr defaultSize="0" print="0" autoFill="0" autoPict="0" macro="[0]!Button3_Click">
                <anchor moveWithCells="1" sizeWithCells="1">
                  <from>
                    <xdr:col>0</xdr:col>
                    <xdr:colOff>12700</xdr:colOff>
                    <xdr:row>0</xdr:row>
                    <xdr:rowOff>0</xdr:rowOff>
                  </from>
                  <to>
                    <xdr:col>1</xdr:col>
                    <xdr:colOff>1212850</xdr:colOff>
                    <xdr:row>0</xdr:row>
                    <xdr:rowOff>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FA5AA-8B85-4D24-8F37-9AB22515D043}">
  <sheetPr>
    <pageSetUpPr fitToPage="1"/>
  </sheetPr>
  <dimension ref="B3:Q26"/>
  <sheetViews>
    <sheetView view="pageBreakPreview" zoomScale="115" zoomScaleSheetLayoutView="115" workbookViewId="0">
      <pane ySplit="3" topLeftCell="A4" activePane="bottomLeft" state="frozen"/>
      <selection pane="bottomLeft" activeCell="D8" sqref="D8"/>
    </sheetView>
  </sheetViews>
  <sheetFormatPr defaultColWidth="9.1796875" defaultRowHeight="12.5" x14ac:dyDescent="0.25"/>
  <cols>
    <col min="1" max="1" width="9.1796875" style="2"/>
    <col min="2" max="2" width="20.1796875" style="2" customWidth="1"/>
    <col min="3" max="3" width="1.453125" style="2" customWidth="1"/>
    <col min="4" max="4" width="9.81640625" style="2" customWidth="1"/>
    <col min="5" max="5" width="11.453125" style="2" customWidth="1"/>
    <col min="6" max="6" width="1.453125" style="2" customWidth="1"/>
    <col min="7" max="7" width="11.453125" style="2" customWidth="1"/>
    <col min="8" max="8" width="12" style="2" customWidth="1"/>
    <col min="9" max="10" width="11" style="2" customWidth="1"/>
    <col min="11" max="11" width="11.453125" style="2" customWidth="1"/>
    <col min="12" max="16384" width="9.1796875" style="2"/>
  </cols>
  <sheetData>
    <row r="3" spans="2:17" s="1" customFormat="1" ht="15" x14ac:dyDescent="0.3">
      <c r="B3" s="76" t="s">
        <v>236</v>
      </c>
      <c r="C3" s="76"/>
      <c r="D3" s="76"/>
      <c r="E3" s="137"/>
      <c r="F3" s="137"/>
      <c r="G3" s="137"/>
      <c r="H3" s="137"/>
      <c r="I3" s="76"/>
      <c r="J3" s="76"/>
      <c r="K3" s="76"/>
    </row>
    <row r="4" spans="2:17" s="1" customFormat="1" ht="15" x14ac:dyDescent="0.3">
      <c r="B4" s="76" t="s">
        <v>144</v>
      </c>
      <c r="C4" s="76"/>
      <c r="D4" s="76"/>
      <c r="E4" s="76"/>
      <c r="F4" s="76"/>
      <c r="G4" s="76"/>
      <c r="H4" s="76"/>
      <c r="I4" s="76"/>
      <c r="J4" s="76"/>
      <c r="K4" s="76"/>
    </row>
    <row r="5" spans="2:17" ht="15.75" customHeight="1" x14ac:dyDescent="0.25">
      <c r="B5" s="77" t="s">
        <v>1</v>
      </c>
      <c r="C5" s="77"/>
      <c r="D5" s="77"/>
      <c r="E5" s="77"/>
      <c r="F5" s="77"/>
      <c r="G5" s="77"/>
      <c r="H5" s="77"/>
      <c r="I5" s="77"/>
      <c r="J5" s="77"/>
      <c r="K5" s="77"/>
    </row>
    <row r="6" spans="2:17" ht="11.25" customHeight="1" x14ac:dyDescent="0.25">
      <c r="B6" s="3"/>
      <c r="C6" s="4"/>
      <c r="D6" s="4"/>
      <c r="E6" s="5"/>
      <c r="F6" s="5"/>
      <c r="G6" s="5"/>
      <c r="H6" s="5"/>
      <c r="I6" s="5"/>
      <c r="J6" s="5"/>
    </row>
    <row r="7" spans="2:17" s="6" customFormat="1" x14ac:dyDescent="0.25">
      <c r="E7" s="7"/>
      <c r="F7" s="7"/>
      <c r="G7" s="7"/>
      <c r="H7" s="7"/>
      <c r="I7" s="7"/>
      <c r="J7" s="7"/>
      <c r="K7" s="7"/>
    </row>
    <row r="8" spans="2:17" s="6" customFormat="1" ht="39" customHeight="1" x14ac:dyDescent="0.25">
      <c r="D8" s="9" t="str">
        <f>'3.1'!D8</f>
        <v>Approved 2023</v>
      </c>
      <c r="E8" s="9" t="str">
        <f>'3.1'!E8</f>
        <v>Approved 2024</v>
      </c>
      <c r="F8" s="10"/>
      <c r="G8" s="9" t="str">
        <f>'3.1'!G8</f>
        <v>Actual 2023</v>
      </c>
      <c r="H8" s="9" t="str">
        <f>'3.1'!H8</f>
        <v>Prlm. Actual 2024</v>
      </c>
      <c r="I8" s="9" t="str">
        <f>'3.1'!I8</f>
        <v>Proposed 2025</v>
      </c>
      <c r="J8" s="9" t="str">
        <f>'3.1'!J8</f>
        <v>Proposed 2026</v>
      </c>
      <c r="K8" s="9" t="str">
        <f>'3.1'!K8</f>
        <v>Proposed 2027</v>
      </c>
    </row>
    <row r="9" spans="2:17" s="6" customFormat="1" x14ac:dyDescent="0.25">
      <c r="B9" s="6" t="s">
        <v>102</v>
      </c>
      <c r="C9" s="51"/>
      <c r="D9" s="11">
        <v>0</v>
      </c>
      <c r="E9" s="11">
        <v>0</v>
      </c>
      <c r="F9" s="52"/>
      <c r="G9" s="11">
        <v>25.876999999999999</v>
      </c>
      <c r="H9" s="11">
        <f>G12</f>
        <v>25.876999999999999</v>
      </c>
      <c r="I9" s="11">
        <f>H12</f>
        <v>67.370999999999995</v>
      </c>
      <c r="J9" s="11">
        <f>I12</f>
        <v>67.370999999999995</v>
      </c>
      <c r="K9" s="11">
        <f>J12</f>
        <v>67.370999999999995</v>
      </c>
      <c r="M9" s="21"/>
      <c r="N9" s="12"/>
      <c r="O9" s="11"/>
      <c r="P9" s="11"/>
      <c r="Q9" s="11"/>
    </row>
    <row r="10" spans="2:17" s="6" customFormat="1" x14ac:dyDescent="0.25">
      <c r="B10" s="6" t="s">
        <v>143</v>
      </c>
      <c r="D10" s="46">
        <v>0</v>
      </c>
      <c r="E10" s="46">
        <v>0</v>
      </c>
      <c r="F10" s="46"/>
      <c r="G10" s="46">
        <v>0</v>
      </c>
      <c r="H10" s="46">
        <v>41.494</v>
      </c>
      <c r="I10" s="46">
        <v>0</v>
      </c>
      <c r="J10" s="46">
        <v>0</v>
      </c>
      <c r="K10" s="46">
        <v>0</v>
      </c>
    </row>
    <row r="11" spans="2:17" s="6" customFormat="1" x14ac:dyDescent="0.25">
      <c r="B11" s="6" t="s">
        <v>109</v>
      </c>
      <c r="D11" s="46">
        <v>0</v>
      </c>
      <c r="E11" s="46">
        <v>0</v>
      </c>
      <c r="F11" s="46"/>
      <c r="G11" s="46">
        <v>0</v>
      </c>
      <c r="H11" s="46">
        <v>0</v>
      </c>
      <c r="I11" s="46">
        <v>0</v>
      </c>
      <c r="J11" s="46">
        <v>0</v>
      </c>
      <c r="K11" s="46">
        <v>0</v>
      </c>
    </row>
    <row r="12" spans="2:17" s="6" customFormat="1" ht="13" thickBot="1" x14ac:dyDescent="0.3">
      <c r="B12" s="6" t="s">
        <v>103</v>
      </c>
      <c r="D12" s="16">
        <f>SUM(D9:D11)</f>
        <v>0</v>
      </c>
      <c r="E12" s="16">
        <f>SUM(E9:E11)</f>
        <v>0</v>
      </c>
      <c r="F12" s="11"/>
      <c r="G12" s="16">
        <f t="shared" ref="G12" si="0">SUM(G9:G11)</f>
        <v>25.876999999999999</v>
      </c>
      <c r="H12" s="16">
        <f>SUM(H9:H11)</f>
        <v>67.370999999999995</v>
      </c>
      <c r="I12" s="16">
        <f>SUM(I9:I11)</f>
        <v>67.370999999999995</v>
      </c>
      <c r="J12" s="16">
        <f>SUM(J9:J11)</f>
        <v>67.370999999999995</v>
      </c>
      <c r="K12" s="16">
        <f>SUM(K9:K11)</f>
        <v>67.370999999999995</v>
      </c>
    </row>
    <row r="13" spans="2:17" s="6" customFormat="1" ht="13.5" customHeight="1" thickTop="1" x14ac:dyDescent="0.25"/>
    <row r="14" spans="2:17" s="6" customFormat="1" ht="22.5" customHeight="1" x14ac:dyDescent="0.25"/>
    <row r="15" spans="2:17" s="6" customFormat="1" ht="22.5" customHeight="1" x14ac:dyDescent="0.25"/>
    <row r="16" spans="2:17" s="6" customFormat="1" ht="22.5" customHeight="1" x14ac:dyDescent="0.25"/>
    <row r="17" spans="2:10" s="6" customFormat="1" ht="22.5" customHeight="1" x14ac:dyDescent="0.25"/>
    <row r="18" spans="2:10" s="6" customFormat="1" ht="22.5" customHeight="1" x14ac:dyDescent="0.25"/>
    <row r="19" spans="2:10" s="6" customFormat="1" ht="22.5" customHeight="1" x14ac:dyDescent="0.25"/>
    <row r="20" spans="2:10" s="6" customFormat="1" ht="22.5" customHeight="1" x14ac:dyDescent="0.25"/>
    <row r="21" spans="2:10" s="6" customFormat="1" ht="22.5" customHeight="1" x14ac:dyDescent="0.25"/>
    <row r="22" spans="2:10" s="6" customFormat="1" ht="22.5" customHeight="1" x14ac:dyDescent="0.25"/>
    <row r="23" spans="2:10" s="6" customFormat="1" ht="22.5" customHeight="1" x14ac:dyDescent="0.25"/>
    <row r="24" spans="2:10" s="6" customFormat="1" ht="22.5" customHeight="1" x14ac:dyDescent="0.25"/>
    <row r="25" spans="2:10" s="6" customFormat="1" ht="22.5" customHeight="1" x14ac:dyDescent="0.25"/>
    <row r="26" spans="2:10" x14ac:dyDescent="0.25">
      <c r="B26" s="6"/>
      <c r="C26" s="6"/>
      <c r="D26" s="6"/>
      <c r="E26" s="6"/>
      <c r="F26" s="6"/>
      <c r="G26" s="6"/>
      <c r="H26" s="6"/>
      <c r="I26" s="6"/>
      <c r="J26" s="6"/>
    </row>
  </sheetData>
  <pageMargins left="0.7" right="0.7" top="0.75" bottom="0.75" header="0.3" footer="0.3"/>
  <pageSetup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15713" r:id="rId4" name="Button 1">
              <controlPr defaultSize="0" print="0" autoFill="0" autoPict="0" macro="[0]!Button3_Click">
                <anchor moveWithCells="1" sizeWithCells="1">
                  <from>
                    <xdr:col>0</xdr:col>
                    <xdr:colOff>12700</xdr:colOff>
                    <xdr:row>0</xdr:row>
                    <xdr:rowOff>0</xdr:rowOff>
                  </from>
                  <to>
                    <xdr:col>1</xdr:col>
                    <xdr:colOff>1212850</xdr:colOff>
                    <xdr:row>0</xdr:row>
                    <xdr:rowOff>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6">
    <pageSetUpPr fitToPage="1"/>
  </sheetPr>
  <dimension ref="B3:Q26"/>
  <sheetViews>
    <sheetView view="pageBreakPreview" zoomScale="115" zoomScaleSheetLayoutView="115" workbookViewId="0">
      <pane ySplit="3" topLeftCell="A4" activePane="bottomLeft" state="frozen"/>
      <selection pane="bottomLeft" activeCell="D8" sqref="D8"/>
    </sheetView>
  </sheetViews>
  <sheetFormatPr defaultColWidth="9.1796875" defaultRowHeight="12.5" x14ac:dyDescent="0.25"/>
  <cols>
    <col min="1" max="1" width="9.1796875" style="2"/>
    <col min="2" max="2" width="20.1796875" style="2" customWidth="1"/>
    <col min="3" max="3" width="1.453125" style="2" customWidth="1"/>
    <col min="4" max="4" width="10.81640625" style="2" customWidth="1"/>
    <col min="5" max="5" width="11.453125" style="2" customWidth="1"/>
    <col min="6" max="6" width="1.453125" style="2" customWidth="1"/>
    <col min="7" max="7" width="11.453125" style="2" customWidth="1"/>
    <col min="8" max="8" width="12.90625" style="2" customWidth="1"/>
    <col min="9" max="10" width="11" style="2" customWidth="1"/>
    <col min="11" max="11" width="11.453125" style="2" customWidth="1"/>
    <col min="12" max="16384" width="9.1796875" style="2"/>
  </cols>
  <sheetData>
    <row r="3" spans="2:17" s="1" customFormat="1" ht="15" x14ac:dyDescent="0.3">
      <c r="B3" s="76" t="s">
        <v>238</v>
      </c>
      <c r="C3" s="76"/>
      <c r="D3" s="76"/>
      <c r="E3" s="76"/>
      <c r="F3" s="76"/>
      <c r="G3" s="76"/>
      <c r="H3" s="76"/>
      <c r="I3" s="76"/>
      <c r="J3" s="76"/>
      <c r="K3" s="76"/>
    </row>
    <row r="4" spans="2:17" s="1" customFormat="1" ht="15" x14ac:dyDescent="0.3">
      <c r="B4" s="76" t="s">
        <v>104</v>
      </c>
      <c r="C4" s="76"/>
      <c r="D4" s="76"/>
      <c r="E4" s="76"/>
      <c r="F4" s="76"/>
      <c r="G4" s="76"/>
      <c r="H4" s="76"/>
      <c r="I4" s="76"/>
      <c r="J4" s="76"/>
      <c r="K4" s="76"/>
    </row>
    <row r="5" spans="2:17" ht="15.75" customHeight="1" x14ac:dyDescent="0.25">
      <c r="B5" s="77" t="s">
        <v>1</v>
      </c>
      <c r="C5" s="77"/>
      <c r="D5" s="77"/>
      <c r="E5" s="77"/>
      <c r="F5" s="77"/>
      <c r="G5" s="77"/>
      <c r="H5" s="77"/>
      <c r="I5" s="77"/>
      <c r="J5" s="77"/>
      <c r="K5" s="77"/>
    </row>
    <row r="6" spans="2:17" ht="11.25" customHeight="1" x14ac:dyDescent="0.25">
      <c r="B6" s="3"/>
      <c r="C6" s="4"/>
      <c r="D6" s="4"/>
      <c r="E6" s="5"/>
      <c r="F6" s="5"/>
      <c r="G6" s="5"/>
      <c r="H6" s="5"/>
      <c r="I6" s="5"/>
      <c r="J6" s="5"/>
    </row>
    <row r="7" spans="2:17" s="6" customFormat="1" x14ac:dyDescent="0.25">
      <c r="E7" s="7"/>
      <c r="F7" s="7"/>
      <c r="G7" s="7"/>
      <c r="H7" s="7"/>
      <c r="I7" s="7"/>
      <c r="J7" s="7"/>
      <c r="K7" s="7"/>
    </row>
    <row r="8" spans="2:17" s="6" customFormat="1" ht="31" customHeight="1" x14ac:dyDescent="0.25">
      <c r="D8" s="9" t="str">
        <f>'3.1'!D8</f>
        <v>Approved 2023</v>
      </c>
      <c r="E8" s="9" t="str">
        <f>'3.1'!E8</f>
        <v>Approved 2024</v>
      </c>
      <c r="F8" s="10"/>
      <c r="G8" s="9" t="str">
        <f>'3.1'!G8</f>
        <v>Actual 2023</v>
      </c>
      <c r="H8" s="9" t="str">
        <f>'3.1'!H8</f>
        <v>Prlm. Actual 2024</v>
      </c>
      <c r="I8" s="9" t="str">
        <f>'3.1'!I8</f>
        <v>Proposed 2025</v>
      </c>
      <c r="J8" s="9" t="str">
        <f>'3.1'!J8</f>
        <v>Proposed 2026</v>
      </c>
      <c r="K8" s="9" t="str">
        <f>'3.1'!K8</f>
        <v>Proposed 2027</v>
      </c>
    </row>
    <row r="9" spans="2:17" s="6" customFormat="1" x14ac:dyDescent="0.25">
      <c r="B9" s="6" t="s">
        <v>102</v>
      </c>
      <c r="C9" s="51"/>
      <c r="D9" s="11">
        <v>2688.931</v>
      </c>
      <c r="E9" s="11">
        <v>1965.931</v>
      </c>
      <c r="F9" s="52"/>
      <c r="G9" s="11">
        <v>2688.931</v>
      </c>
      <c r="H9" s="11">
        <f>G12</f>
        <v>2036.231</v>
      </c>
      <c r="I9" s="11">
        <f>H12</f>
        <v>2036.231</v>
      </c>
      <c r="J9" s="11">
        <f>I12</f>
        <v>2036.231</v>
      </c>
      <c r="K9" s="11">
        <f>J12</f>
        <v>2036.231</v>
      </c>
      <c r="M9" s="21"/>
      <c r="N9" s="12"/>
      <c r="O9" s="11"/>
      <c r="P9" s="11"/>
      <c r="Q9" s="11"/>
    </row>
    <row r="10" spans="2:17" s="6" customFormat="1" x14ac:dyDescent="0.25">
      <c r="B10" s="6" t="s">
        <v>106</v>
      </c>
      <c r="D10" s="46">
        <v>0</v>
      </c>
      <c r="E10" s="46">
        <v>0</v>
      </c>
      <c r="F10" s="46"/>
      <c r="G10" s="46">
        <v>0</v>
      </c>
      <c r="H10" s="46">
        <v>0</v>
      </c>
      <c r="I10" s="46">
        <v>0</v>
      </c>
      <c r="J10" s="46">
        <v>0</v>
      </c>
      <c r="K10" s="46">
        <v>0</v>
      </c>
    </row>
    <row r="11" spans="2:17" s="6" customFormat="1" x14ac:dyDescent="0.25">
      <c r="B11" s="6" t="s">
        <v>107</v>
      </c>
      <c r="D11" s="46">
        <v>-723</v>
      </c>
      <c r="E11" s="46">
        <v>0</v>
      </c>
      <c r="F11" s="46"/>
      <c r="G11" s="46">
        <v>-652.70000000000005</v>
      </c>
      <c r="H11" s="46">
        <v>0</v>
      </c>
      <c r="I11" s="46">
        <v>0</v>
      </c>
      <c r="J11" s="46">
        <v>0</v>
      </c>
      <c r="K11" s="46">
        <v>0</v>
      </c>
    </row>
    <row r="12" spans="2:17" s="6" customFormat="1" ht="13" thickBot="1" x14ac:dyDescent="0.3">
      <c r="B12" s="6" t="s">
        <v>103</v>
      </c>
      <c r="D12" s="16">
        <f>SUM(D9:D11)</f>
        <v>1965.931</v>
      </c>
      <c r="E12" s="16">
        <f>SUM(E9:E11)</f>
        <v>1965.931</v>
      </c>
      <c r="F12" s="11"/>
      <c r="G12" s="16">
        <f t="shared" ref="G12:K12" si="0">SUM(G9:G11)</f>
        <v>2036.231</v>
      </c>
      <c r="H12" s="16">
        <f t="shared" si="0"/>
        <v>2036.231</v>
      </c>
      <c r="I12" s="16">
        <f>SUM(I9:I11)</f>
        <v>2036.231</v>
      </c>
      <c r="J12" s="16">
        <f t="shared" ref="J12" si="1">SUM(J9:J11)</f>
        <v>2036.231</v>
      </c>
      <c r="K12" s="16">
        <f t="shared" si="0"/>
        <v>2036.231</v>
      </c>
    </row>
    <row r="13" spans="2:17" s="6" customFormat="1" ht="13.5" customHeight="1" thickTop="1" x14ac:dyDescent="0.25"/>
    <row r="14" spans="2:17" s="6" customFormat="1" ht="22.5" customHeight="1" x14ac:dyDescent="0.25"/>
    <row r="15" spans="2:17" s="6" customFormat="1" ht="22.5" customHeight="1" x14ac:dyDescent="0.25"/>
    <row r="16" spans="2:17" s="6" customFormat="1" ht="22.5" customHeight="1" x14ac:dyDescent="0.25"/>
    <row r="17" spans="2:10" s="6" customFormat="1" ht="22.5" customHeight="1" x14ac:dyDescent="0.25"/>
    <row r="18" spans="2:10" s="6" customFormat="1" ht="22.5" customHeight="1" x14ac:dyDescent="0.25"/>
    <row r="19" spans="2:10" s="6" customFormat="1" ht="22.5" customHeight="1" x14ac:dyDescent="0.25"/>
    <row r="20" spans="2:10" s="6" customFormat="1" ht="22.5" customHeight="1" x14ac:dyDescent="0.25"/>
    <row r="21" spans="2:10" s="6" customFormat="1" ht="22.5" customHeight="1" x14ac:dyDescent="0.25"/>
    <row r="22" spans="2:10" s="6" customFormat="1" ht="22.5" customHeight="1" x14ac:dyDescent="0.25"/>
    <row r="23" spans="2:10" s="6" customFormat="1" ht="22.5" customHeight="1" x14ac:dyDescent="0.25"/>
    <row r="24" spans="2:10" s="6" customFormat="1" ht="22.5" customHeight="1" x14ac:dyDescent="0.25"/>
    <row r="25" spans="2:10" s="6" customFormat="1" ht="22.5" customHeight="1" x14ac:dyDescent="0.25"/>
    <row r="26" spans="2:10" x14ac:dyDescent="0.25">
      <c r="B26" s="6"/>
      <c r="C26" s="6"/>
      <c r="D26" s="6"/>
      <c r="E26" s="6"/>
      <c r="F26" s="6"/>
      <c r="G26" s="6"/>
      <c r="H26" s="6"/>
      <c r="I26" s="6"/>
      <c r="J26" s="6"/>
    </row>
  </sheetData>
  <pageMargins left="0.7" right="0.7" top="0.75" bottom="0.75" header="0.3" footer="0.3"/>
  <pageSetup fitToHeight="0" orientation="landscape" r:id="rId1"/>
  <ignoredErrors>
    <ignoredError sqref="B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63489" r:id="rId4" name="Button 1">
              <controlPr defaultSize="0" print="0" autoFill="0" autoPict="0" macro="[0]!Button3_Click">
                <anchor moveWithCells="1" sizeWithCells="1">
                  <from>
                    <xdr:col>0</xdr:col>
                    <xdr:colOff>12700</xdr:colOff>
                    <xdr:row>0</xdr:row>
                    <xdr:rowOff>0</xdr:rowOff>
                  </from>
                  <to>
                    <xdr:col>1</xdr:col>
                    <xdr:colOff>1212850</xdr:colOff>
                    <xdr:row>0</xdr:row>
                    <xdr:rowOff>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5">
    <pageSetUpPr fitToPage="1"/>
  </sheetPr>
  <dimension ref="B3:AE35"/>
  <sheetViews>
    <sheetView view="pageBreakPreview" zoomScaleNormal="100" zoomScaleSheetLayoutView="100" workbookViewId="0">
      <selection activeCell="D8" sqref="D8"/>
    </sheetView>
  </sheetViews>
  <sheetFormatPr defaultColWidth="9.1796875" defaultRowHeight="12.5" x14ac:dyDescent="0.25"/>
  <cols>
    <col min="1" max="1" width="9.1796875" style="2"/>
    <col min="2" max="2" width="24" style="2" customWidth="1"/>
    <col min="3" max="3" width="1.453125" style="2" customWidth="1"/>
    <col min="4" max="4" width="10.54296875" style="2" customWidth="1"/>
    <col min="5" max="5" width="11.453125" style="2" customWidth="1"/>
    <col min="6" max="6" width="1.453125" style="2" customWidth="1"/>
    <col min="7" max="7" width="11.453125" style="2" customWidth="1"/>
    <col min="8" max="8" width="12.90625" style="2" customWidth="1"/>
    <col min="9" max="11" width="11.453125" style="2" customWidth="1"/>
    <col min="12" max="12" width="9.1796875" style="2"/>
    <col min="32" max="16384" width="9.1796875" style="2"/>
  </cols>
  <sheetData>
    <row r="3" spans="2:11" s="1" customFormat="1" ht="15" x14ac:dyDescent="0.3">
      <c r="B3" s="73" t="s">
        <v>66</v>
      </c>
      <c r="C3" s="73"/>
      <c r="D3" s="73"/>
      <c r="E3" s="138"/>
      <c r="F3" s="138"/>
      <c r="G3" s="138"/>
      <c r="H3" s="138"/>
      <c r="I3" s="73"/>
      <c r="J3" s="73"/>
      <c r="K3" s="73"/>
    </row>
    <row r="4" spans="2:11" s="1" customFormat="1" ht="15" x14ac:dyDescent="0.3">
      <c r="B4" s="73" t="s">
        <v>95</v>
      </c>
      <c r="C4" s="73"/>
      <c r="D4" s="73"/>
      <c r="E4" s="73"/>
      <c r="F4" s="73"/>
      <c r="G4" s="73"/>
      <c r="H4" s="73"/>
      <c r="I4" s="73"/>
      <c r="J4" s="73"/>
      <c r="K4" s="73"/>
    </row>
    <row r="5" spans="2:11" x14ac:dyDescent="0.25">
      <c r="B5" s="84" t="s">
        <v>1</v>
      </c>
      <c r="C5" s="84"/>
      <c r="D5" s="84"/>
      <c r="E5" s="84"/>
      <c r="F5" s="84"/>
      <c r="G5" s="84"/>
      <c r="H5" s="84"/>
      <c r="I5" s="84"/>
      <c r="J5" s="84"/>
      <c r="K5" s="84"/>
    </row>
    <row r="6" spans="2:11" ht="15" x14ac:dyDescent="0.25">
      <c r="B6" s="43"/>
      <c r="C6" s="44"/>
      <c r="D6" s="44"/>
      <c r="E6" s="45"/>
      <c r="F6" s="45"/>
      <c r="G6" s="45"/>
      <c r="H6" s="45"/>
      <c r="I6" s="45"/>
      <c r="J6" s="45"/>
    </row>
    <row r="7" spans="2:11" x14ac:dyDescent="0.25">
      <c r="B7" s="6"/>
      <c r="C7" s="6"/>
      <c r="D7" s="6"/>
      <c r="E7" s="7"/>
      <c r="F7" s="7"/>
      <c r="G7" s="7"/>
      <c r="H7" s="7"/>
      <c r="I7" s="7"/>
      <c r="J7" s="7"/>
      <c r="K7" s="7"/>
    </row>
    <row r="8" spans="2:11" ht="32" customHeight="1" x14ac:dyDescent="0.25">
      <c r="B8" s="6"/>
      <c r="C8" s="6"/>
      <c r="D8" s="9" t="str">
        <f>'3.1'!D8</f>
        <v>Approved 2023</v>
      </c>
      <c r="E8" s="9" t="str">
        <f>'3.1'!E8</f>
        <v>Approved 2024</v>
      </c>
      <c r="F8" s="10"/>
      <c r="G8" s="9" t="str">
        <f>'3.1'!G8</f>
        <v>Actual 2023</v>
      </c>
      <c r="H8" s="9" t="str">
        <f>'3.1'!H8</f>
        <v>Prlm. Actual 2024</v>
      </c>
      <c r="I8" s="9" t="str">
        <f>'3.1'!I8</f>
        <v>Proposed 2025</v>
      </c>
      <c r="J8" s="9" t="str">
        <f>'3.1'!J8</f>
        <v>Proposed 2026</v>
      </c>
      <c r="K8" s="9" t="str">
        <f>'3.1'!K8</f>
        <v>Proposed 2027</v>
      </c>
    </row>
    <row r="9" spans="2:11" ht="7.5" customHeight="1" x14ac:dyDescent="0.25">
      <c r="B9" s="6"/>
      <c r="C9" s="6"/>
      <c r="D9" s="10"/>
      <c r="E9" s="10"/>
      <c r="F9" s="10"/>
      <c r="G9" s="10"/>
      <c r="H9" s="10"/>
      <c r="I9" s="10"/>
    </row>
    <row r="12" spans="2:11" ht="22.5" customHeight="1" x14ac:dyDescent="0.25">
      <c r="B12" s="17" t="s">
        <v>97</v>
      </c>
      <c r="C12" s="6"/>
      <c r="D12" s="11"/>
      <c r="E12" s="11"/>
      <c r="F12" s="11"/>
      <c r="G12" s="11"/>
      <c r="H12" s="11"/>
      <c r="I12" s="11"/>
      <c r="J12" s="11"/>
      <c r="K12" s="11"/>
    </row>
    <row r="13" spans="2:11" ht="22.5" customHeight="1" x14ac:dyDescent="0.25">
      <c r="B13" s="6" t="s">
        <v>96</v>
      </c>
      <c r="C13" s="6"/>
      <c r="D13" s="11"/>
      <c r="E13" s="11"/>
      <c r="F13" s="11"/>
      <c r="G13" s="11"/>
      <c r="H13" s="11"/>
      <c r="I13" s="11"/>
      <c r="J13" s="11"/>
      <c r="K13" s="11"/>
    </row>
    <row r="14" spans="2:11" ht="22.5" customHeight="1" x14ac:dyDescent="0.25">
      <c r="B14" s="6" t="s">
        <v>100</v>
      </c>
      <c r="C14" s="6"/>
      <c r="D14" s="11">
        <v>503456</v>
      </c>
      <c r="E14" s="11">
        <v>539442</v>
      </c>
      <c r="F14" s="11"/>
      <c r="G14" s="11">
        <v>499789</v>
      </c>
      <c r="H14" s="11">
        <v>524678</v>
      </c>
      <c r="I14" s="11">
        <v>571217</v>
      </c>
      <c r="J14" s="11">
        <v>682936</v>
      </c>
      <c r="K14" s="11">
        <v>780785</v>
      </c>
    </row>
    <row r="15" spans="2:11" ht="22.5" customHeight="1" x14ac:dyDescent="0.25">
      <c r="B15" s="6" t="s">
        <v>101</v>
      </c>
      <c r="C15" s="6"/>
      <c r="D15" s="49">
        <v>179834.222905</v>
      </c>
      <c r="E15" s="49">
        <v>176038.45533</v>
      </c>
      <c r="F15" s="13"/>
      <c r="G15" s="49">
        <v>181127.51594000001</v>
      </c>
      <c r="H15" s="49">
        <v>178428.911605</v>
      </c>
      <c r="I15" s="49">
        <v>176570.21286500001</v>
      </c>
      <c r="J15" s="49">
        <v>181581.30014499999</v>
      </c>
      <c r="K15" s="49">
        <v>182435.878</v>
      </c>
    </row>
    <row r="16" spans="2:11" ht="22.5" customHeight="1" x14ac:dyDescent="0.25">
      <c r="B16" s="6" t="s">
        <v>96</v>
      </c>
      <c r="C16" s="6"/>
      <c r="D16" s="13">
        <f>D14-D15</f>
        <v>323621.77709500003</v>
      </c>
      <c r="E16" s="13">
        <f>E14-E15</f>
        <v>363403.54466999997</v>
      </c>
      <c r="F16" s="13"/>
      <c r="G16" s="13">
        <f>G14-G15</f>
        <v>318661.48405999999</v>
      </c>
      <c r="H16" s="13">
        <f>H14-H15</f>
        <v>346249.08839499997</v>
      </c>
      <c r="I16" s="13">
        <f>I14-I15</f>
        <v>394646.78713499999</v>
      </c>
      <c r="J16" s="13">
        <f>J14-J15</f>
        <v>501354.69985500001</v>
      </c>
      <c r="K16" s="13">
        <f>K14-K15</f>
        <v>598349.12199999997</v>
      </c>
    </row>
    <row r="17" spans="2:12" ht="22.5" customHeight="1" x14ac:dyDescent="0.25">
      <c r="B17" s="6" t="s">
        <v>98</v>
      </c>
      <c r="C17" s="6"/>
      <c r="D17" s="13">
        <v>8215.4678633333315</v>
      </c>
      <c r="E17" s="13">
        <v>8696.636849999999</v>
      </c>
      <c r="F17" s="13"/>
      <c r="G17" s="13">
        <v>8242.6103933333325</v>
      </c>
      <c r="H17" s="13">
        <v>8918.776170000001</v>
      </c>
      <c r="I17" s="13">
        <v>9636.2342200000003</v>
      </c>
      <c r="J17" s="13">
        <v>9976.0884800000003</v>
      </c>
      <c r="K17" s="13">
        <v>10060.08848</v>
      </c>
    </row>
    <row r="18" spans="2:12" ht="22.5" customHeight="1" thickBot="1" x14ac:dyDescent="0.3">
      <c r="B18" s="6" t="s">
        <v>99</v>
      </c>
      <c r="D18" s="16">
        <f>SUM(D16:D17)</f>
        <v>331837.24495833338</v>
      </c>
      <c r="E18" s="16">
        <f>SUM(E16:E17)</f>
        <v>372100.18151999998</v>
      </c>
      <c r="F18" s="11"/>
      <c r="G18" s="16">
        <f>SUM(G16:G17)</f>
        <v>326904.09445333329</v>
      </c>
      <c r="H18" s="16">
        <f>SUM(H16:H17)</f>
        <v>355167.864565</v>
      </c>
      <c r="I18" s="16">
        <f>SUM(I16:I17)</f>
        <v>404283.02135499998</v>
      </c>
      <c r="J18" s="16">
        <f>SUM(J16:J17)</f>
        <v>511330.78833499999</v>
      </c>
      <c r="K18" s="16">
        <f>SUM(K16:K17)</f>
        <v>608409.21048000001</v>
      </c>
      <c r="L18" s="63"/>
    </row>
    <row r="19" spans="2:12" ht="13.5" customHeight="1" thickTop="1" x14ac:dyDescent="0.25">
      <c r="I19" s="18"/>
      <c r="J19" s="18"/>
      <c r="K19" s="18"/>
    </row>
    <row r="20" spans="2:12" x14ac:dyDescent="0.25">
      <c r="B20" s="2" t="s">
        <v>78</v>
      </c>
    </row>
    <row r="21" spans="2:12" ht="69.650000000000006" customHeight="1" x14ac:dyDescent="0.25">
      <c r="B21" s="148" t="s">
        <v>218</v>
      </c>
      <c r="C21" s="148"/>
      <c r="D21" s="148"/>
      <c r="E21" s="148"/>
      <c r="F21" s="148"/>
      <c r="G21" s="148"/>
      <c r="H21" s="148"/>
      <c r="I21" s="148"/>
      <c r="J21" s="148"/>
      <c r="K21" s="148"/>
    </row>
    <row r="22" spans="2:12" ht="27" customHeight="1" x14ac:dyDescent="0.25">
      <c r="B22" s="147"/>
      <c r="C22" s="147"/>
      <c r="D22" s="147"/>
      <c r="E22" s="147"/>
      <c r="F22" s="147"/>
      <c r="G22" s="147"/>
      <c r="H22" s="147"/>
      <c r="I22" s="147"/>
      <c r="J22" s="147"/>
      <c r="K22" s="147"/>
    </row>
    <row r="25" spans="2:12" x14ac:dyDescent="0.25">
      <c r="I25" s="18"/>
      <c r="J25" s="18"/>
      <c r="K25" s="18"/>
    </row>
    <row r="27" spans="2:12" x14ac:dyDescent="0.25">
      <c r="I27" s="18"/>
      <c r="J27" s="18"/>
      <c r="K27" s="18"/>
    </row>
    <row r="28" spans="2:12" x14ac:dyDescent="0.25">
      <c r="I28" s="18"/>
      <c r="J28" s="18"/>
      <c r="K28" s="18"/>
    </row>
    <row r="29" spans="2:12" x14ac:dyDescent="0.25">
      <c r="I29" s="18"/>
      <c r="J29" s="18"/>
      <c r="K29" s="18"/>
    </row>
    <row r="30" spans="2:12" x14ac:dyDescent="0.25">
      <c r="I30" s="18"/>
      <c r="J30" s="18"/>
      <c r="K30" s="18"/>
    </row>
    <row r="31" spans="2:12" x14ac:dyDescent="0.25">
      <c r="I31" s="18"/>
      <c r="J31" s="18"/>
      <c r="K31" s="18"/>
    </row>
    <row r="32" spans="2:12" x14ac:dyDescent="0.25">
      <c r="I32" s="18"/>
      <c r="J32" s="18"/>
      <c r="K32" s="18"/>
    </row>
    <row r="33" spans="9:11" x14ac:dyDescent="0.25">
      <c r="I33" s="19"/>
      <c r="J33" s="19"/>
      <c r="K33" s="19"/>
    </row>
    <row r="35" spans="9:11" ht="12.75" customHeight="1" x14ac:dyDescent="0.25">
      <c r="I35" s="19"/>
      <c r="J35" s="19"/>
      <c r="K35" s="19"/>
    </row>
  </sheetData>
  <mergeCells count="2">
    <mergeCell ref="B22:K22"/>
    <mergeCell ref="B21:K21"/>
  </mergeCells>
  <pageMargins left="0.7" right="0.7" top="0.75" bottom="0.75" header="0.3" footer="0.3"/>
  <pageSetup fitToHeight="0" orientation="landscape" r:id="rId1"/>
  <ignoredErrors>
    <ignoredError sqref="B5" numberStoredAsText="1"/>
  </ignoredErrors>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2">
    <pageSetUpPr fitToPage="1"/>
  </sheetPr>
  <dimension ref="B3:P51"/>
  <sheetViews>
    <sheetView view="pageBreakPreview" zoomScaleNormal="100" zoomScaleSheetLayoutView="100" workbookViewId="0">
      <selection activeCell="B6" sqref="B6"/>
    </sheetView>
  </sheetViews>
  <sheetFormatPr defaultColWidth="9.1796875" defaultRowHeight="12.5" x14ac:dyDescent="0.25"/>
  <cols>
    <col min="1" max="1" width="9.1796875" style="2"/>
    <col min="2" max="2" width="21.1796875" style="2" customWidth="1"/>
    <col min="3" max="3" width="1.54296875" style="2" customWidth="1"/>
    <col min="4" max="4" width="9.81640625" style="2" customWidth="1"/>
    <col min="5" max="5" width="11.453125" style="2" customWidth="1"/>
    <col min="6" max="6" width="1.453125" style="2" customWidth="1"/>
    <col min="7" max="7" width="11.453125" style="2" customWidth="1"/>
    <col min="8" max="8" width="13.453125" style="2" customWidth="1"/>
    <col min="9" max="10" width="10.81640625" style="2" customWidth="1"/>
    <col min="11" max="11" width="11.453125" style="2" customWidth="1"/>
    <col min="12" max="16384" width="9.1796875" style="2"/>
  </cols>
  <sheetData>
    <row r="3" spans="2:16" s="1" customFormat="1" ht="15" x14ac:dyDescent="0.3">
      <c r="B3" s="76" t="s">
        <v>94</v>
      </c>
      <c r="C3" s="76"/>
      <c r="D3" s="76"/>
      <c r="E3" s="76"/>
      <c r="F3" s="76"/>
      <c r="G3" s="76"/>
      <c r="H3" s="76"/>
      <c r="I3" s="76"/>
      <c r="J3" s="76"/>
      <c r="K3" s="76"/>
    </row>
    <row r="4" spans="2:16" s="1" customFormat="1" ht="15" x14ac:dyDescent="0.3">
      <c r="B4" s="76" t="s">
        <v>44</v>
      </c>
      <c r="C4" s="76"/>
      <c r="D4" s="76"/>
      <c r="E4" s="76"/>
      <c r="F4" s="76"/>
      <c r="G4" s="76"/>
      <c r="H4" s="76"/>
      <c r="I4" s="76"/>
      <c r="J4" s="76"/>
      <c r="K4" s="76"/>
    </row>
    <row r="5" spans="2:16" x14ac:dyDescent="0.25">
      <c r="B5" s="75"/>
      <c r="C5" s="85"/>
      <c r="D5" s="85"/>
      <c r="E5" s="79"/>
      <c r="F5" s="79"/>
      <c r="G5" s="79"/>
      <c r="H5" s="79"/>
      <c r="I5" s="53"/>
      <c r="J5" s="53"/>
    </row>
    <row r="6" spans="2:16" ht="15" x14ac:dyDescent="0.25">
      <c r="B6" s="3"/>
      <c r="C6" s="4"/>
      <c r="D6" s="4"/>
      <c r="E6" s="5"/>
      <c r="F6" s="5"/>
      <c r="G6" s="5"/>
      <c r="H6" s="5"/>
      <c r="I6" s="5"/>
      <c r="J6" s="5"/>
    </row>
    <row r="7" spans="2:16" s="6" customFormat="1" ht="7.5" customHeight="1" x14ac:dyDescent="0.25">
      <c r="E7" s="7"/>
      <c r="F7" s="7"/>
      <c r="G7" s="7"/>
      <c r="H7" s="7"/>
      <c r="I7" s="7"/>
      <c r="J7" s="7"/>
      <c r="K7" s="7"/>
    </row>
    <row r="8" spans="2:16" s="6" customFormat="1" ht="32.5" customHeight="1" x14ac:dyDescent="0.25">
      <c r="D8" s="9" t="str">
        <f>'3.1'!D8</f>
        <v>Approved 2023</v>
      </c>
      <c r="E8" s="9" t="str">
        <f>'3.1'!E8</f>
        <v>Approved 2024</v>
      </c>
      <c r="F8" s="10"/>
      <c r="G8" s="9" t="str">
        <f>'3.1'!G8</f>
        <v>Actual 2023</v>
      </c>
      <c r="H8" s="9" t="str">
        <f>'3.1'!H8</f>
        <v>Prlm. Actual 2024</v>
      </c>
      <c r="I8" s="9" t="str">
        <f>'3.1'!I8</f>
        <v>Proposed 2025</v>
      </c>
      <c r="J8" s="9" t="str">
        <f>'3.1'!J8</f>
        <v>Proposed 2026</v>
      </c>
      <c r="K8" s="9" t="str">
        <f>'3.1'!K8</f>
        <v>Proposed 2027</v>
      </c>
    </row>
    <row r="9" spans="2:16" s="6" customFormat="1" x14ac:dyDescent="0.25">
      <c r="B9" s="6" t="s">
        <v>45</v>
      </c>
      <c r="D9" s="61">
        <v>3.2875687444278032E-2</v>
      </c>
      <c r="E9" s="61">
        <v>3.4285226716056792E-2</v>
      </c>
      <c r="F9" s="61"/>
      <c r="G9" s="61">
        <v>3.1302130185622001E-2</v>
      </c>
      <c r="H9" s="61">
        <v>3.1498820974292213E-2</v>
      </c>
      <c r="I9" s="61">
        <v>3.5529268531161569E-2</v>
      </c>
      <c r="J9" s="61">
        <v>3.6733816297529739E-2</v>
      </c>
      <c r="K9" s="61">
        <v>4.0275952031826281E-2</v>
      </c>
      <c r="O9" s="118"/>
      <c r="P9" s="61"/>
    </row>
    <row r="10" spans="2:16" s="6" customFormat="1" x14ac:dyDescent="0.25">
      <c r="B10" s="6" t="s">
        <v>46</v>
      </c>
      <c r="D10" s="61">
        <v>9.1502280838687042E-2</v>
      </c>
      <c r="E10" s="61">
        <v>9.1498653817932263E-2</v>
      </c>
      <c r="F10" s="61"/>
      <c r="G10" s="61">
        <v>7.0431387897777309E-2</v>
      </c>
      <c r="H10" s="61">
        <v>7.9031335604620973E-2</v>
      </c>
      <c r="I10" s="61">
        <v>9.1497939475757448E-2</v>
      </c>
      <c r="J10" s="61">
        <v>9.1499565678207245E-2</v>
      </c>
      <c r="K10" s="61">
        <v>9.1500523648193444E-2</v>
      </c>
    </row>
    <row r="11" spans="2:16" s="6" customFormat="1" ht="13" thickBot="1" x14ac:dyDescent="0.3">
      <c r="B11" s="6" t="s">
        <v>47</v>
      </c>
      <c r="D11" s="62">
        <v>5.6326307554299453E-2</v>
      </c>
      <c r="E11" s="62">
        <v>5.717062691410859E-2</v>
      </c>
      <c r="F11" s="61"/>
      <c r="G11" s="62">
        <v>4.7916366116153492E-2</v>
      </c>
      <c r="H11" s="62">
        <v>5.0819274423708899E-2</v>
      </c>
      <c r="I11" s="62">
        <v>5.7916724945885435E-2</v>
      </c>
      <c r="J11" s="62">
        <v>5.8640204699487532E-2</v>
      </c>
      <c r="K11" s="62">
        <v>6.0765708192295195E-2</v>
      </c>
    </row>
    <row r="12" spans="2:16" s="6" customFormat="1" ht="13" thickTop="1" x14ac:dyDescent="0.25"/>
    <row r="13" spans="2:16" s="6" customFormat="1" x14ac:dyDescent="0.25"/>
    <row r="14" spans="2:16" s="6" customFormat="1" x14ac:dyDescent="0.25"/>
    <row r="15" spans="2:16" s="6" customFormat="1" x14ac:dyDescent="0.25"/>
    <row r="16" spans="2:16" s="6" customFormat="1" x14ac:dyDescent="0.25"/>
    <row r="17" s="6" customFormat="1" x14ac:dyDescent="0.25"/>
    <row r="18" s="6" customFormat="1" x14ac:dyDescent="0.25"/>
    <row r="19" s="6" customFormat="1" x14ac:dyDescent="0.25"/>
    <row r="20" s="6" customFormat="1" x14ac:dyDescent="0.25"/>
    <row r="21" s="6" customFormat="1" x14ac:dyDescent="0.25"/>
    <row r="22" s="6" customFormat="1" x14ac:dyDescent="0.25"/>
    <row r="23" s="6" customFormat="1" x14ac:dyDescent="0.25"/>
    <row r="24" s="6" customFormat="1" x14ac:dyDescent="0.25"/>
    <row r="25" s="6" customFormat="1" x14ac:dyDescent="0.25"/>
    <row r="26" s="6" customFormat="1" x14ac:dyDescent="0.25"/>
    <row r="27" s="6" customFormat="1" x14ac:dyDescent="0.25"/>
    <row r="28" s="6" customFormat="1" x14ac:dyDescent="0.25"/>
    <row r="29" s="6" customFormat="1" x14ac:dyDescent="0.25"/>
    <row r="30" s="6" customFormat="1" x14ac:dyDescent="0.25"/>
    <row r="31" s="6" customFormat="1" x14ac:dyDescent="0.25"/>
    <row r="32"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pans="2:10" s="6" customFormat="1" x14ac:dyDescent="0.25"/>
    <row r="50" spans="2:10" s="6" customFormat="1" x14ac:dyDescent="0.25"/>
    <row r="51" spans="2:10" x14ac:dyDescent="0.25">
      <c r="B51" s="6"/>
      <c r="C51" s="6"/>
      <c r="D51" s="6"/>
      <c r="E51" s="6"/>
      <c r="F51" s="6"/>
      <c r="G51" s="6"/>
      <c r="H51" s="6"/>
      <c r="I51" s="6"/>
      <c r="J51" s="6"/>
    </row>
  </sheetData>
  <pageMargins left="0.7" right="0.7" top="0.75" bottom="0.75" header="0.3" footer="0.3"/>
  <pageSetup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Button 1">
              <controlPr defaultSize="0" print="0" autoFill="0" autoPict="0" macro="[0]!Button3_Click">
                <anchor moveWithCells="1" sizeWithCells="1">
                  <from>
                    <xdr:col>0</xdr:col>
                    <xdr:colOff>12700</xdr:colOff>
                    <xdr:row>0</xdr:row>
                    <xdr:rowOff>0</xdr:rowOff>
                  </from>
                  <to>
                    <xdr:col>1</xdr:col>
                    <xdr:colOff>1212850</xdr:colOff>
                    <xdr:row>0</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27"/>
  <sheetViews>
    <sheetView showGridLines="0" view="pageBreakPreview" zoomScaleNormal="100" zoomScaleSheetLayoutView="100" workbookViewId="0">
      <selection activeCell="H2" sqref="H2"/>
    </sheetView>
  </sheetViews>
  <sheetFormatPr defaultColWidth="9.1796875" defaultRowHeight="14.5" x14ac:dyDescent="0.35"/>
  <cols>
    <col min="1" max="1" width="9.1796875" style="89"/>
    <col min="2" max="2" width="53.1796875" style="89" bestFit="1" customWidth="1"/>
    <col min="3" max="7" width="10.1796875" style="89" customWidth="1"/>
    <col min="8" max="8" width="9.453125" style="89" bestFit="1" customWidth="1"/>
    <col min="9" max="16384" width="9.1796875" style="89"/>
  </cols>
  <sheetData>
    <row r="1" spans="2:10" ht="46.75" customHeight="1" x14ac:dyDescent="0.35">
      <c r="B1" s="141" t="s">
        <v>168</v>
      </c>
      <c r="C1" s="141"/>
      <c r="D1" s="141"/>
      <c r="E1" s="141"/>
      <c r="F1" s="141"/>
      <c r="G1" s="141"/>
    </row>
    <row r="3" spans="2:10" x14ac:dyDescent="0.35">
      <c r="D3" s="90"/>
      <c r="E3" s="90"/>
      <c r="F3" s="90"/>
      <c r="G3" s="90"/>
    </row>
    <row r="4" spans="2:10" ht="33.5" customHeight="1" x14ac:dyDescent="0.35">
      <c r="C4" s="91" t="s">
        <v>166</v>
      </c>
      <c r="D4" s="91" t="s">
        <v>162</v>
      </c>
      <c r="E4" s="91" t="s">
        <v>161</v>
      </c>
      <c r="F4" s="91" t="s">
        <v>160</v>
      </c>
      <c r="G4" s="91" t="s">
        <v>159</v>
      </c>
    </row>
    <row r="5" spans="2:10" ht="7.5" customHeight="1" x14ac:dyDescent="0.35">
      <c r="C5" s="90"/>
      <c r="D5" s="90"/>
      <c r="E5" s="90"/>
      <c r="F5" s="90"/>
      <c r="G5" s="90"/>
    </row>
    <row r="6" spans="2:10" x14ac:dyDescent="0.35">
      <c r="B6" s="89" t="s">
        <v>121</v>
      </c>
      <c r="C6" s="93">
        <v>523491.82544574048</v>
      </c>
      <c r="D6" s="93">
        <v>523943.99005235685</v>
      </c>
      <c r="E6" s="93">
        <v>499940.57469086064</v>
      </c>
      <c r="F6" s="93">
        <v>509643.39962409047</v>
      </c>
      <c r="G6" s="93">
        <v>519600.62160840532</v>
      </c>
      <c r="H6" s="93"/>
      <c r="J6" s="94"/>
    </row>
    <row r="7" spans="2:10" ht="5.5" customHeight="1" x14ac:dyDescent="0.35">
      <c r="C7" s="92"/>
      <c r="D7" s="92"/>
      <c r="E7" s="92"/>
      <c r="F7" s="92"/>
      <c r="G7" s="92"/>
    </row>
    <row r="8" spans="2:10" x14ac:dyDescent="0.35">
      <c r="B8" s="89" t="s">
        <v>122</v>
      </c>
      <c r="C8" s="92">
        <v>77577.644518222398</v>
      </c>
      <c r="D8" s="92">
        <v>75333.949390486086</v>
      </c>
      <c r="E8" s="95">
        <v>63856.994416010763</v>
      </c>
      <c r="F8" s="95">
        <v>70926.049450687657</v>
      </c>
      <c r="G8" s="95">
        <v>78404.544593089449</v>
      </c>
    </row>
    <row r="9" spans="2:10" x14ac:dyDescent="0.35">
      <c r="B9" s="96" t="s">
        <v>86</v>
      </c>
      <c r="C9" s="92">
        <f>C8*0.9</f>
        <v>69819.880066400161</v>
      </c>
      <c r="D9" s="92">
        <f>D8*0.9</f>
        <v>67800.554451437478</v>
      </c>
      <c r="E9" s="95">
        <f>E8*0.8</f>
        <v>51085.595532808613</v>
      </c>
      <c r="F9" s="95">
        <f>F8*0.8</f>
        <v>56740.839560550128</v>
      </c>
      <c r="G9" s="95">
        <f>G8*0.8</f>
        <v>62723.635674471559</v>
      </c>
    </row>
    <row r="10" spans="2:10" x14ac:dyDescent="0.35">
      <c r="B10" s="96" t="s">
        <v>14</v>
      </c>
      <c r="C10" s="92">
        <f>C8-C9</f>
        <v>7757.7644518222369</v>
      </c>
      <c r="D10" s="92">
        <f>D8-D9</f>
        <v>7533.3949390486086</v>
      </c>
      <c r="E10" s="95">
        <f t="shared" ref="E10:G10" si="0">E8-E9</f>
        <v>12771.39888320215</v>
      </c>
      <c r="F10" s="95">
        <f t="shared" ref="F10" si="1">F8-F9</f>
        <v>14185.209890137528</v>
      </c>
      <c r="G10" s="95">
        <f t="shared" si="0"/>
        <v>15680.90891861789</v>
      </c>
    </row>
    <row r="11" spans="2:10" ht="5.5" customHeight="1" x14ac:dyDescent="0.35">
      <c r="C11" s="92"/>
      <c r="D11" s="92"/>
      <c r="E11" s="95"/>
      <c r="F11" s="95"/>
      <c r="G11" s="95"/>
    </row>
    <row r="12" spans="2:10" x14ac:dyDescent="0.35">
      <c r="B12" s="89" t="s">
        <v>114</v>
      </c>
      <c r="C12" s="92"/>
      <c r="D12" s="92"/>
      <c r="E12" s="95"/>
      <c r="F12" s="95"/>
      <c r="G12" s="95"/>
    </row>
    <row r="13" spans="2:10" x14ac:dyDescent="0.35">
      <c r="B13" s="96" t="s">
        <v>115</v>
      </c>
      <c r="C13" s="97">
        <v>0.19059000000000001</v>
      </c>
      <c r="D13" s="97">
        <v>0.19059144737382372</v>
      </c>
      <c r="E13" s="98">
        <v>0.2482</v>
      </c>
      <c r="F13" s="98">
        <f>E13</f>
        <v>0.2482</v>
      </c>
      <c r="G13" s="98">
        <f>F13</f>
        <v>0.2482</v>
      </c>
    </row>
    <row r="14" spans="2:10" x14ac:dyDescent="0.35">
      <c r="B14" s="96" t="s">
        <v>116</v>
      </c>
      <c r="C14" s="97">
        <v>0.30686000000000002</v>
      </c>
      <c r="D14" s="97">
        <v>0.30686155858961039</v>
      </c>
      <c r="E14" s="98">
        <v>0.32194</v>
      </c>
      <c r="F14" s="98">
        <f>E14</f>
        <v>0.32194</v>
      </c>
      <c r="G14" s="98">
        <f>F14</f>
        <v>0.32194</v>
      </c>
    </row>
    <row r="15" spans="2:10" s="99" customFormat="1" x14ac:dyDescent="0.35">
      <c r="B15" s="99" t="s">
        <v>123</v>
      </c>
      <c r="C15" s="100">
        <f>C9*C13+C10*C14</f>
        <v>15687.518541541378</v>
      </c>
      <c r="D15" s="100">
        <f>D9*D13+D10*D14</f>
        <v>15233.915118114755</v>
      </c>
      <c r="E15" s="101">
        <f t="shared" ref="E15:G15" si="2">E9*E13+E10*E14</f>
        <v>16791.068967701198</v>
      </c>
      <c r="F15" s="101">
        <f t="shared" ref="F15" si="3">F9*F13+F10*F14</f>
        <v>18649.86285095942</v>
      </c>
      <c r="G15" s="101">
        <f t="shared" si="2"/>
        <v>20616.318191663686</v>
      </c>
    </row>
    <row r="16" spans="2:10" ht="5.5" customHeight="1" x14ac:dyDescent="0.35">
      <c r="C16" s="92"/>
      <c r="D16" s="92"/>
      <c r="E16" s="95"/>
      <c r="F16" s="95"/>
      <c r="G16" s="95"/>
    </row>
    <row r="17" spans="2:9" x14ac:dyDescent="0.35">
      <c r="B17" s="102" t="s">
        <v>124</v>
      </c>
    </row>
    <row r="18" spans="2:9" x14ac:dyDescent="0.35">
      <c r="B18" s="96" t="s">
        <v>117</v>
      </c>
      <c r="C18" s="92">
        <v>198</v>
      </c>
      <c r="D18" s="92">
        <v>198</v>
      </c>
      <c r="E18" s="95">
        <v>20.834</v>
      </c>
      <c r="F18" s="95">
        <v>20.834</v>
      </c>
      <c r="G18" s="95">
        <v>20.834</v>
      </c>
    </row>
    <row r="19" spans="2:9" x14ac:dyDescent="0.35">
      <c r="B19" s="96" t="s">
        <v>118</v>
      </c>
      <c r="C19" s="92">
        <v>0</v>
      </c>
      <c r="D19" s="92">
        <v>0</v>
      </c>
      <c r="E19" s="95">
        <v>16.667000000000002</v>
      </c>
      <c r="F19" s="95">
        <v>16.667000000000002</v>
      </c>
      <c r="G19" s="95">
        <v>16.667000000000002</v>
      </c>
    </row>
    <row r="20" spans="2:9" ht="5.5" customHeight="1" x14ac:dyDescent="0.35">
      <c r="C20" s="92"/>
      <c r="D20" s="92"/>
      <c r="E20" s="95"/>
      <c r="F20" s="95"/>
      <c r="G20" s="95"/>
    </row>
    <row r="21" spans="2:9" x14ac:dyDescent="0.35">
      <c r="B21" s="99" t="s">
        <v>125</v>
      </c>
      <c r="C21" s="101">
        <f>C18*C14+C19*C13</f>
        <v>60.758280000000006</v>
      </c>
      <c r="D21" s="101">
        <f>D18*D14+D19*D13</f>
        <v>60.758588600742861</v>
      </c>
      <c r="E21" s="101">
        <f>E18*E14+E19*E13</f>
        <v>10.844047360000001</v>
      </c>
      <c r="F21" s="101">
        <f>F18*F14+F19*F13</f>
        <v>10.844047360000001</v>
      </c>
      <c r="G21" s="101">
        <f>G18*G14+G19*G13</f>
        <v>10.844047360000001</v>
      </c>
    </row>
    <row r="22" spans="2:9" ht="5.5" customHeight="1" x14ac:dyDescent="0.35">
      <c r="C22" s="103"/>
      <c r="D22" s="103"/>
      <c r="E22" s="104"/>
      <c r="F22" s="104"/>
      <c r="G22" s="104"/>
    </row>
    <row r="23" spans="2:9" s="99" customFormat="1" ht="15" thickBot="1" x14ac:dyDescent="0.4">
      <c r="B23" s="99" t="s">
        <v>126</v>
      </c>
      <c r="C23" s="105">
        <f>C15+C21</f>
        <v>15748.276821541378</v>
      </c>
      <c r="D23" s="105">
        <f>D15+D21</f>
        <v>15294.673706715499</v>
      </c>
      <c r="E23" s="105">
        <f>E15+E21</f>
        <v>16801.913015061196</v>
      </c>
      <c r="F23" s="105">
        <f>F15+F21</f>
        <v>18660.706898319419</v>
      </c>
      <c r="G23" s="105">
        <f>G15+G21</f>
        <v>20627.162239023684</v>
      </c>
    </row>
    <row r="24" spans="2:9" s="99" customFormat="1" ht="5.5" customHeight="1" x14ac:dyDescent="0.35">
      <c r="C24" s="106"/>
      <c r="D24" s="106"/>
      <c r="E24" s="106"/>
      <c r="F24" s="106"/>
      <c r="G24" s="106"/>
    </row>
    <row r="25" spans="2:9" x14ac:dyDescent="0.35">
      <c r="B25" s="89" t="s">
        <v>167</v>
      </c>
      <c r="D25" s="107"/>
      <c r="E25" s="107">
        <f>E23-D23</f>
        <v>1507.2393083456973</v>
      </c>
      <c r="F25" s="107">
        <f>F23-D23</f>
        <v>3366.0331916039195</v>
      </c>
      <c r="G25" s="107">
        <f>G23-D23</f>
        <v>5332.4885323081853</v>
      </c>
    </row>
    <row r="26" spans="2:9" x14ac:dyDescent="0.35">
      <c r="B26" s="96" t="s">
        <v>119</v>
      </c>
      <c r="C26" s="96"/>
      <c r="D26" s="107"/>
      <c r="E26" s="108">
        <f>((E9+E19)*D13+(E10+E18)*D14)-D23</f>
        <v>-1629.5750061297058</v>
      </c>
      <c r="F26" s="108">
        <f>((F9+F19)*D13+(F10+F18)*D14)-D23</f>
        <v>-117.88961249093882</v>
      </c>
      <c r="G26" s="108">
        <f>((G9+G19)*D13+(G10+G18)*D14)-D23</f>
        <v>1481.3526932642835</v>
      </c>
      <c r="I26" s="109"/>
    </row>
    <row r="27" spans="2:9" x14ac:dyDescent="0.35">
      <c r="B27" s="96" t="s">
        <v>120</v>
      </c>
      <c r="C27" s="96"/>
      <c r="D27" s="107"/>
      <c r="E27" s="107">
        <f>-(((E9+E19)*D13+(E10+E18)*D14)-E23)</f>
        <v>3136.8143144754031</v>
      </c>
      <c r="F27" s="107">
        <f>-(((F9+F19)*D13+(F10+F18)*D14)-F23)</f>
        <v>3483.9228040948583</v>
      </c>
      <c r="G27" s="107">
        <f>-(((G9+G19)*D13+(G10+G18)*D14)-G23)</f>
        <v>3851.1358390439018</v>
      </c>
      <c r="I27" s="109"/>
    </row>
  </sheetData>
  <mergeCells count="1">
    <mergeCell ref="B1:G1"/>
  </mergeCells>
  <pageMargins left="0.7" right="0.7" top="0.75" bottom="0.75" header="0.3" footer="0.3"/>
  <pageSetup scale="83"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B3:AF44"/>
  <sheetViews>
    <sheetView view="pageBreakPreview" zoomScaleNormal="100" zoomScaleSheetLayoutView="100" workbookViewId="0">
      <selection activeCell="D8" sqref="D8"/>
    </sheetView>
  </sheetViews>
  <sheetFormatPr defaultColWidth="9.1796875" defaultRowHeight="12.5" x14ac:dyDescent="0.25"/>
  <cols>
    <col min="1" max="1" width="9.1796875" style="2"/>
    <col min="2" max="2" width="35.54296875" style="2" customWidth="1"/>
    <col min="3" max="3" width="1.453125" style="2" customWidth="1"/>
    <col min="4" max="5" width="10.81640625" style="2" customWidth="1"/>
    <col min="6" max="6" width="1.453125" style="2" customWidth="1"/>
    <col min="7" max="7" width="10.81640625" style="2" customWidth="1"/>
    <col min="8" max="8" width="12.36328125" style="2" customWidth="1"/>
    <col min="9" max="11" width="10.81640625" style="2" customWidth="1"/>
    <col min="12" max="12" width="2.54296875" style="2" customWidth="1"/>
    <col min="33" max="16384" width="9.1796875" style="2"/>
  </cols>
  <sheetData>
    <row r="3" spans="2:11" s="1" customFormat="1" ht="15" x14ac:dyDescent="0.3">
      <c r="B3" s="76" t="s">
        <v>17</v>
      </c>
      <c r="C3" s="76"/>
      <c r="D3" s="76"/>
      <c r="E3" s="76"/>
      <c r="F3" s="76"/>
      <c r="G3" s="76"/>
      <c r="H3" s="76"/>
      <c r="I3" s="76"/>
      <c r="J3" s="76"/>
      <c r="K3" s="76"/>
    </row>
    <row r="4" spans="2:11" s="1" customFormat="1" ht="15" x14ac:dyDescent="0.3">
      <c r="B4" s="76" t="s">
        <v>74</v>
      </c>
      <c r="C4" s="76"/>
      <c r="D4" s="76"/>
      <c r="E4" s="76"/>
      <c r="F4" s="76"/>
      <c r="G4" s="76"/>
      <c r="H4" s="76"/>
      <c r="I4" s="76"/>
      <c r="J4" s="76"/>
      <c r="K4" s="76"/>
    </row>
    <row r="5" spans="2:11" ht="15.75" customHeight="1" x14ac:dyDescent="0.25">
      <c r="B5" s="77" t="s">
        <v>1</v>
      </c>
      <c r="C5" s="77"/>
      <c r="D5" s="77"/>
      <c r="E5" s="77"/>
      <c r="F5" s="77"/>
      <c r="G5" s="77"/>
      <c r="H5" s="77"/>
      <c r="I5" s="77"/>
      <c r="J5" s="77"/>
      <c r="K5" s="77"/>
    </row>
    <row r="6" spans="2:11" ht="11.25" customHeight="1" x14ac:dyDescent="0.25">
      <c r="B6" s="3"/>
      <c r="C6" s="4"/>
      <c r="D6" s="4"/>
      <c r="E6" s="5"/>
      <c r="F6" s="5"/>
      <c r="G6" s="5"/>
      <c r="H6" s="5"/>
      <c r="I6" s="5"/>
      <c r="J6" s="5"/>
      <c r="K6" s="5"/>
    </row>
    <row r="7" spans="2:11" s="6" customFormat="1" x14ac:dyDescent="0.25">
      <c r="E7" s="7"/>
      <c r="F7" s="7"/>
      <c r="G7" s="7"/>
      <c r="H7" s="7"/>
      <c r="I7" s="7"/>
      <c r="J7" s="7"/>
      <c r="K7" s="7"/>
    </row>
    <row r="8" spans="2:11" s="6" customFormat="1" ht="35" customHeight="1" x14ac:dyDescent="0.25">
      <c r="D8" s="9" t="str">
        <f>'3.1'!D8</f>
        <v>Approved 2023</v>
      </c>
      <c r="E8" s="9" t="str">
        <f>'3.1'!E8</f>
        <v>Approved 2024</v>
      </c>
      <c r="F8" s="10"/>
      <c r="G8" s="9" t="str">
        <f>'3.1'!G8</f>
        <v>Actual 2023</v>
      </c>
      <c r="H8" s="9" t="str">
        <f>'3.1'!H8</f>
        <v>Prlm. Actual 2024</v>
      </c>
      <c r="I8" s="9" t="str">
        <f>'3.1'!I8</f>
        <v>Proposed 2025</v>
      </c>
      <c r="J8" s="9" t="str">
        <f>'3.1'!J8</f>
        <v>Proposed 2026</v>
      </c>
      <c r="K8" s="9" t="str">
        <f>'3.1'!K8</f>
        <v>Proposed 2027</v>
      </c>
    </row>
    <row r="9" spans="2:11" s="6" customFormat="1" ht="29.25" customHeight="1" x14ac:dyDescent="0.25">
      <c r="B9" s="6" t="s">
        <v>4</v>
      </c>
      <c r="D9" s="11">
        <f>'3.5'!D9+'3.7.1'!D9+'3.7.2'!D9+'3.8'!D9+'3.9'!D9</f>
        <v>15069.351851368203</v>
      </c>
      <c r="E9" s="11">
        <f>'3.5'!E9+'3.7.1'!E9+'3.7.2'!E9+'3.8'!E9+'3.9'!E9</f>
        <v>16131.584517821524</v>
      </c>
      <c r="F9" s="11"/>
      <c r="G9" s="11">
        <f>'3.5'!G9+'3.7.1'!G9+'3.7.2'!G9+'3.8'!G9+'3.9'!G9</f>
        <v>15185.837019999999</v>
      </c>
      <c r="H9" s="11">
        <f>'3.5'!H9+'3.7.1'!H9+'3.7.2'!H9+'3.8'!H9+'3.9'!H9</f>
        <v>17057.763640000001</v>
      </c>
      <c r="I9" s="11">
        <f>'3.5'!I9+'3.7.1'!I9+'3.7.2'!I9+'3.8'!I9+'3.9'!I9</f>
        <v>18903.700643409207</v>
      </c>
      <c r="J9" s="11">
        <f>'3.5'!J9+'3.7.1'!J9+'3.7.2'!J9+'3.8'!J9+'3.9'!J9</f>
        <v>20176.03636064702</v>
      </c>
      <c r="K9" s="11">
        <f>'3.5'!K9+'3.7.1'!K9+'3.7.2'!K9+'3.8'!K9+'3.9'!K9</f>
        <v>20597.143385416239</v>
      </c>
    </row>
    <row r="10" spans="2:11" s="6" customFormat="1" ht="28.5" customHeight="1" x14ac:dyDescent="0.25">
      <c r="B10" s="6" t="s">
        <v>7</v>
      </c>
      <c r="D10" s="13">
        <f>SUM('3.5'!D10:D14)</f>
        <v>7796.7167657142872</v>
      </c>
      <c r="E10" s="13">
        <f>SUM('3.5'!E10:E14)</f>
        <v>9490.7855001999978</v>
      </c>
      <c r="F10" s="13"/>
      <c r="G10" s="13">
        <f>SUM('3.5'!G10:G14)</f>
        <v>7650.3433000000005</v>
      </c>
      <c r="H10" s="13">
        <f>SUM('3.5'!H10:H14)</f>
        <v>9931.1368899999998</v>
      </c>
      <c r="I10" s="13">
        <f>SUM('3.5'!I10:I14)</f>
        <v>10750.388000000003</v>
      </c>
      <c r="J10" s="13">
        <f>SUM('3.5'!J10:J14)</f>
        <v>11448.975760000003</v>
      </c>
      <c r="K10" s="13">
        <f>SUM('3.5'!K10:K14)</f>
        <v>10874.475275200004</v>
      </c>
    </row>
    <row r="11" spans="2:11" s="6" customFormat="1" ht="30" customHeight="1" x14ac:dyDescent="0.25">
      <c r="B11" s="6" t="s">
        <v>8</v>
      </c>
      <c r="D11" s="13">
        <f>SUM('3.7.1'!D10:D11)</f>
        <v>1784.2080000000001</v>
      </c>
      <c r="E11" s="13">
        <f>SUM('3.7.1'!E10:E11)</f>
        <v>1410.597</v>
      </c>
      <c r="F11" s="13"/>
      <c r="G11" s="13">
        <f>SUM('3.7.1'!G10:G11)</f>
        <v>1587.6935100000003</v>
      </c>
      <c r="H11" s="13">
        <f>SUM('3.7.1'!H10:H11)</f>
        <v>1528.102795</v>
      </c>
      <c r="I11" s="13">
        <f>SUM('3.7.1'!I10:I11)</f>
        <v>1154.088</v>
      </c>
      <c r="J11" s="13">
        <f>SUM('3.7.1'!J10:J11)</f>
        <v>1421.3257199999998</v>
      </c>
      <c r="K11" s="13">
        <f>SUM('3.7.1'!K10:K11)</f>
        <v>1480.2627551999999</v>
      </c>
    </row>
    <row r="12" spans="2:11" s="6" customFormat="1" ht="27.75" customHeight="1" x14ac:dyDescent="0.25">
      <c r="B12" s="6" t="s">
        <v>9</v>
      </c>
      <c r="D12" s="13">
        <f>SUM('3.7.2'!D10:D11)</f>
        <v>276.488</v>
      </c>
      <c r="E12" s="13">
        <f>SUM('3.7.2'!E10:E11)</f>
        <v>426.1</v>
      </c>
      <c r="F12" s="13"/>
      <c r="G12" s="13">
        <f>SUM('3.7.2'!G10:G11)</f>
        <v>392.53641000000005</v>
      </c>
      <c r="H12" s="13">
        <f>SUM('3.7.2'!H10:H11)</f>
        <v>645.02746500000001</v>
      </c>
      <c r="I12" s="13">
        <f>SUM('3.7.2'!I10:I11)</f>
        <v>426.197</v>
      </c>
      <c r="J12" s="13">
        <f>SUM('3.7.2'!J10:J11)</f>
        <v>434.72093999999998</v>
      </c>
      <c r="K12" s="13">
        <f>SUM('3.7.2'!K10:K11)</f>
        <v>443.41535880000004</v>
      </c>
    </row>
    <row r="13" spans="2:11" s="6" customFormat="1" ht="22.5" customHeight="1" x14ac:dyDescent="0.25">
      <c r="B13" s="6" t="s">
        <v>48</v>
      </c>
      <c r="D13" s="13">
        <f>SUM('3.8'!D10:D12)</f>
        <v>1368.538</v>
      </c>
      <c r="E13" s="13">
        <f>SUM('3.8'!E10:E12)</f>
        <v>1265.1689999999999</v>
      </c>
      <c r="F13" s="13"/>
      <c r="G13" s="13">
        <f>SUM('3.8'!G10:G12)</f>
        <v>1551.7460100000001</v>
      </c>
      <c r="H13" s="13">
        <f>SUM('3.8'!H10:H12)</f>
        <v>1554.9132700000002</v>
      </c>
      <c r="I13" s="13">
        <f>SUM('3.8'!I10:I12)</f>
        <v>1385.1779999999994</v>
      </c>
      <c r="J13" s="13">
        <f>SUM('3.8'!J10:J12)</f>
        <v>1412.7015599999995</v>
      </c>
      <c r="K13" s="13">
        <f>SUM('3.8'!K10:K12)</f>
        <v>1440.8355911999995</v>
      </c>
    </row>
    <row r="14" spans="2:11" s="6" customFormat="1" ht="26.25" customHeight="1" x14ac:dyDescent="0.25">
      <c r="B14" s="6" t="s">
        <v>10</v>
      </c>
      <c r="D14" s="13">
        <f>'3.9'!D27-'3.9'!D9</f>
        <v>5071.4030000000002</v>
      </c>
      <c r="E14" s="13">
        <f>'3.9'!E27-'3.9'!E9</f>
        <v>4780.3919899999983</v>
      </c>
      <c r="F14" s="13"/>
      <c r="G14" s="13">
        <f>'3.9'!G27-'3.9'!G9</f>
        <v>5180.7112799999977</v>
      </c>
      <c r="H14" s="13">
        <f>'3.9'!H27-'3.9'!H9</f>
        <v>5553.8495799999982</v>
      </c>
      <c r="I14" s="13">
        <f>'3.9'!I27-'3.9'!I9</f>
        <v>6849.8380000000016</v>
      </c>
      <c r="J14" s="13">
        <f>'3.9'!J27-'3.9'!J9</f>
        <v>6967.1347600000063</v>
      </c>
      <c r="K14" s="13">
        <f>'3.9'!K27-'3.9'!K9</f>
        <v>7088.8174552000019</v>
      </c>
    </row>
    <row r="15" spans="2:11" s="6" customFormat="1" ht="30" customHeight="1" x14ac:dyDescent="0.25">
      <c r="B15" s="14" t="s">
        <v>11</v>
      </c>
      <c r="D15" s="13">
        <f>'3.10'!D11</f>
        <v>2805.4188389999999</v>
      </c>
      <c r="E15" s="13">
        <f>'3.10'!E11</f>
        <v>3032.8547679505</v>
      </c>
      <c r="F15" s="13"/>
      <c r="G15" s="13">
        <f>'3.10'!G11</f>
        <v>2833.54702</v>
      </c>
      <c r="H15" s="13">
        <f>'3.10'!H11</f>
        <v>3119.61312</v>
      </c>
      <c r="I15" s="13">
        <f>'3.10'!I11</f>
        <v>3773.6467375000002</v>
      </c>
      <c r="J15" s="13">
        <f>'3.10'!J11</f>
        <v>4072.6478430833336</v>
      </c>
      <c r="K15" s="13">
        <f>'3.10'!K11</f>
        <v>4129.0977399450003</v>
      </c>
    </row>
    <row r="16" spans="2:11" s="6" customFormat="1" ht="22.5" customHeight="1" x14ac:dyDescent="0.25">
      <c r="B16" s="6" t="s">
        <v>12</v>
      </c>
      <c r="D16" s="13">
        <f>'3.12'!D9</f>
        <v>757.77395548800007</v>
      </c>
      <c r="E16" s="13">
        <f>'3.12'!E9</f>
        <v>776.69908654176004</v>
      </c>
      <c r="F16" s="13"/>
      <c r="G16" s="13">
        <f>'3.12'!G9</f>
        <v>756.18791000000022</v>
      </c>
      <c r="H16" s="13">
        <f>'3.12'!H9</f>
        <v>759.21225999999979</v>
      </c>
      <c r="I16" s="13">
        <f>'3.12'!I9</f>
        <v>770.60046419999981</v>
      </c>
      <c r="J16" s="13">
        <f>'3.12'!J9</f>
        <v>789.80853488399998</v>
      </c>
      <c r="K16" s="13">
        <f>'3.12'!K9</f>
        <v>805.60470558168038</v>
      </c>
    </row>
    <row r="17" spans="2:11" s="6" customFormat="1" ht="22.5" customHeight="1" thickBot="1" x14ac:dyDescent="0.3">
      <c r="B17" s="15" t="s">
        <v>220</v>
      </c>
      <c r="D17" s="16">
        <f>SUM(D9:D16)</f>
        <v>34929.898411570495</v>
      </c>
      <c r="E17" s="16">
        <f>SUM(E9:E16)</f>
        <v>37314.181862513782</v>
      </c>
      <c r="F17" s="11"/>
      <c r="G17" s="16">
        <f>SUM(G9:G16)</f>
        <v>35138.602459999995</v>
      </c>
      <c r="H17" s="16">
        <f>SUM(H9:H16)</f>
        <v>40149.619019999998</v>
      </c>
      <c r="I17" s="16">
        <f>SUM(I9:I16)</f>
        <v>44013.636845109206</v>
      </c>
      <c r="J17" s="16">
        <f>SUM(J9:J16)</f>
        <v>46723.351478614364</v>
      </c>
      <c r="K17" s="16">
        <f>SUM(K9:K16)</f>
        <v>46859.652266542922</v>
      </c>
    </row>
    <row r="18" spans="2:11" ht="13" thickTop="1" x14ac:dyDescent="0.25">
      <c r="D18" s="18"/>
      <c r="E18" s="18"/>
      <c r="G18" s="18"/>
      <c r="H18" s="18"/>
      <c r="I18" s="18"/>
      <c r="J18" s="18"/>
      <c r="K18" s="18"/>
    </row>
    <row r="19" spans="2:11" x14ac:dyDescent="0.25">
      <c r="G19" s="20"/>
      <c r="H19" s="20"/>
      <c r="J19" s="18"/>
      <c r="K19" s="18"/>
    </row>
    <row r="20" spans="2:11" x14ac:dyDescent="0.25">
      <c r="G20" s="18"/>
      <c r="H20" s="18"/>
      <c r="J20" s="18"/>
      <c r="K20" s="18"/>
    </row>
    <row r="39" spans="9:11" x14ac:dyDescent="0.25">
      <c r="K39" s="18"/>
    </row>
    <row r="40" spans="9:11" x14ac:dyDescent="0.25">
      <c r="I40" s="18"/>
      <c r="J40" s="18"/>
      <c r="K40" s="18"/>
    </row>
    <row r="41" spans="9:11" x14ac:dyDescent="0.25">
      <c r="I41" s="18"/>
      <c r="J41" s="18"/>
      <c r="K41" s="18"/>
    </row>
    <row r="42" spans="9:11" x14ac:dyDescent="0.25">
      <c r="K42" s="18"/>
    </row>
    <row r="43" spans="9:11" x14ac:dyDescent="0.25">
      <c r="K43" s="18"/>
    </row>
    <row r="44" spans="9:11" x14ac:dyDescent="0.25">
      <c r="K44" s="18"/>
    </row>
  </sheetData>
  <pageMargins left="0.7" right="0.7" top="0.75" bottom="0.75" header="0.3" footer="0.3"/>
  <pageSetup fitToHeight="0" orientation="landscape" r:id="rId1"/>
  <ignoredErrors>
    <ignoredError sqref="B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4097" r:id="rId4" name="Button 1">
              <controlPr defaultSize="0" print="0" autoFill="0" autoPict="0" macro="[0]!Button3_Click">
                <anchor moveWithCells="1" sizeWithCells="1">
                  <from>
                    <xdr:col>0</xdr:col>
                    <xdr:colOff>12700</xdr:colOff>
                    <xdr:row>0</xdr:row>
                    <xdr:rowOff>0</xdr:rowOff>
                  </from>
                  <to>
                    <xdr:col>1</xdr:col>
                    <xdr:colOff>1212850</xdr:colOff>
                    <xdr:row>0</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2DD01-3D77-4C5E-A22B-9C2788D68BB5}">
  <sheetPr>
    <pageSetUpPr fitToPage="1"/>
  </sheetPr>
  <dimension ref="B3:T44"/>
  <sheetViews>
    <sheetView view="pageBreakPreview" zoomScale="70" zoomScaleNormal="100" zoomScaleSheetLayoutView="70" workbookViewId="0">
      <selection activeCell="E7" sqref="E7"/>
    </sheetView>
  </sheetViews>
  <sheetFormatPr defaultRowHeight="12.5" x14ac:dyDescent="0.25"/>
  <cols>
    <col min="1" max="1" width="8.7265625" style="25"/>
    <col min="2" max="2" width="40.453125" style="25" customWidth="1"/>
    <col min="3" max="3" width="1.54296875" style="25" customWidth="1"/>
    <col min="4" max="4" width="10.81640625" style="25" customWidth="1"/>
    <col min="5" max="5" width="11.453125" style="39" customWidth="1"/>
    <col min="6" max="6" width="1.453125" style="39" customWidth="1"/>
    <col min="7" max="7" width="11.453125" style="25" customWidth="1"/>
    <col min="8" max="8" width="12.26953125" style="25" customWidth="1"/>
    <col min="9" max="11" width="11.453125" style="25" customWidth="1"/>
    <col min="12" max="12" width="4.81640625" style="25" customWidth="1"/>
    <col min="13" max="13" width="8.7265625" style="25"/>
    <col min="21" max="248" width="8.7265625" style="25"/>
    <col min="249" max="249" width="3" style="25" customWidth="1"/>
    <col min="250" max="250" width="31.54296875" style="25" bestFit="1" customWidth="1"/>
    <col min="251" max="251" width="5.453125" style="25" bestFit="1" customWidth="1"/>
    <col min="252" max="252" width="7.1796875" style="25" customWidth="1"/>
    <col min="253" max="253" width="7.54296875" style="25" customWidth="1"/>
    <col min="254" max="254" width="7.1796875" style="25" customWidth="1"/>
    <col min="255" max="255" width="6.54296875" style="25" customWidth="1"/>
    <col min="256" max="256" width="7.1796875" style="25" customWidth="1"/>
    <col min="257" max="258" width="0" style="25" hidden="1" customWidth="1"/>
    <col min="259" max="259" width="6.54296875" style="25" customWidth="1"/>
    <col min="260" max="261" width="0" style="25" hidden="1" customWidth="1"/>
    <col min="262" max="262" width="6.81640625" style="25" customWidth="1"/>
    <col min="263" max="263" width="4.81640625" style="25" customWidth="1"/>
    <col min="264" max="504" width="8.7265625" style="25"/>
    <col min="505" max="505" width="3" style="25" customWidth="1"/>
    <col min="506" max="506" width="31.54296875" style="25" bestFit="1" customWidth="1"/>
    <col min="507" max="507" width="5.453125" style="25" bestFit="1" customWidth="1"/>
    <col min="508" max="508" width="7.1796875" style="25" customWidth="1"/>
    <col min="509" max="509" width="7.54296875" style="25" customWidth="1"/>
    <col min="510" max="510" width="7.1796875" style="25" customWidth="1"/>
    <col min="511" max="511" width="6.54296875" style="25" customWidth="1"/>
    <col min="512" max="512" width="7.1796875" style="25" customWidth="1"/>
    <col min="513" max="514" width="0" style="25" hidden="1" customWidth="1"/>
    <col min="515" max="515" width="6.54296875" style="25" customWidth="1"/>
    <col min="516" max="517" width="0" style="25" hidden="1" customWidth="1"/>
    <col min="518" max="518" width="6.81640625" style="25" customWidth="1"/>
    <col min="519" max="519" width="4.81640625" style="25" customWidth="1"/>
    <col min="520" max="760" width="8.7265625" style="25"/>
    <col min="761" max="761" width="3" style="25" customWidth="1"/>
    <col min="762" max="762" width="31.54296875" style="25" bestFit="1" customWidth="1"/>
    <col min="763" max="763" width="5.453125" style="25" bestFit="1" customWidth="1"/>
    <col min="764" max="764" width="7.1796875" style="25" customWidth="1"/>
    <col min="765" max="765" width="7.54296875" style="25" customWidth="1"/>
    <col min="766" max="766" width="7.1796875" style="25" customWidth="1"/>
    <col min="767" max="767" width="6.54296875" style="25" customWidth="1"/>
    <col min="768" max="768" width="7.1796875" style="25" customWidth="1"/>
    <col min="769" max="770" width="0" style="25" hidden="1" customWidth="1"/>
    <col min="771" max="771" width="6.54296875" style="25" customWidth="1"/>
    <col min="772" max="773" width="0" style="25" hidden="1" customWidth="1"/>
    <col min="774" max="774" width="6.81640625" style="25" customWidth="1"/>
    <col min="775" max="775" width="4.81640625" style="25" customWidth="1"/>
    <col min="776" max="1016" width="8.7265625" style="25"/>
    <col min="1017" max="1017" width="3" style="25" customWidth="1"/>
    <col min="1018" max="1018" width="31.54296875" style="25" bestFit="1" customWidth="1"/>
    <col min="1019" max="1019" width="5.453125" style="25" bestFit="1" customWidth="1"/>
    <col min="1020" max="1020" width="7.1796875" style="25" customWidth="1"/>
    <col min="1021" max="1021" width="7.54296875" style="25" customWidth="1"/>
    <col min="1022" max="1022" width="7.1796875" style="25" customWidth="1"/>
    <col min="1023" max="1023" width="6.54296875" style="25" customWidth="1"/>
    <col min="1024" max="1024" width="7.1796875" style="25" customWidth="1"/>
    <col min="1025" max="1026" width="0" style="25" hidden="1" customWidth="1"/>
    <col min="1027" max="1027" width="6.54296875" style="25" customWidth="1"/>
    <col min="1028" max="1029" width="0" style="25" hidden="1" customWidth="1"/>
    <col min="1030" max="1030" width="6.81640625" style="25" customWidth="1"/>
    <col min="1031" max="1031" width="4.81640625" style="25" customWidth="1"/>
    <col min="1032" max="1272" width="8.7265625" style="25"/>
    <col min="1273" max="1273" width="3" style="25" customWidth="1"/>
    <col min="1274" max="1274" width="31.54296875" style="25" bestFit="1" customWidth="1"/>
    <col min="1275" max="1275" width="5.453125" style="25" bestFit="1" customWidth="1"/>
    <col min="1276" max="1276" width="7.1796875" style="25" customWidth="1"/>
    <col min="1277" max="1277" width="7.54296875" style="25" customWidth="1"/>
    <col min="1278" max="1278" width="7.1796875" style="25" customWidth="1"/>
    <col min="1279" max="1279" width="6.54296875" style="25" customWidth="1"/>
    <col min="1280" max="1280" width="7.1796875" style="25" customWidth="1"/>
    <col min="1281" max="1282" width="0" style="25" hidden="1" customWidth="1"/>
    <col min="1283" max="1283" width="6.54296875" style="25" customWidth="1"/>
    <col min="1284" max="1285" width="0" style="25" hidden="1" customWidth="1"/>
    <col min="1286" max="1286" width="6.81640625" style="25" customWidth="1"/>
    <col min="1287" max="1287" width="4.81640625" style="25" customWidth="1"/>
    <col min="1288" max="1528" width="8.7265625" style="25"/>
    <col min="1529" max="1529" width="3" style="25" customWidth="1"/>
    <col min="1530" max="1530" width="31.54296875" style="25" bestFit="1" customWidth="1"/>
    <col min="1531" max="1531" width="5.453125" style="25" bestFit="1" customWidth="1"/>
    <col min="1532" max="1532" width="7.1796875" style="25" customWidth="1"/>
    <col min="1533" max="1533" width="7.54296875" style="25" customWidth="1"/>
    <col min="1534" max="1534" width="7.1796875" style="25" customWidth="1"/>
    <col min="1535" max="1535" width="6.54296875" style="25" customWidth="1"/>
    <col min="1536" max="1536" width="7.1796875" style="25" customWidth="1"/>
    <col min="1537" max="1538" width="0" style="25" hidden="1" customWidth="1"/>
    <col min="1539" max="1539" width="6.54296875" style="25" customWidth="1"/>
    <col min="1540" max="1541" width="0" style="25" hidden="1" customWidth="1"/>
    <col min="1542" max="1542" width="6.81640625" style="25" customWidth="1"/>
    <col min="1543" max="1543" width="4.81640625" style="25" customWidth="1"/>
    <col min="1544" max="1784" width="8.7265625" style="25"/>
    <col min="1785" max="1785" width="3" style="25" customWidth="1"/>
    <col min="1786" max="1786" width="31.54296875" style="25" bestFit="1" customWidth="1"/>
    <col min="1787" max="1787" width="5.453125" style="25" bestFit="1" customWidth="1"/>
    <col min="1788" max="1788" width="7.1796875" style="25" customWidth="1"/>
    <col min="1789" max="1789" width="7.54296875" style="25" customWidth="1"/>
    <col min="1790" max="1790" width="7.1796875" style="25" customWidth="1"/>
    <col min="1791" max="1791" width="6.54296875" style="25" customWidth="1"/>
    <col min="1792" max="1792" width="7.1796875" style="25" customWidth="1"/>
    <col min="1793" max="1794" width="0" style="25" hidden="1" customWidth="1"/>
    <col min="1795" max="1795" width="6.54296875" style="25" customWidth="1"/>
    <col min="1796" max="1797" width="0" style="25" hidden="1" customWidth="1"/>
    <col min="1798" max="1798" width="6.81640625" style="25" customWidth="1"/>
    <col min="1799" max="1799" width="4.81640625" style="25" customWidth="1"/>
    <col min="1800" max="2040" width="8.7265625" style="25"/>
    <col min="2041" max="2041" width="3" style="25" customWidth="1"/>
    <col min="2042" max="2042" width="31.54296875" style="25" bestFit="1" customWidth="1"/>
    <col min="2043" max="2043" width="5.453125" style="25" bestFit="1" customWidth="1"/>
    <col min="2044" max="2044" width="7.1796875" style="25" customWidth="1"/>
    <col min="2045" max="2045" width="7.54296875" style="25" customWidth="1"/>
    <col min="2046" max="2046" width="7.1796875" style="25" customWidth="1"/>
    <col min="2047" max="2047" width="6.54296875" style="25" customWidth="1"/>
    <col min="2048" max="2048" width="7.1796875" style="25" customWidth="1"/>
    <col min="2049" max="2050" width="0" style="25" hidden="1" customWidth="1"/>
    <col min="2051" max="2051" width="6.54296875" style="25" customWidth="1"/>
    <col min="2052" max="2053" width="0" style="25" hidden="1" customWidth="1"/>
    <col min="2054" max="2054" width="6.81640625" style="25" customWidth="1"/>
    <col min="2055" max="2055" width="4.81640625" style="25" customWidth="1"/>
    <col min="2056" max="2296" width="8.7265625" style="25"/>
    <col min="2297" max="2297" width="3" style="25" customWidth="1"/>
    <col min="2298" max="2298" width="31.54296875" style="25" bestFit="1" customWidth="1"/>
    <col min="2299" max="2299" width="5.453125" style="25" bestFit="1" customWidth="1"/>
    <col min="2300" max="2300" width="7.1796875" style="25" customWidth="1"/>
    <col min="2301" max="2301" width="7.54296875" style="25" customWidth="1"/>
    <col min="2302" max="2302" width="7.1796875" style="25" customWidth="1"/>
    <col min="2303" max="2303" width="6.54296875" style="25" customWidth="1"/>
    <col min="2304" max="2304" width="7.1796875" style="25" customWidth="1"/>
    <col min="2305" max="2306" width="0" style="25" hidden="1" customWidth="1"/>
    <col min="2307" max="2307" width="6.54296875" style="25" customWidth="1"/>
    <col min="2308" max="2309" width="0" style="25" hidden="1" customWidth="1"/>
    <col min="2310" max="2310" width="6.81640625" style="25" customWidth="1"/>
    <col min="2311" max="2311" width="4.81640625" style="25" customWidth="1"/>
    <col min="2312" max="2552" width="8.7265625" style="25"/>
    <col min="2553" max="2553" width="3" style="25" customWidth="1"/>
    <col min="2554" max="2554" width="31.54296875" style="25" bestFit="1" customWidth="1"/>
    <col min="2555" max="2555" width="5.453125" style="25" bestFit="1" customWidth="1"/>
    <col min="2556" max="2556" width="7.1796875" style="25" customWidth="1"/>
    <col min="2557" max="2557" width="7.54296875" style="25" customWidth="1"/>
    <col min="2558" max="2558" width="7.1796875" style="25" customWidth="1"/>
    <col min="2559" max="2559" width="6.54296875" style="25" customWidth="1"/>
    <col min="2560" max="2560" width="7.1796875" style="25" customWidth="1"/>
    <col min="2561" max="2562" width="0" style="25" hidden="1" customWidth="1"/>
    <col min="2563" max="2563" width="6.54296875" style="25" customWidth="1"/>
    <col min="2564" max="2565" width="0" style="25" hidden="1" customWidth="1"/>
    <col min="2566" max="2566" width="6.81640625" style="25" customWidth="1"/>
    <col min="2567" max="2567" width="4.81640625" style="25" customWidth="1"/>
    <col min="2568" max="2808" width="8.7265625" style="25"/>
    <col min="2809" max="2809" width="3" style="25" customWidth="1"/>
    <col min="2810" max="2810" width="31.54296875" style="25" bestFit="1" customWidth="1"/>
    <col min="2811" max="2811" width="5.453125" style="25" bestFit="1" customWidth="1"/>
    <col min="2812" max="2812" width="7.1796875" style="25" customWidth="1"/>
    <col min="2813" max="2813" width="7.54296875" style="25" customWidth="1"/>
    <col min="2814" max="2814" width="7.1796875" style="25" customWidth="1"/>
    <col min="2815" max="2815" width="6.54296875" style="25" customWidth="1"/>
    <col min="2816" max="2816" width="7.1796875" style="25" customWidth="1"/>
    <col min="2817" max="2818" width="0" style="25" hidden="1" customWidth="1"/>
    <col min="2819" max="2819" width="6.54296875" style="25" customWidth="1"/>
    <col min="2820" max="2821" width="0" style="25" hidden="1" customWidth="1"/>
    <col min="2822" max="2822" width="6.81640625" style="25" customWidth="1"/>
    <col min="2823" max="2823" width="4.81640625" style="25" customWidth="1"/>
    <col min="2824" max="3064" width="8.7265625" style="25"/>
    <col min="3065" max="3065" width="3" style="25" customWidth="1"/>
    <col min="3066" max="3066" width="31.54296875" style="25" bestFit="1" customWidth="1"/>
    <col min="3067" max="3067" width="5.453125" style="25" bestFit="1" customWidth="1"/>
    <col min="3068" max="3068" width="7.1796875" style="25" customWidth="1"/>
    <col min="3069" max="3069" width="7.54296875" style="25" customWidth="1"/>
    <col min="3070" max="3070" width="7.1796875" style="25" customWidth="1"/>
    <col min="3071" max="3071" width="6.54296875" style="25" customWidth="1"/>
    <col min="3072" max="3072" width="7.1796875" style="25" customWidth="1"/>
    <col min="3073" max="3074" width="0" style="25" hidden="1" customWidth="1"/>
    <col min="3075" max="3075" width="6.54296875" style="25" customWidth="1"/>
    <col min="3076" max="3077" width="0" style="25" hidden="1" customWidth="1"/>
    <col min="3078" max="3078" width="6.81640625" style="25" customWidth="1"/>
    <col min="3079" max="3079" width="4.81640625" style="25" customWidth="1"/>
    <col min="3080" max="3320" width="8.7265625" style="25"/>
    <col min="3321" max="3321" width="3" style="25" customWidth="1"/>
    <col min="3322" max="3322" width="31.54296875" style="25" bestFit="1" customWidth="1"/>
    <col min="3323" max="3323" width="5.453125" style="25" bestFit="1" customWidth="1"/>
    <col min="3324" max="3324" width="7.1796875" style="25" customWidth="1"/>
    <col min="3325" max="3325" width="7.54296875" style="25" customWidth="1"/>
    <col min="3326" max="3326" width="7.1796875" style="25" customWidth="1"/>
    <col min="3327" max="3327" width="6.54296875" style="25" customWidth="1"/>
    <col min="3328" max="3328" width="7.1796875" style="25" customWidth="1"/>
    <col min="3329" max="3330" width="0" style="25" hidden="1" customWidth="1"/>
    <col min="3331" max="3331" width="6.54296875" style="25" customWidth="1"/>
    <col min="3332" max="3333" width="0" style="25" hidden="1" customWidth="1"/>
    <col min="3334" max="3334" width="6.81640625" style="25" customWidth="1"/>
    <col min="3335" max="3335" width="4.81640625" style="25" customWidth="1"/>
    <col min="3336" max="3576" width="8.7265625" style="25"/>
    <col min="3577" max="3577" width="3" style="25" customWidth="1"/>
    <col min="3578" max="3578" width="31.54296875" style="25" bestFit="1" customWidth="1"/>
    <col min="3579" max="3579" width="5.453125" style="25" bestFit="1" customWidth="1"/>
    <col min="3580" max="3580" width="7.1796875" style="25" customWidth="1"/>
    <col min="3581" max="3581" width="7.54296875" style="25" customWidth="1"/>
    <col min="3582" max="3582" width="7.1796875" style="25" customWidth="1"/>
    <col min="3583" max="3583" width="6.54296875" style="25" customWidth="1"/>
    <col min="3584" max="3584" width="7.1796875" style="25" customWidth="1"/>
    <col min="3585" max="3586" width="0" style="25" hidden="1" customWidth="1"/>
    <col min="3587" max="3587" width="6.54296875" style="25" customWidth="1"/>
    <col min="3588" max="3589" width="0" style="25" hidden="1" customWidth="1"/>
    <col min="3590" max="3590" width="6.81640625" style="25" customWidth="1"/>
    <col min="3591" max="3591" width="4.81640625" style="25" customWidth="1"/>
    <col min="3592" max="3832" width="8.7265625" style="25"/>
    <col min="3833" max="3833" width="3" style="25" customWidth="1"/>
    <col min="3834" max="3834" width="31.54296875" style="25" bestFit="1" customWidth="1"/>
    <col min="3835" max="3835" width="5.453125" style="25" bestFit="1" customWidth="1"/>
    <col min="3836" max="3836" width="7.1796875" style="25" customWidth="1"/>
    <col min="3837" max="3837" width="7.54296875" style="25" customWidth="1"/>
    <col min="3838" max="3838" width="7.1796875" style="25" customWidth="1"/>
    <col min="3839" max="3839" width="6.54296875" style="25" customWidth="1"/>
    <col min="3840" max="3840" width="7.1796875" style="25" customWidth="1"/>
    <col min="3841" max="3842" width="0" style="25" hidden="1" customWidth="1"/>
    <col min="3843" max="3843" width="6.54296875" style="25" customWidth="1"/>
    <col min="3844" max="3845" width="0" style="25" hidden="1" customWidth="1"/>
    <col min="3846" max="3846" width="6.81640625" style="25" customWidth="1"/>
    <col min="3847" max="3847" width="4.81640625" style="25" customWidth="1"/>
    <col min="3848" max="4088" width="8.7265625" style="25"/>
    <col min="4089" max="4089" width="3" style="25" customWidth="1"/>
    <col min="4090" max="4090" width="31.54296875" style="25" bestFit="1" customWidth="1"/>
    <col min="4091" max="4091" width="5.453125" style="25" bestFit="1" customWidth="1"/>
    <col min="4092" max="4092" width="7.1796875" style="25" customWidth="1"/>
    <col min="4093" max="4093" width="7.54296875" style="25" customWidth="1"/>
    <col min="4094" max="4094" width="7.1796875" style="25" customWidth="1"/>
    <col min="4095" max="4095" width="6.54296875" style="25" customWidth="1"/>
    <col min="4096" max="4096" width="7.1796875" style="25" customWidth="1"/>
    <col min="4097" max="4098" width="0" style="25" hidden="1" customWidth="1"/>
    <col min="4099" max="4099" width="6.54296875" style="25" customWidth="1"/>
    <col min="4100" max="4101" width="0" style="25" hidden="1" customWidth="1"/>
    <col min="4102" max="4102" width="6.81640625" style="25" customWidth="1"/>
    <col min="4103" max="4103" width="4.81640625" style="25" customWidth="1"/>
    <col min="4104" max="4344" width="8.7265625" style="25"/>
    <col min="4345" max="4345" width="3" style="25" customWidth="1"/>
    <col min="4346" max="4346" width="31.54296875" style="25" bestFit="1" customWidth="1"/>
    <col min="4347" max="4347" width="5.453125" style="25" bestFit="1" customWidth="1"/>
    <col min="4348" max="4348" width="7.1796875" style="25" customWidth="1"/>
    <col min="4349" max="4349" width="7.54296875" style="25" customWidth="1"/>
    <col min="4350" max="4350" width="7.1796875" style="25" customWidth="1"/>
    <col min="4351" max="4351" width="6.54296875" style="25" customWidth="1"/>
    <col min="4352" max="4352" width="7.1796875" style="25" customWidth="1"/>
    <col min="4353" max="4354" width="0" style="25" hidden="1" customWidth="1"/>
    <col min="4355" max="4355" width="6.54296875" style="25" customWidth="1"/>
    <col min="4356" max="4357" width="0" style="25" hidden="1" customWidth="1"/>
    <col min="4358" max="4358" width="6.81640625" style="25" customWidth="1"/>
    <col min="4359" max="4359" width="4.81640625" style="25" customWidth="1"/>
    <col min="4360" max="4600" width="8.7265625" style="25"/>
    <col min="4601" max="4601" width="3" style="25" customWidth="1"/>
    <col min="4602" max="4602" width="31.54296875" style="25" bestFit="1" customWidth="1"/>
    <col min="4603" max="4603" width="5.453125" style="25" bestFit="1" customWidth="1"/>
    <col min="4604" max="4604" width="7.1796875" style="25" customWidth="1"/>
    <col min="4605" max="4605" width="7.54296875" style="25" customWidth="1"/>
    <col min="4606" max="4606" width="7.1796875" style="25" customWidth="1"/>
    <col min="4607" max="4607" width="6.54296875" style="25" customWidth="1"/>
    <col min="4608" max="4608" width="7.1796875" style="25" customWidth="1"/>
    <col min="4609" max="4610" width="0" style="25" hidden="1" customWidth="1"/>
    <col min="4611" max="4611" width="6.54296875" style="25" customWidth="1"/>
    <col min="4612" max="4613" width="0" style="25" hidden="1" customWidth="1"/>
    <col min="4614" max="4614" width="6.81640625" style="25" customWidth="1"/>
    <col min="4615" max="4615" width="4.81640625" style="25" customWidth="1"/>
    <col min="4616" max="4856" width="8.7265625" style="25"/>
    <col min="4857" max="4857" width="3" style="25" customWidth="1"/>
    <col min="4858" max="4858" width="31.54296875" style="25" bestFit="1" customWidth="1"/>
    <col min="4859" max="4859" width="5.453125" style="25" bestFit="1" customWidth="1"/>
    <col min="4860" max="4860" width="7.1796875" style="25" customWidth="1"/>
    <col min="4861" max="4861" width="7.54296875" style="25" customWidth="1"/>
    <col min="4862" max="4862" width="7.1796875" style="25" customWidth="1"/>
    <col min="4863" max="4863" width="6.54296875" style="25" customWidth="1"/>
    <col min="4864" max="4864" width="7.1796875" style="25" customWidth="1"/>
    <col min="4865" max="4866" width="0" style="25" hidden="1" customWidth="1"/>
    <col min="4867" max="4867" width="6.54296875" style="25" customWidth="1"/>
    <col min="4868" max="4869" width="0" style="25" hidden="1" customWidth="1"/>
    <col min="4870" max="4870" width="6.81640625" style="25" customWidth="1"/>
    <col min="4871" max="4871" width="4.81640625" style="25" customWidth="1"/>
    <col min="4872" max="5112" width="8.7265625" style="25"/>
    <col min="5113" max="5113" width="3" style="25" customWidth="1"/>
    <col min="5114" max="5114" width="31.54296875" style="25" bestFit="1" customWidth="1"/>
    <col min="5115" max="5115" width="5.453125" style="25" bestFit="1" customWidth="1"/>
    <col min="5116" max="5116" width="7.1796875" style="25" customWidth="1"/>
    <col min="5117" max="5117" width="7.54296875" style="25" customWidth="1"/>
    <col min="5118" max="5118" width="7.1796875" style="25" customWidth="1"/>
    <col min="5119" max="5119" width="6.54296875" style="25" customWidth="1"/>
    <col min="5120" max="5120" width="7.1796875" style="25" customWidth="1"/>
    <col min="5121" max="5122" width="0" style="25" hidden="1" customWidth="1"/>
    <col min="5123" max="5123" width="6.54296875" style="25" customWidth="1"/>
    <col min="5124" max="5125" width="0" style="25" hidden="1" customWidth="1"/>
    <col min="5126" max="5126" width="6.81640625" style="25" customWidth="1"/>
    <col min="5127" max="5127" width="4.81640625" style="25" customWidth="1"/>
    <col min="5128" max="5368" width="8.7265625" style="25"/>
    <col min="5369" max="5369" width="3" style="25" customWidth="1"/>
    <col min="5370" max="5370" width="31.54296875" style="25" bestFit="1" customWidth="1"/>
    <col min="5371" max="5371" width="5.453125" style="25" bestFit="1" customWidth="1"/>
    <col min="5372" max="5372" width="7.1796875" style="25" customWidth="1"/>
    <col min="5373" max="5373" width="7.54296875" style="25" customWidth="1"/>
    <col min="5374" max="5374" width="7.1796875" style="25" customWidth="1"/>
    <col min="5375" max="5375" width="6.54296875" style="25" customWidth="1"/>
    <col min="5376" max="5376" width="7.1796875" style="25" customWidth="1"/>
    <col min="5377" max="5378" width="0" style="25" hidden="1" customWidth="1"/>
    <col min="5379" max="5379" width="6.54296875" style="25" customWidth="1"/>
    <col min="5380" max="5381" width="0" style="25" hidden="1" customWidth="1"/>
    <col min="5382" max="5382" width="6.81640625" style="25" customWidth="1"/>
    <col min="5383" max="5383" width="4.81640625" style="25" customWidth="1"/>
    <col min="5384" max="5624" width="8.7265625" style="25"/>
    <col min="5625" max="5625" width="3" style="25" customWidth="1"/>
    <col min="5626" max="5626" width="31.54296875" style="25" bestFit="1" customWidth="1"/>
    <col min="5627" max="5627" width="5.453125" style="25" bestFit="1" customWidth="1"/>
    <col min="5628" max="5628" width="7.1796875" style="25" customWidth="1"/>
    <col min="5629" max="5629" width="7.54296875" style="25" customWidth="1"/>
    <col min="5630" max="5630" width="7.1796875" style="25" customWidth="1"/>
    <col min="5631" max="5631" width="6.54296875" style="25" customWidth="1"/>
    <col min="5632" max="5632" width="7.1796875" style="25" customWidth="1"/>
    <col min="5633" max="5634" width="0" style="25" hidden="1" customWidth="1"/>
    <col min="5635" max="5635" width="6.54296875" style="25" customWidth="1"/>
    <col min="5636" max="5637" width="0" style="25" hidden="1" customWidth="1"/>
    <col min="5638" max="5638" width="6.81640625" style="25" customWidth="1"/>
    <col min="5639" max="5639" width="4.81640625" style="25" customWidth="1"/>
    <col min="5640" max="5880" width="8.7265625" style="25"/>
    <col min="5881" max="5881" width="3" style="25" customWidth="1"/>
    <col min="5882" max="5882" width="31.54296875" style="25" bestFit="1" customWidth="1"/>
    <col min="5883" max="5883" width="5.453125" style="25" bestFit="1" customWidth="1"/>
    <col min="5884" max="5884" width="7.1796875" style="25" customWidth="1"/>
    <col min="5885" max="5885" width="7.54296875" style="25" customWidth="1"/>
    <col min="5886" max="5886" width="7.1796875" style="25" customWidth="1"/>
    <col min="5887" max="5887" width="6.54296875" style="25" customWidth="1"/>
    <col min="5888" max="5888" width="7.1796875" style="25" customWidth="1"/>
    <col min="5889" max="5890" width="0" style="25" hidden="1" customWidth="1"/>
    <col min="5891" max="5891" width="6.54296875" style="25" customWidth="1"/>
    <col min="5892" max="5893" width="0" style="25" hidden="1" customWidth="1"/>
    <col min="5894" max="5894" width="6.81640625" style="25" customWidth="1"/>
    <col min="5895" max="5895" width="4.81640625" style="25" customWidth="1"/>
    <col min="5896" max="6136" width="8.7265625" style="25"/>
    <col min="6137" max="6137" width="3" style="25" customWidth="1"/>
    <col min="6138" max="6138" width="31.54296875" style="25" bestFit="1" customWidth="1"/>
    <col min="6139" max="6139" width="5.453125" style="25" bestFit="1" customWidth="1"/>
    <col min="6140" max="6140" width="7.1796875" style="25" customWidth="1"/>
    <col min="6141" max="6141" width="7.54296875" style="25" customWidth="1"/>
    <col min="6142" max="6142" width="7.1796875" style="25" customWidth="1"/>
    <col min="6143" max="6143" width="6.54296875" style="25" customWidth="1"/>
    <col min="6144" max="6144" width="7.1796875" style="25" customWidth="1"/>
    <col min="6145" max="6146" width="0" style="25" hidden="1" customWidth="1"/>
    <col min="6147" max="6147" width="6.54296875" style="25" customWidth="1"/>
    <col min="6148" max="6149" width="0" style="25" hidden="1" customWidth="1"/>
    <col min="6150" max="6150" width="6.81640625" style="25" customWidth="1"/>
    <col min="6151" max="6151" width="4.81640625" style="25" customWidth="1"/>
    <col min="6152" max="6392" width="8.7265625" style="25"/>
    <col min="6393" max="6393" width="3" style="25" customWidth="1"/>
    <col min="6394" max="6394" width="31.54296875" style="25" bestFit="1" customWidth="1"/>
    <col min="6395" max="6395" width="5.453125" style="25" bestFit="1" customWidth="1"/>
    <col min="6396" max="6396" width="7.1796875" style="25" customWidth="1"/>
    <col min="6397" max="6397" width="7.54296875" style="25" customWidth="1"/>
    <col min="6398" max="6398" width="7.1796875" style="25" customWidth="1"/>
    <col min="6399" max="6399" width="6.54296875" style="25" customWidth="1"/>
    <col min="6400" max="6400" width="7.1796875" style="25" customWidth="1"/>
    <col min="6401" max="6402" width="0" style="25" hidden="1" customWidth="1"/>
    <col min="6403" max="6403" width="6.54296875" style="25" customWidth="1"/>
    <col min="6404" max="6405" width="0" style="25" hidden="1" customWidth="1"/>
    <col min="6406" max="6406" width="6.81640625" style="25" customWidth="1"/>
    <col min="6407" max="6407" width="4.81640625" style="25" customWidth="1"/>
    <col min="6408" max="6648" width="8.7265625" style="25"/>
    <col min="6649" max="6649" width="3" style="25" customWidth="1"/>
    <col min="6650" max="6650" width="31.54296875" style="25" bestFit="1" customWidth="1"/>
    <col min="6651" max="6651" width="5.453125" style="25" bestFit="1" customWidth="1"/>
    <col min="6652" max="6652" width="7.1796875" style="25" customWidth="1"/>
    <col min="6653" max="6653" width="7.54296875" style="25" customWidth="1"/>
    <col min="6654" max="6654" width="7.1796875" style="25" customWidth="1"/>
    <col min="6655" max="6655" width="6.54296875" style="25" customWidth="1"/>
    <col min="6656" max="6656" width="7.1796875" style="25" customWidth="1"/>
    <col min="6657" max="6658" width="0" style="25" hidden="1" customWidth="1"/>
    <col min="6659" max="6659" width="6.54296875" style="25" customWidth="1"/>
    <col min="6660" max="6661" width="0" style="25" hidden="1" customWidth="1"/>
    <col min="6662" max="6662" width="6.81640625" style="25" customWidth="1"/>
    <col min="6663" max="6663" width="4.81640625" style="25" customWidth="1"/>
    <col min="6664" max="6904" width="8.7265625" style="25"/>
    <col min="6905" max="6905" width="3" style="25" customWidth="1"/>
    <col min="6906" max="6906" width="31.54296875" style="25" bestFit="1" customWidth="1"/>
    <col min="6907" max="6907" width="5.453125" style="25" bestFit="1" customWidth="1"/>
    <col min="6908" max="6908" width="7.1796875" style="25" customWidth="1"/>
    <col min="6909" max="6909" width="7.54296875" style="25" customWidth="1"/>
    <col min="6910" max="6910" width="7.1796875" style="25" customWidth="1"/>
    <col min="6911" max="6911" width="6.54296875" style="25" customWidth="1"/>
    <col min="6912" max="6912" width="7.1796875" style="25" customWidth="1"/>
    <col min="6913" max="6914" width="0" style="25" hidden="1" customWidth="1"/>
    <col min="6915" max="6915" width="6.54296875" style="25" customWidth="1"/>
    <col min="6916" max="6917" width="0" style="25" hidden="1" customWidth="1"/>
    <col min="6918" max="6918" width="6.81640625" style="25" customWidth="1"/>
    <col min="6919" max="6919" width="4.81640625" style="25" customWidth="1"/>
    <col min="6920" max="7160" width="8.7265625" style="25"/>
    <col min="7161" max="7161" width="3" style="25" customWidth="1"/>
    <col min="7162" max="7162" width="31.54296875" style="25" bestFit="1" customWidth="1"/>
    <col min="7163" max="7163" width="5.453125" style="25" bestFit="1" customWidth="1"/>
    <col min="7164" max="7164" width="7.1796875" style="25" customWidth="1"/>
    <col min="7165" max="7165" width="7.54296875" style="25" customWidth="1"/>
    <col min="7166" max="7166" width="7.1796875" style="25" customWidth="1"/>
    <col min="7167" max="7167" width="6.54296875" style="25" customWidth="1"/>
    <col min="7168" max="7168" width="7.1796875" style="25" customWidth="1"/>
    <col min="7169" max="7170" width="0" style="25" hidden="1" customWidth="1"/>
    <col min="7171" max="7171" width="6.54296875" style="25" customWidth="1"/>
    <col min="7172" max="7173" width="0" style="25" hidden="1" customWidth="1"/>
    <col min="7174" max="7174" width="6.81640625" style="25" customWidth="1"/>
    <col min="7175" max="7175" width="4.81640625" style="25" customWidth="1"/>
    <col min="7176" max="7416" width="8.7265625" style="25"/>
    <col min="7417" max="7417" width="3" style="25" customWidth="1"/>
    <col min="7418" max="7418" width="31.54296875" style="25" bestFit="1" customWidth="1"/>
    <col min="7419" max="7419" width="5.453125" style="25" bestFit="1" customWidth="1"/>
    <col min="7420" max="7420" width="7.1796875" style="25" customWidth="1"/>
    <col min="7421" max="7421" width="7.54296875" style="25" customWidth="1"/>
    <col min="7422" max="7422" width="7.1796875" style="25" customWidth="1"/>
    <col min="7423" max="7423" width="6.54296875" style="25" customWidth="1"/>
    <col min="7424" max="7424" width="7.1796875" style="25" customWidth="1"/>
    <col min="7425" max="7426" width="0" style="25" hidden="1" customWidth="1"/>
    <col min="7427" max="7427" width="6.54296875" style="25" customWidth="1"/>
    <col min="7428" max="7429" width="0" style="25" hidden="1" customWidth="1"/>
    <col min="7430" max="7430" width="6.81640625" style="25" customWidth="1"/>
    <col min="7431" max="7431" width="4.81640625" style="25" customWidth="1"/>
    <col min="7432" max="7672" width="8.7265625" style="25"/>
    <col min="7673" max="7673" width="3" style="25" customWidth="1"/>
    <col min="7674" max="7674" width="31.54296875" style="25" bestFit="1" customWidth="1"/>
    <col min="7675" max="7675" width="5.453125" style="25" bestFit="1" customWidth="1"/>
    <col min="7676" max="7676" width="7.1796875" style="25" customWidth="1"/>
    <col min="7677" max="7677" width="7.54296875" style="25" customWidth="1"/>
    <col min="7678" max="7678" width="7.1796875" style="25" customWidth="1"/>
    <col min="7679" max="7679" width="6.54296875" style="25" customWidth="1"/>
    <col min="7680" max="7680" width="7.1796875" style="25" customWidth="1"/>
    <col min="7681" max="7682" width="0" style="25" hidden="1" customWidth="1"/>
    <col min="7683" max="7683" width="6.54296875" style="25" customWidth="1"/>
    <col min="7684" max="7685" width="0" style="25" hidden="1" customWidth="1"/>
    <col min="7686" max="7686" width="6.81640625" style="25" customWidth="1"/>
    <col min="7687" max="7687" width="4.81640625" style="25" customWidth="1"/>
    <col min="7688" max="7928" width="8.7265625" style="25"/>
    <col min="7929" max="7929" width="3" style="25" customWidth="1"/>
    <col min="7930" max="7930" width="31.54296875" style="25" bestFit="1" customWidth="1"/>
    <col min="7931" max="7931" width="5.453125" style="25" bestFit="1" customWidth="1"/>
    <col min="7932" max="7932" width="7.1796875" style="25" customWidth="1"/>
    <col min="7933" max="7933" width="7.54296875" style="25" customWidth="1"/>
    <col min="7934" max="7934" width="7.1796875" style="25" customWidth="1"/>
    <col min="7935" max="7935" width="6.54296875" style="25" customWidth="1"/>
    <col min="7936" max="7936" width="7.1796875" style="25" customWidth="1"/>
    <col min="7937" max="7938" width="0" style="25" hidden="1" customWidth="1"/>
    <col min="7939" max="7939" width="6.54296875" style="25" customWidth="1"/>
    <col min="7940" max="7941" width="0" style="25" hidden="1" customWidth="1"/>
    <col min="7942" max="7942" width="6.81640625" style="25" customWidth="1"/>
    <col min="7943" max="7943" width="4.81640625" style="25" customWidth="1"/>
    <col min="7944" max="8184" width="8.7265625" style="25"/>
    <col min="8185" max="8185" width="3" style="25" customWidth="1"/>
    <col min="8186" max="8186" width="31.54296875" style="25" bestFit="1" customWidth="1"/>
    <col min="8187" max="8187" width="5.453125" style="25" bestFit="1" customWidth="1"/>
    <col min="8188" max="8188" width="7.1796875" style="25" customWidth="1"/>
    <col min="8189" max="8189" width="7.54296875" style="25" customWidth="1"/>
    <col min="8190" max="8190" width="7.1796875" style="25" customWidth="1"/>
    <col min="8191" max="8191" width="6.54296875" style="25" customWidth="1"/>
    <col min="8192" max="8192" width="7.1796875" style="25" customWidth="1"/>
    <col min="8193" max="8194" width="0" style="25" hidden="1" customWidth="1"/>
    <col min="8195" max="8195" width="6.54296875" style="25" customWidth="1"/>
    <col min="8196" max="8197" width="0" style="25" hidden="1" customWidth="1"/>
    <col min="8198" max="8198" width="6.81640625" style="25" customWidth="1"/>
    <col min="8199" max="8199" width="4.81640625" style="25" customWidth="1"/>
    <col min="8200" max="8440" width="8.7265625" style="25"/>
    <col min="8441" max="8441" width="3" style="25" customWidth="1"/>
    <col min="8442" max="8442" width="31.54296875" style="25" bestFit="1" customWidth="1"/>
    <col min="8443" max="8443" width="5.453125" style="25" bestFit="1" customWidth="1"/>
    <col min="8444" max="8444" width="7.1796875" style="25" customWidth="1"/>
    <col min="8445" max="8445" width="7.54296875" style="25" customWidth="1"/>
    <col min="8446" max="8446" width="7.1796875" style="25" customWidth="1"/>
    <col min="8447" max="8447" width="6.54296875" style="25" customWidth="1"/>
    <col min="8448" max="8448" width="7.1796875" style="25" customWidth="1"/>
    <col min="8449" max="8450" width="0" style="25" hidden="1" customWidth="1"/>
    <col min="8451" max="8451" width="6.54296875" style="25" customWidth="1"/>
    <col min="8452" max="8453" width="0" style="25" hidden="1" customWidth="1"/>
    <col min="8454" max="8454" width="6.81640625" style="25" customWidth="1"/>
    <col min="8455" max="8455" width="4.81640625" style="25" customWidth="1"/>
    <col min="8456" max="8696" width="8.7265625" style="25"/>
    <col min="8697" max="8697" width="3" style="25" customWidth="1"/>
    <col min="8698" max="8698" width="31.54296875" style="25" bestFit="1" customWidth="1"/>
    <col min="8699" max="8699" width="5.453125" style="25" bestFit="1" customWidth="1"/>
    <col min="8700" max="8700" width="7.1796875" style="25" customWidth="1"/>
    <col min="8701" max="8701" width="7.54296875" style="25" customWidth="1"/>
    <col min="8702" max="8702" width="7.1796875" style="25" customWidth="1"/>
    <col min="8703" max="8703" width="6.54296875" style="25" customWidth="1"/>
    <col min="8704" max="8704" width="7.1796875" style="25" customWidth="1"/>
    <col min="8705" max="8706" width="0" style="25" hidden="1" customWidth="1"/>
    <col min="8707" max="8707" width="6.54296875" style="25" customWidth="1"/>
    <col min="8708" max="8709" width="0" style="25" hidden="1" customWidth="1"/>
    <col min="8710" max="8710" width="6.81640625" style="25" customWidth="1"/>
    <col min="8711" max="8711" width="4.81640625" style="25" customWidth="1"/>
    <col min="8712" max="8952" width="8.7265625" style="25"/>
    <col min="8953" max="8953" width="3" style="25" customWidth="1"/>
    <col min="8954" max="8954" width="31.54296875" style="25" bestFit="1" customWidth="1"/>
    <col min="8955" max="8955" width="5.453125" style="25" bestFit="1" customWidth="1"/>
    <col min="8956" max="8956" width="7.1796875" style="25" customWidth="1"/>
    <col min="8957" max="8957" width="7.54296875" style="25" customWidth="1"/>
    <col min="8958" max="8958" width="7.1796875" style="25" customWidth="1"/>
    <col min="8959" max="8959" width="6.54296875" style="25" customWidth="1"/>
    <col min="8960" max="8960" width="7.1796875" style="25" customWidth="1"/>
    <col min="8961" max="8962" width="0" style="25" hidden="1" customWidth="1"/>
    <col min="8963" max="8963" width="6.54296875" style="25" customWidth="1"/>
    <col min="8964" max="8965" width="0" style="25" hidden="1" customWidth="1"/>
    <col min="8966" max="8966" width="6.81640625" style="25" customWidth="1"/>
    <col min="8967" max="8967" width="4.81640625" style="25" customWidth="1"/>
    <col min="8968" max="9208" width="8.7265625" style="25"/>
    <col min="9209" max="9209" width="3" style="25" customWidth="1"/>
    <col min="9210" max="9210" width="31.54296875" style="25" bestFit="1" customWidth="1"/>
    <col min="9211" max="9211" width="5.453125" style="25" bestFit="1" customWidth="1"/>
    <col min="9212" max="9212" width="7.1796875" style="25" customWidth="1"/>
    <col min="9213" max="9213" width="7.54296875" style="25" customWidth="1"/>
    <col min="9214" max="9214" width="7.1796875" style="25" customWidth="1"/>
    <col min="9215" max="9215" width="6.54296875" style="25" customWidth="1"/>
    <col min="9216" max="9216" width="7.1796875" style="25" customWidth="1"/>
    <col min="9217" max="9218" width="0" style="25" hidden="1" customWidth="1"/>
    <col min="9219" max="9219" width="6.54296875" style="25" customWidth="1"/>
    <col min="9220" max="9221" width="0" style="25" hidden="1" customWidth="1"/>
    <col min="9222" max="9222" width="6.81640625" style="25" customWidth="1"/>
    <col min="9223" max="9223" width="4.81640625" style="25" customWidth="1"/>
    <col min="9224" max="9464" width="8.7265625" style="25"/>
    <col min="9465" max="9465" width="3" style="25" customWidth="1"/>
    <col min="9466" max="9466" width="31.54296875" style="25" bestFit="1" customWidth="1"/>
    <col min="9467" max="9467" width="5.453125" style="25" bestFit="1" customWidth="1"/>
    <col min="9468" max="9468" width="7.1796875" style="25" customWidth="1"/>
    <col min="9469" max="9469" width="7.54296875" style="25" customWidth="1"/>
    <col min="9470" max="9470" width="7.1796875" style="25" customWidth="1"/>
    <col min="9471" max="9471" width="6.54296875" style="25" customWidth="1"/>
    <col min="9472" max="9472" width="7.1796875" style="25" customWidth="1"/>
    <col min="9473" max="9474" width="0" style="25" hidden="1" customWidth="1"/>
    <col min="9475" max="9475" width="6.54296875" style="25" customWidth="1"/>
    <col min="9476" max="9477" width="0" style="25" hidden="1" customWidth="1"/>
    <col min="9478" max="9478" width="6.81640625" style="25" customWidth="1"/>
    <col min="9479" max="9479" width="4.81640625" style="25" customWidth="1"/>
    <col min="9480" max="9720" width="8.7265625" style="25"/>
    <col min="9721" max="9721" width="3" style="25" customWidth="1"/>
    <col min="9722" max="9722" width="31.54296875" style="25" bestFit="1" customWidth="1"/>
    <col min="9723" max="9723" width="5.453125" style="25" bestFit="1" customWidth="1"/>
    <col min="9724" max="9724" width="7.1796875" style="25" customWidth="1"/>
    <col min="9725" max="9725" width="7.54296875" style="25" customWidth="1"/>
    <col min="9726" max="9726" width="7.1796875" style="25" customWidth="1"/>
    <col min="9727" max="9727" width="6.54296875" style="25" customWidth="1"/>
    <col min="9728" max="9728" width="7.1796875" style="25" customWidth="1"/>
    <col min="9729" max="9730" width="0" style="25" hidden="1" customWidth="1"/>
    <col min="9731" max="9731" width="6.54296875" style="25" customWidth="1"/>
    <col min="9732" max="9733" width="0" style="25" hidden="1" customWidth="1"/>
    <col min="9734" max="9734" width="6.81640625" style="25" customWidth="1"/>
    <col min="9735" max="9735" width="4.81640625" style="25" customWidth="1"/>
    <col min="9736" max="9976" width="8.7265625" style="25"/>
    <col min="9977" max="9977" width="3" style="25" customWidth="1"/>
    <col min="9978" max="9978" width="31.54296875" style="25" bestFit="1" customWidth="1"/>
    <col min="9979" max="9979" width="5.453125" style="25" bestFit="1" customWidth="1"/>
    <col min="9980" max="9980" width="7.1796875" style="25" customWidth="1"/>
    <col min="9981" max="9981" width="7.54296875" style="25" customWidth="1"/>
    <col min="9982" max="9982" width="7.1796875" style="25" customWidth="1"/>
    <col min="9983" max="9983" width="6.54296875" style="25" customWidth="1"/>
    <col min="9984" max="9984" width="7.1796875" style="25" customWidth="1"/>
    <col min="9985" max="9986" width="0" style="25" hidden="1" customWidth="1"/>
    <col min="9987" max="9987" width="6.54296875" style="25" customWidth="1"/>
    <col min="9988" max="9989" width="0" style="25" hidden="1" customWidth="1"/>
    <col min="9990" max="9990" width="6.81640625" style="25" customWidth="1"/>
    <col min="9991" max="9991" width="4.81640625" style="25" customWidth="1"/>
    <col min="9992" max="10232" width="8.7265625" style="25"/>
    <col min="10233" max="10233" width="3" style="25" customWidth="1"/>
    <col min="10234" max="10234" width="31.54296875" style="25" bestFit="1" customWidth="1"/>
    <col min="10235" max="10235" width="5.453125" style="25" bestFit="1" customWidth="1"/>
    <col min="10236" max="10236" width="7.1796875" style="25" customWidth="1"/>
    <col min="10237" max="10237" width="7.54296875" style="25" customWidth="1"/>
    <col min="10238" max="10238" width="7.1796875" style="25" customWidth="1"/>
    <col min="10239" max="10239" width="6.54296875" style="25" customWidth="1"/>
    <col min="10240" max="10240" width="7.1796875" style="25" customWidth="1"/>
    <col min="10241" max="10242" width="0" style="25" hidden="1" customWidth="1"/>
    <col min="10243" max="10243" width="6.54296875" style="25" customWidth="1"/>
    <col min="10244" max="10245" width="0" style="25" hidden="1" customWidth="1"/>
    <col min="10246" max="10246" width="6.81640625" style="25" customWidth="1"/>
    <col min="10247" max="10247" width="4.81640625" style="25" customWidth="1"/>
    <col min="10248" max="10488" width="8.7265625" style="25"/>
    <col min="10489" max="10489" width="3" style="25" customWidth="1"/>
    <col min="10490" max="10490" width="31.54296875" style="25" bestFit="1" customWidth="1"/>
    <col min="10491" max="10491" width="5.453125" style="25" bestFit="1" customWidth="1"/>
    <col min="10492" max="10492" width="7.1796875" style="25" customWidth="1"/>
    <col min="10493" max="10493" width="7.54296875" style="25" customWidth="1"/>
    <col min="10494" max="10494" width="7.1796875" style="25" customWidth="1"/>
    <col min="10495" max="10495" width="6.54296875" style="25" customWidth="1"/>
    <col min="10496" max="10496" width="7.1796875" style="25" customWidth="1"/>
    <col min="10497" max="10498" width="0" style="25" hidden="1" customWidth="1"/>
    <col min="10499" max="10499" width="6.54296875" style="25" customWidth="1"/>
    <col min="10500" max="10501" width="0" style="25" hidden="1" customWidth="1"/>
    <col min="10502" max="10502" width="6.81640625" style="25" customWidth="1"/>
    <col min="10503" max="10503" width="4.81640625" style="25" customWidth="1"/>
    <col min="10504" max="10744" width="8.7265625" style="25"/>
    <col min="10745" max="10745" width="3" style="25" customWidth="1"/>
    <col min="10746" max="10746" width="31.54296875" style="25" bestFit="1" customWidth="1"/>
    <col min="10747" max="10747" width="5.453125" style="25" bestFit="1" customWidth="1"/>
    <col min="10748" max="10748" width="7.1796875" style="25" customWidth="1"/>
    <col min="10749" max="10749" width="7.54296875" style="25" customWidth="1"/>
    <col min="10750" max="10750" width="7.1796875" style="25" customWidth="1"/>
    <col min="10751" max="10751" width="6.54296875" style="25" customWidth="1"/>
    <col min="10752" max="10752" width="7.1796875" style="25" customWidth="1"/>
    <col min="10753" max="10754" width="0" style="25" hidden="1" customWidth="1"/>
    <col min="10755" max="10755" width="6.54296875" style="25" customWidth="1"/>
    <col min="10756" max="10757" width="0" style="25" hidden="1" customWidth="1"/>
    <col min="10758" max="10758" width="6.81640625" style="25" customWidth="1"/>
    <col min="10759" max="10759" width="4.81640625" style="25" customWidth="1"/>
    <col min="10760" max="11000" width="8.7265625" style="25"/>
    <col min="11001" max="11001" width="3" style="25" customWidth="1"/>
    <col min="11002" max="11002" width="31.54296875" style="25" bestFit="1" customWidth="1"/>
    <col min="11003" max="11003" width="5.453125" style="25" bestFit="1" customWidth="1"/>
    <col min="11004" max="11004" width="7.1796875" style="25" customWidth="1"/>
    <col min="11005" max="11005" width="7.54296875" style="25" customWidth="1"/>
    <col min="11006" max="11006" width="7.1796875" style="25" customWidth="1"/>
    <col min="11007" max="11007" width="6.54296875" style="25" customWidth="1"/>
    <col min="11008" max="11008" width="7.1796875" style="25" customWidth="1"/>
    <col min="11009" max="11010" width="0" style="25" hidden="1" customWidth="1"/>
    <col min="11011" max="11011" width="6.54296875" style="25" customWidth="1"/>
    <col min="11012" max="11013" width="0" style="25" hidden="1" customWidth="1"/>
    <col min="11014" max="11014" width="6.81640625" style="25" customWidth="1"/>
    <col min="11015" max="11015" width="4.81640625" style="25" customWidth="1"/>
    <col min="11016" max="11256" width="8.7265625" style="25"/>
    <col min="11257" max="11257" width="3" style="25" customWidth="1"/>
    <col min="11258" max="11258" width="31.54296875" style="25" bestFit="1" customWidth="1"/>
    <col min="11259" max="11259" width="5.453125" style="25" bestFit="1" customWidth="1"/>
    <col min="11260" max="11260" width="7.1796875" style="25" customWidth="1"/>
    <col min="11261" max="11261" width="7.54296875" style="25" customWidth="1"/>
    <col min="11262" max="11262" width="7.1796875" style="25" customWidth="1"/>
    <col min="11263" max="11263" width="6.54296875" style="25" customWidth="1"/>
    <col min="11264" max="11264" width="7.1796875" style="25" customWidth="1"/>
    <col min="11265" max="11266" width="0" style="25" hidden="1" customWidth="1"/>
    <col min="11267" max="11267" width="6.54296875" style="25" customWidth="1"/>
    <col min="11268" max="11269" width="0" style="25" hidden="1" customWidth="1"/>
    <col min="11270" max="11270" width="6.81640625" style="25" customWidth="1"/>
    <col min="11271" max="11271" width="4.81640625" style="25" customWidth="1"/>
    <col min="11272" max="11512" width="8.7265625" style="25"/>
    <col min="11513" max="11513" width="3" style="25" customWidth="1"/>
    <col min="11514" max="11514" width="31.54296875" style="25" bestFit="1" customWidth="1"/>
    <col min="11515" max="11515" width="5.453125" style="25" bestFit="1" customWidth="1"/>
    <col min="11516" max="11516" width="7.1796875" style="25" customWidth="1"/>
    <col min="11517" max="11517" width="7.54296875" style="25" customWidth="1"/>
    <col min="11518" max="11518" width="7.1796875" style="25" customWidth="1"/>
    <col min="11519" max="11519" width="6.54296875" style="25" customWidth="1"/>
    <col min="11520" max="11520" width="7.1796875" style="25" customWidth="1"/>
    <col min="11521" max="11522" width="0" style="25" hidden="1" customWidth="1"/>
    <col min="11523" max="11523" width="6.54296875" style="25" customWidth="1"/>
    <col min="11524" max="11525" width="0" style="25" hidden="1" customWidth="1"/>
    <col min="11526" max="11526" width="6.81640625" style="25" customWidth="1"/>
    <col min="11527" max="11527" width="4.81640625" style="25" customWidth="1"/>
    <col min="11528" max="11768" width="8.7265625" style="25"/>
    <col min="11769" max="11769" width="3" style="25" customWidth="1"/>
    <col min="11770" max="11770" width="31.54296875" style="25" bestFit="1" customWidth="1"/>
    <col min="11771" max="11771" width="5.453125" style="25" bestFit="1" customWidth="1"/>
    <col min="11772" max="11772" width="7.1796875" style="25" customWidth="1"/>
    <col min="11773" max="11773" width="7.54296875" style="25" customWidth="1"/>
    <col min="11774" max="11774" width="7.1796875" style="25" customWidth="1"/>
    <col min="11775" max="11775" width="6.54296875" style="25" customWidth="1"/>
    <col min="11776" max="11776" width="7.1796875" style="25" customWidth="1"/>
    <col min="11777" max="11778" width="0" style="25" hidden="1" customWidth="1"/>
    <col min="11779" max="11779" width="6.54296875" style="25" customWidth="1"/>
    <col min="11780" max="11781" width="0" style="25" hidden="1" customWidth="1"/>
    <col min="11782" max="11782" width="6.81640625" style="25" customWidth="1"/>
    <col min="11783" max="11783" width="4.81640625" style="25" customWidth="1"/>
    <col min="11784" max="12024" width="8.7265625" style="25"/>
    <col min="12025" max="12025" width="3" style="25" customWidth="1"/>
    <col min="12026" max="12026" width="31.54296875" style="25" bestFit="1" customWidth="1"/>
    <col min="12027" max="12027" width="5.453125" style="25" bestFit="1" customWidth="1"/>
    <col min="12028" max="12028" width="7.1796875" style="25" customWidth="1"/>
    <col min="12029" max="12029" width="7.54296875" style="25" customWidth="1"/>
    <col min="12030" max="12030" width="7.1796875" style="25" customWidth="1"/>
    <col min="12031" max="12031" width="6.54296875" style="25" customWidth="1"/>
    <col min="12032" max="12032" width="7.1796875" style="25" customWidth="1"/>
    <col min="12033" max="12034" width="0" style="25" hidden="1" customWidth="1"/>
    <col min="12035" max="12035" width="6.54296875" style="25" customWidth="1"/>
    <col min="12036" max="12037" width="0" style="25" hidden="1" customWidth="1"/>
    <col min="12038" max="12038" width="6.81640625" style="25" customWidth="1"/>
    <col min="12039" max="12039" width="4.81640625" style="25" customWidth="1"/>
    <col min="12040" max="12280" width="8.7265625" style="25"/>
    <col min="12281" max="12281" width="3" style="25" customWidth="1"/>
    <col min="12282" max="12282" width="31.54296875" style="25" bestFit="1" customWidth="1"/>
    <col min="12283" max="12283" width="5.453125" style="25" bestFit="1" customWidth="1"/>
    <col min="12284" max="12284" width="7.1796875" style="25" customWidth="1"/>
    <col min="12285" max="12285" width="7.54296875" style="25" customWidth="1"/>
    <col min="12286" max="12286" width="7.1796875" style="25" customWidth="1"/>
    <col min="12287" max="12287" width="6.54296875" style="25" customWidth="1"/>
    <col min="12288" max="12288" width="7.1796875" style="25" customWidth="1"/>
    <col min="12289" max="12290" width="0" style="25" hidden="1" customWidth="1"/>
    <col min="12291" max="12291" width="6.54296875" style="25" customWidth="1"/>
    <col min="12292" max="12293" width="0" style="25" hidden="1" customWidth="1"/>
    <col min="12294" max="12294" width="6.81640625" style="25" customWidth="1"/>
    <col min="12295" max="12295" width="4.81640625" style="25" customWidth="1"/>
    <col min="12296" max="12536" width="8.7265625" style="25"/>
    <col min="12537" max="12537" width="3" style="25" customWidth="1"/>
    <col min="12538" max="12538" width="31.54296875" style="25" bestFit="1" customWidth="1"/>
    <col min="12539" max="12539" width="5.453125" style="25" bestFit="1" customWidth="1"/>
    <col min="12540" max="12540" width="7.1796875" style="25" customWidth="1"/>
    <col min="12541" max="12541" width="7.54296875" style="25" customWidth="1"/>
    <col min="12542" max="12542" width="7.1796875" style="25" customWidth="1"/>
    <col min="12543" max="12543" width="6.54296875" style="25" customWidth="1"/>
    <col min="12544" max="12544" width="7.1796875" style="25" customWidth="1"/>
    <col min="12545" max="12546" width="0" style="25" hidden="1" customWidth="1"/>
    <col min="12547" max="12547" width="6.54296875" style="25" customWidth="1"/>
    <col min="12548" max="12549" width="0" style="25" hidden="1" customWidth="1"/>
    <col min="12550" max="12550" width="6.81640625" style="25" customWidth="1"/>
    <col min="12551" max="12551" width="4.81640625" style="25" customWidth="1"/>
    <col min="12552" max="12792" width="8.7265625" style="25"/>
    <col min="12793" max="12793" width="3" style="25" customWidth="1"/>
    <col min="12794" max="12794" width="31.54296875" style="25" bestFit="1" customWidth="1"/>
    <col min="12795" max="12795" width="5.453125" style="25" bestFit="1" customWidth="1"/>
    <col min="12796" max="12796" width="7.1796875" style="25" customWidth="1"/>
    <col min="12797" max="12797" width="7.54296875" style="25" customWidth="1"/>
    <col min="12798" max="12798" width="7.1796875" style="25" customWidth="1"/>
    <col min="12799" max="12799" width="6.54296875" style="25" customWidth="1"/>
    <col min="12800" max="12800" width="7.1796875" style="25" customWidth="1"/>
    <col min="12801" max="12802" width="0" style="25" hidden="1" customWidth="1"/>
    <col min="12803" max="12803" width="6.54296875" style="25" customWidth="1"/>
    <col min="12804" max="12805" width="0" style="25" hidden="1" customWidth="1"/>
    <col min="12806" max="12806" width="6.81640625" style="25" customWidth="1"/>
    <col min="12807" max="12807" width="4.81640625" style="25" customWidth="1"/>
    <col min="12808" max="13048" width="8.7265625" style="25"/>
    <col min="13049" max="13049" width="3" style="25" customWidth="1"/>
    <col min="13050" max="13050" width="31.54296875" style="25" bestFit="1" customWidth="1"/>
    <col min="13051" max="13051" width="5.453125" style="25" bestFit="1" customWidth="1"/>
    <col min="13052" max="13052" width="7.1796875" style="25" customWidth="1"/>
    <col min="13053" max="13053" width="7.54296875" style="25" customWidth="1"/>
    <col min="13054" max="13054" width="7.1796875" style="25" customWidth="1"/>
    <col min="13055" max="13055" width="6.54296875" style="25" customWidth="1"/>
    <col min="13056" max="13056" width="7.1796875" style="25" customWidth="1"/>
    <col min="13057" max="13058" width="0" style="25" hidden="1" customWidth="1"/>
    <col min="13059" max="13059" width="6.54296875" style="25" customWidth="1"/>
    <col min="13060" max="13061" width="0" style="25" hidden="1" customWidth="1"/>
    <col min="13062" max="13062" width="6.81640625" style="25" customWidth="1"/>
    <col min="13063" max="13063" width="4.81640625" style="25" customWidth="1"/>
    <col min="13064" max="13304" width="8.7265625" style="25"/>
    <col min="13305" max="13305" width="3" style="25" customWidth="1"/>
    <col min="13306" max="13306" width="31.54296875" style="25" bestFit="1" customWidth="1"/>
    <col min="13307" max="13307" width="5.453125" style="25" bestFit="1" customWidth="1"/>
    <col min="13308" max="13308" width="7.1796875" style="25" customWidth="1"/>
    <col min="13309" max="13309" width="7.54296875" style="25" customWidth="1"/>
    <col min="13310" max="13310" width="7.1796875" style="25" customWidth="1"/>
    <col min="13311" max="13311" width="6.54296875" style="25" customWidth="1"/>
    <col min="13312" max="13312" width="7.1796875" style="25" customWidth="1"/>
    <col min="13313" max="13314" width="0" style="25" hidden="1" customWidth="1"/>
    <col min="13315" max="13315" width="6.54296875" style="25" customWidth="1"/>
    <col min="13316" max="13317" width="0" style="25" hidden="1" customWidth="1"/>
    <col min="13318" max="13318" width="6.81640625" style="25" customWidth="1"/>
    <col min="13319" max="13319" width="4.81640625" style="25" customWidth="1"/>
    <col min="13320" max="13560" width="8.7265625" style="25"/>
    <col min="13561" max="13561" width="3" style="25" customWidth="1"/>
    <col min="13562" max="13562" width="31.54296875" style="25" bestFit="1" customWidth="1"/>
    <col min="13563" max="13563" width="5.453125" style="25" bestFit="1" customWidth="1"/>
    <col min="13564" max="13564" width="7.1796875" style="25" customWidth="1"/>
    <col min="13565" max="13565" width="7.54296875" style="25" customWidth="1"/>
    <col min="13566" max="13566" width="7.1796875" style="25" customWidth="1"/>
    <col min="13567" max="13567" width="6.54296875" style="25" customWidth="1"/>
    <col min="13568" max="13568" width="7.1796875" style="25" customWidth="1"/>
    <col min="13569" max="13570" width="0" style="25" hidden="1" customWidth="1"/>
    <col min="13571" max="13571" width="6.54296875" style="25" customWidth="1"/>
    <col min="13572" max="13573" width="0" style="25" hidden="1" customWidth="1"/>
    <col min="13574" max="13574" width="6.81640625" style="25" customWidth="1"/>
    <col min="13575" max="13575" width="4.81640625" style="25" customWidth="1"/>
    <col min="13576" max="13816" width="8.7265625" style="25"/>
    <col min="13817" max="13817" width="3" style="25" customWidth="1"/>
    <col min="13818" max="13818" width="31.54296875" style="25" bestFit="1" customWidth="1"/>
    <col min="13819" max="13819" width="5.453125" style="25" bestFit="1" customWidth="1"/>
    <col min="13820" max="13820" width="7.1796875" style="25" customWidth="1"/>
    <col min="13821" max="13821" width="7.54296875" style="25" customWidth="1"/>
    <col min="13822" max="13822" width="7.1796875" style="25" customWidth="1"/>
    <col min="13823" max="13823" width="6.54296875" style="25" customWidth="1"/>
    <col min="13824" max="13824" width="7.1796875" style="25" customWidth="1"/>
    <col min="13825" max="13826" width="0" style="25" hidden="1" customWidth="1"/>
    <col min="13827" max="13827" width="6.54296875" style="25" customWidth="1"/>
    <col min="13828" max="13829" width="0" style="25" hidden="1" customWidth="1"/>
    <col min="13830" max="13830" width="6.81640625" style="25" customWidth="1"/>
    <col min="13831" max="13831" width="4.81640625" style="25" customWidth="1"/>
    <col min="13832" max="14072" width="8.7265625" style="25"/>
    <col min="14073" max="14073" width="3" style="25" customWidth="1"/>
    <col min="14074" max="14074" width="31.54296875" style="25" bestFit="1" customWidth="1"/>
    <col min="14075" max="14075" width="5.453125" style="25" bestFit="1" customWidth="1"/>
    <col min="14076" max="14076" width="7.1796875" style="25" customWidth="1"/>
    <col min="14077" max="14077" width="7.54296875" style="25" customWidth="1"/>
    <col min="14078" max="14078" width="7.1796875" style="25" customWidth="1"/>
    <col min="14079" max="14079" width="6.54296875" style="25" customWidth="1"/>
    <col min="14080" max="14080" width="7.1796875" style="25" customWidth="1"/>
    <col min="14081" max="14082" width="0" style="25" hidden="1" customWidth="1"/>
    <col min="14083" max="14083" width="6.54296875" style="25" customWidth="1"/>
    <col min="14084" max="14085" width="0" style="25" hidden="1" customWidth="1"/>
    <col min="14086" max="14086" width="6.81640625" style="25" customWidth="1"/>
    <col min="14087" max="14087" width="4.81640625" style="25" customWidth="1"/>
    <col min="14088" max="14328" width="8.7265625" style="25"/>
    <col min="14329" max="14329" width="3" style="25" customWidth="1"/>
    <col min="14330" max="14330" width="31.54296875" style="25" bestFit="1" customWidth="1"/>
    <col min="14331" max="14331" width="5.453125" style="25" bestFit="1" customWidth="1"/>
    <col min="14332" max="14332" width="7.1796875" style="25" customWidth="1"/>
    <col min="14333" max="14333" width="7.54296875" style="25" customWidth="1"/>
    <col min="14334" max="14334" width="7.1796875" style="25" customWidth="1"/>
    <col min="14335" max="14335" width="6.54296875" style="25" customWidth="1"/>
    <col min="14336" max="14336" width="7.1796875" style="25" customWidth="1"/>
    <col min="14337" max="14338" width="0" style="25" hidden="1" customWidth="1"/>
    <col min="14339" max="14339" width="6.54296875" style="25" customWidth="1"/>
    <col min="14340" max="14341" width="0" style="25" hidden="1" customWidth="1"/>
    <col min="14342" max="14342" width="6.81640625" style="25" customWidth="1"/>
    <col min="14343" max="14343" width="4.81640625" style="25" customWidth="1"/>
    <col min="14344" max="14584" width="8.7265625" style="25"/>
    <col min="14585" max="14585" width="3" style="25" customWidth="1"/>
    <col min="14586" max="14586" width="31.54296875" style="25" bestFit="1" customWidth="1"/>
    <col min="14587" max="14587" width="5.453125" style="25" bestFit="1" customWidth="1"/>
    <col min="14588" max="14588" width="7.1796875" style="25" customWidth="1"/>
    <col min="14589" max="14589" width="7.54296875" style="25" customWidth="1"/>
    <col min="14590" max="14590" width="7.1796875" style="25" customWidth="1"/>
    <col min="14591" max="14591" width="6.54296875" style="25" customWidth="1"/>
    <col min="14592" max="14592" width="7.1796875" style="25" customWidth="1"/>
    <col min="14593" max="14594" width="0" style="25" hidden="1" customWidth="1"/>
    <col min="14595" max="14595" width="6.54296875" style="25" customWidth="1"/>
    <col min="14596" max="14597" width="0" style="25" hidden="1" customWidth="1"/>
    <col min="14598" max="14598" width="6.81640625" style="25" customWidth="1"/>
    <col min="14599" max="14599" width="4.81640625" style="25" customWidth="1"/>
    <col min="14600" max="14840" width="8.7265625" style="25"/>
    <col min="14841" max="14841" width="3" style="25" customWidth="1"/>
    <col min="14842" max="14842" width="31.54296875" style="25" bestFit="1" customWidth="1"/>
    <col min="14843" max="14843" width="5.453125" style="25" bestFit="1" customWidth="1"/>
    <col min="14844" max="14844" width="7.1796875" style="25" customWidth="1"/>
    <col min="14845" max="14845" width="7.54296875" style="25" customWidth="1"/>
    <col min="14846" max="14846" width="7.1796875" style="25" customWidth="1"/>
    <col min="14847" max="14847" width="6.54296875" style="25" customWidth="1"/>
    <col min="14848" max="14848" width="7.1796875" style="25" customWidth="1"/>
    <col min="14849" max="14850" width="0" style="25" hidden="1" customWidth="1"/>
    <col min="14851" max="14851" width="6.54296875" style="25" customWidth="1"/>
    <col min="14852" max="14853" width="0" style="25" hidden="1" customWidth="1"/>
    <col min="14854" max="14854" width="6.81640625" style="25" customWidth="1"/>
    <col min="14855" max="14855" width="4.81640625" style="25" customWidth="1"/>
    <col min="14856" max="15096" width="8.7265625" style="25"/>
    <col min="15097" max="15097" width="3" style="25" customWidth="1"/>
    <col min="15098" max="15098" width="31.54296875" style="25" bestFit="1" customWidth="1"/>
    <col min="15099" max="15099" width="5.453125" style="25" bestFit="1" customWidth="1"/>
    <col min="15100" max="15100" width="7.1796875" style="25" customWidth="1"/>
    <col min="15101" max="15101" width="7.54296875" style="25" customWidth="1"/>
    <col min="15102" max="15102" width="7.1796875" style="25" customWidth="1"/>
    <col min="15103" max="15103" width="6.54296875" style="25" customWidth="1"/>
    <col min="15104" max="15104" width="7.1796875" style="25" customWidth="1"/>
    <col min="15105" max="15106" width="0" style="25" hidden="1" customWidth="1"/>
    <col min="15107" max="15107" width="6.54296875" style="25" customWidth="1"/>
    <col min="15108" max="15109" width="0" style="25" hidden="1" customWidth="1"/>
    <col min="15110" max="15110" width="6.81640625" style="25" customWidth="1"/>
    <col min="15111" max="15111" width="4.81640625" style="25" customWidth="1"/>
    <col min="15112" max="15352" width="8.7265625" style="25"/>
    <col min="15353" max="15353" width="3" style="25" customWidth="1"/>
    <col min="15354" max="15354" width="31.54296875" style="25" bestFit="1" customWidth="1"/>
    <col min="15355" max="15355" width="5.453125" style="25" bestFit="1" customWidth="1"/>
    <col min="15356" max="15356" width="7.1796875" style="25" customWidth="1"/>
    <col min="15357" max="15357" width="7.54296875" style="25" customWidth="1"/>
    <col min="15358" max="15358" width="7.1796875" style="25" customWidth="1"/>
    <col min="15359" max="15359" width="6.54296875" style="25" customWidth="1"/>
    <col min="15360" max="15360" width="7.1796875" style="25" customWidth="1"/>
    <col min="15361" max="15362" width="0" style="25" hidden="1" customWidth="1"/>
    <col min="15363" max="15363" width="6.54296875" style="25" customWidth="1"/>
    <col min="15364" max="15365" width="0" style="25" hidden="1" customWidth="1"/>
    <col min="15366" max="15366" width="6.81640625" style="25" customWidth="1"/>
    <col min="15367" max="15367" width="4.81640625" style="25" customWidth="1"/>
    <col min="15368" max="15608" width="8.7265625" style="25"/>
    <col min="15609" max="15609" width="3" style="25" customWidth="1"/>
    <col min="15610" max="15610" width="31.54296875" style="25" bestFit="1" customWidth="1"/>
    <col min="15611" max="15611" width="5.453125" style="25" bestFit="1" customWidth="1"/>
    <col min="15612" max="15612" width="7.1796875" style="25" customWidth="1"/>
    <col min="15613" max="15613" width="7.54296875" style="25" customWidth="1"/>
    <col min="15614" max="15614" width="7.1796875" style="25" customWidth="1"/>
    <col min="15615" max="15615" width="6.54296875" style="25" customWidth="1"/>
    <col min="15616" max="15616" width="7.1796875" style="25" customWidth="1"/>
    <col min="15617" max="15618" width="0" style="25" hidden="1" customWidth="1"/>
    <col min="15619" max="15619" width="6.54296875" style="25" customWidth="1"/>
    <col min="15620" max="15621" width="0" style="25" hidden="1" customWidth="1"/>
    <col min="15622" max="15622" width="6.81640625" style="25" customWidth="1"/>
    <col min="15623" max="15623" width="4.81640625" style="25" customWidth="1"/>
    <col min="15624" max="15864" width="8.7265625" style="25"/>
    <col min="15865" max="15865" width="3" style="25" customWidth="1"/>
    <col min="15866" max="15866" width="31.54296875" style="25" bestFit="1" customWidth="1"/>
    <col min="15867" max="15867" width="5.453125" style="25" bestFit="1" customWidth="1"/>
    <col min="15868" max="15868" width="7.1796875" style="25" customWidth="1"/>
    <col min="15869" max="15869" width="7.54296875" style="25" customWidth="1"/>
    <col min="15870" max="15870" width="7.1796875" style="25" customWidth="1"/>
    <col min="15871" max="15871" width="6.54296875" style="25" customWidth="1"/>
    <col min="15872" max="15872" width="7.1796875" style="25" customWidth="1"/>
    <col min="15873" max="15874" width="0" style="25" hidden="1" customWidth="1"/>
    <col min="15875" max="15875" width="6.54296875" style="25" customWidth="1"/>
    <col min="15876" max="15877" width="0" style="25" hidden="1" customWidth="1"/>
    <col min="15878" max="15878" width="6.81640625" style="25" customWidth="1"/>
    <col min="15879" max="15879" width="4.81640625" style="25" customWidth="1"/>
    <col min="15880" max="16120" width="8.7265625" style="25"/>
    <col min="16121" max="16121" width="3" style="25" customWidth="1"/>
    <col min="16122" max="16122" width="31.54296875" style="25" bestFit="1" customWidth="1"/>
    <col min="16123" max="16123" width="5.453125" style="25" bestFit="1" customWidth="1"/>
    <col min="16124" max="16124" width="7.1796875" style="25" customWidth="1"/>
    <col min="16125" max="16125" width="7.54296875" style="25" customWidth="1"/>
    <col min="16126" max="16126" width="7.1796875" style="25" customWidth="1"/>
    <col min="16127" max="16127" width="6.54296875" style="25" customWidth="1"/>
    <col min="16128" max="16128" width="7.1796875" style="25" customWidth="1"/>
    <col min="16129" max="16130" width="0" style="25" hidden="1" customWidth="1"/>
    <col min="16131" max="16131" width="6.54296875" style="25" customWidth="1"/>
    <col min="16132" max="16133" width="0" style="25" hidden="1" customWidth="1"/>
    <col min="16134" max="16134" width="6.81640625" style="25" customWidth="1"/>
    <col min="16135" max="16135" width="4.81640625" style="25" customWidth="1"/>
    <col min="16136" max="16374" width="8.7265625" style="25"/>
    <col min="16375" max="16384" width="9.1796875" style="25" customWidth="1"/>
  </cols>
  <sheetData>
    <row r="3" spans="2:11" s="22" customFormat="1" ht="15.5" x14ac:dyDescent="0.35">
      <c r="B3" s="78" t="s">
        <v>18</v>
      </c>
      <c r="C3" s="78"/>
      <c r="D3" s="78"/>
      <c r="E3" s="78"/>
      <c r="F3" s="78"/>
      <c r="G3" s="78"/>
      <c r="H3" s="78"/>
      <c r="I3" s="78"/>
      <c r="J3" s="78"/>
      <c r="K3" s="78"/>
    </row>
    <row r="4" spans="2:11" s="22" customFormat="1" ht="15.5" x14ac:dyDescent="0.35">
      <c r="B4" s="78" t="s">
        <v>59</v>
      </c>
      <c r="C4" s="78"/>
      <c r="D4" s="78"/>
      <c r="E4" s="78"/>
      <c r="F4" s="78"/>
      <c r="G4" s="78"/>
      <c r="H4" s="78"/>
      <c r="I4" s="78"/>
      <c r="J4" s="78"/>
      <c r="K4" s="78"/>
    </row>
    <row r="5" spans="2:11" x14ac:dyDescent="0.25">
      <c r="B5" s="23"/>
      <c r="C5" s="24"/>
      <c r="D5" s="24"/>
      <c r="E5" s="24"/>
      <c r="F5" s="24"/>
      <c r="G5" s="24"/>
      <c r="H5" s="24"/>
      <c r="I5" s="24"/>
      <c r="J5" s="24"/>
      <c r="K5" s="24"/>
    </row>
    <row r="6" spans="2:11" s="28" customFormat="1" ht="14" x14ac:dyDescent="0.3">
      <c r="B6" s="26"/>
      <c r="C6" s="27"/>
      <c r="D6" s="27"/>
      <c r="E6" s="7"/>
      <c r="F6" s="7"/>
      <c r="G6" s="7"/>
      <c r="H6" s="7"/>
      <c r="I6" s="27"/>
      <c r="J6" s="27"/>
      <c r="K6" s="27"/>
    </row>
    <row r="7" spans="2:11" ht="38" customHeight="1" x14ac:dyDescent="0.25">
      <c r="B7" s="29"/>
      <c r="C7" s="10"/>
      <c r="D7" s="9" t="str">
        <f>'3.1'!D8</f>
        <v>Approved 2023</v>
      </c>
      <c r="E7" s="9" t="str">
        <f>'3.1'!E8</f>
        <v>Approved 2024</v>
      </c>
      <c r="F7" s="10"/>
      <c r="G7" s="9" t="str">
        <f>'3.1'!G8</f>
        <v>Actual 2023</v>
      </c>
      <c r="H7" s="9" t="str">
        <f>'3.1'!H8</f>
        <v>Prlm. Actual 2024</v>
      </c>
      <c r="I7" s="9" t="str">
        <f>'3.1'!I8</f>
        <v>Proposed 2025</v>
      </c>
      <c r="J7" s="9" t="str">
        <f>'3.1'!J8</f>
        <v>Proposed 2026</v>
      </c>
      <c r="K7" s="9" t="str">
        <f>'3.1'!K8</f>
        <v>Proposed 2027</v>
      </c>
    </row>
    <row r="8" spans="2:11" x14ac:dyDescent="0.25">
      <c r="B8" s="27" t="s">
        <v>130</v>
      </c>
      <c r="C8" s="86"/>
      <c r="D8" s="30">
        <v>3.0954326923076922</v>
      </c>
      <c r="E8" s="30">
        <v>3.0954326923076922</v>
      </c>
      <c r="F8" s="87"/>
      <c r="G8" s="31">
        <v>3.34</v>
      </c>
      <c r="H8" s="31">
        <v>3.29</v>
      </c>
      <c r="I8" s="31">
        <v>3.1</v>
      </c>
      <c r="J8" s="31">
        <v>3.1</v>
      </c>
      <c r="K8" s="31">
        <v>4.0999999999999996</v>
      </c>
    </row>
    <row r="9" spans="2:11" x14ac:dyDescent="0.25">
      <c r="B9" s="27" t="s">
        <v>128</v>
      </c>
      <c r="C9" s="86"/>
      <c r="D9" s="31">
        <v>0.9966666666666667</v>
      </c>
      <c r="E9" s="31">
        <v>2</v>
      </c>
      <c r="F9" s="87"/>
      <c r="G9" s="31">
        <v>1</v>
      </c>
      <c r="H9" s="31"/>
      <c r="I9" s="120">
        <v>0</v>
      </c>
      <c r="J9" s="31">
        <v>0</v>
      </c>
      <c r="K9" s="31">
        <v>0</v>
      </c>
    </row>
    <row r="10" spans="2:11" x14ac:dyDescent="0.25">
      <c r="B10" s="27" t="s">
        <v>131</v>
      </c>
      <c r="C10" s="86"/>
      <c r="D10" s="31">
        <v>1</v>
      </c>
      <c r="E10" s="31">
        <v>1</v>
      </c>
      <c r="F10" s="87"/>
      <c r="G10" s="31">
        <v>1</v>
      </c>
      <c r="H10" s="31"/>
      <c r="I10" s="31">
        <v>0</v>
      </c>
      <c r="J10" s="31">
        <v>0</v>
      </c>
      <c r="K10" s="31">
        <v>0</v>
      </c>
    </row>
    <row r="11" spans="2:11" x14ac:dyDescent="0.25">
      <c r="B11" s="27" t="s">
        <v>140</v>
      </c>
      <c r="C11" s="86"/>
      <c r="D11" s="30">
        <v>3.6033333333333335</v>
      </c>
      <c r="E11" s="30">
        <v>3.6</v>
      </c>
      <c r="F11" s="38"/>
      <c r="G11" s="31">
        <v>4.5999999999999996</v>
      </c>
      <c r="H11" s="31"/>
      <c r="I11" s="31">
        <v>0</v>
      </c>
      <c r="J11" s="31">
        <v>0</v>
      </c>
      <c r="K11" s="31">
        <v>0</v>
      </c>
    </row>
    <row r="12" spans="2:11" x14ac:dyDescent="0.25">
      <c r="B12" s="27" t="s">
        <v>129</v>
      </c>
      <c r="C12" s="86"/>
      <c r="D12" s="30">
        <v>2</v>
      </c>
      <c r="E12" s="30">
        <v>2</v>
      </c>
      <c r="F12" s="38"/>
      <c r="G12" s="31">
        <v>2</v>
      </c>
      <c r="H12" s="31"/>
      <c r="I12" s="31">
        <v>0</v>
      </c>
      <c r="J12" s="31">
        <v>0</v>
      </c>
      <c r="K12" s="31">
        <v>0</v>
      </c>
    </row>
    <row r="13" spans="2:11" x14ac:dyDescent="0.25">
      <c r="B13" s="27" t="s">
        <v>173</v>
      </c>
      <c r="C13" s="86"/>
      <c r="D13" s="30"/>
      <c r="E13" s="30"/>
      <c r="F13" s="38"/>
      <c r="G13" s="31"/>
      <c r="H13" s="31">
        <v>15.05</v>
      </c>
      <c r="I13" s="31">
        <v>15.25</v>
      </c>
      <c r="J13" s="31">
        <v>16.5</v>
      </c>
      <c r="K13" s="31">
        <v>18</v>
      </c>
    </row>
    <row r="14" spans="2:11" x14ac:dyDescent="0.25">
      <c r="B14" s="35" t="s">
        <v>141</v>
      </c>
      <c r="C14" s="86"/>
      <c r="D14" s="30">
        <v>10.6</v>
      </c>
      <c r="E14" s="30">
        <v>11.125</v>
      </c>
      <c r="F14" s="38"/>
      <c r="G14" s="31">
        <v>11.1</v>
      </c>
      <c r="H14" s="31">
        <v>11.98</v>
      </c>
      <c r="I14" s="31">
        <v>12.6</v>
      </c>
      <c r="J14" s="31">
        <v>13.85</v>
      </c>
      <c r="K14" s="31">
        <v>13.85</v>
      </c>
    </row>
    <row r="15" spans="2:11" x14ac:dyDescent="0.25">
      <c r="B15" s="27" t="s">
        <v>174</v>
      </c>
      <c r="C15" s="86"/>
      <c r="D15" s="30">
        <v>19.29</v>
      </c>
      <c r="E15" s="30">
        <v>20.29</v>
      </c>
      <c r="F15" s="38"/>
      <c r="G15" s="31">
        <v>19.41</v>
      </c>
      <c r="H15" s="31">
        <v>13.79</v>
      </c>
      <c r="I15" s="31">
        <v>13.79</v>
      </c>
      <c r="J15" s="31">
        <v>14.79</v>
      </c>
      <c r="K15" s="31">
        <v>14.79</v>
      </c>
    </row>
    <row r="16" spans="2:11" x14ac:dyDescent="0.25">
      <c r="B16" s="27" t="s">
        <v>61</v>
      </c>
      <c r="C16" s="86"/>
      <c r="D16" s="30">
        <v>51.960000000000008</v>
      </c>
      <c r="E16" s="30">
        <v>53.2</v>
      </c>
      <c r="F16" s="38"/>
      <c r="G16" s="31">
        <v>51.46</v>
      </c>
      <c r="H16" s="31">
        <v>55.1</v>
      </c>
      <c r="I16" s="31">
        <v>59.95</v>
      </c>
      <c r="J16" s="31">
        <v>63.6</v>
      </c>
      <c r="K16" s="31">
        <v>64.45</v>
      </c>
    </row>
    <row r="17" spans="2:13" x14ac:dyDescent="0.25">
      <c r="B17" s="27" t="s">
        <v>62</v>
      </c>
      <c r="C17" s="86"/>
      <c r="D17" s="30">
        <v>20.5</v>
      </c>
      <c r="E17" s="30">
        <v>23.5</v>
      </c>
      <c r="F17" s="38"/>
      <c r="G17" s="31">
        <v>19.75</v>
      </c>
      <c r="H17" s="31">
        <v>24.25</v>
      </c>
      <c r="I17" s="31">
        <v>24.25</v>
      </c>
      <c r="J17" s="31">
        <v>28</v>
      </c>
      <c r="K17" s="31">
        <v>29.25</v>
      </c>
    </row>
    <row r="18" spans="2:13" x14ac:dyDescent="0.25">
      <c r="B18" s="27"/>
      <c r="C18" s="86"/>
      <c r="D18" s="30"/>
      <c r="E18" s="30"/>
      <c r="F18" s="38"/>
      <c r="G18" s="31"/>
      <c r="H18" s="31"/>
      <c r="I18" s="31"/>
      <c r="J18" s="31"/>
      <c r="K18" s="31"/>
    </row>
    <row r="19" spans="2:13" ht="13" thickBot="1" x14ac:dyDescent="0.3">
      <c r="B19" s="36" t="s">
        <v>63</v>
      </c>
      <c r="C19" s="38"/>
      <c r="D19" s="37">
        <f>SUM(D8:D18)</f>
        <v>113.0454326923077</v>
      </c>
      <c r="E19" s="37">
        <f>SUM(E8:E18)</f>
        <v>119.8104326923077</v>
      </c>
      <c r="F19" s="38"/>
      <c r="G19" s="37">
        <f>SUM(G8:G18)</f>
        <v>113.66</v>
      </c>
      <c r="H19" s="37">
        <f>SUM(H8:H18)</f>
        <v>123.46000000000001</v>
      </c>
      <c r="I19" s="37">
        <f>SUM(I8:I18)</f>
        <v>128.94</v>
      </c>
      <c r="J19" s="37">
        <f>SUM(J8:J18)</f>
        <v>139.84</v>
      </c>
      <c r="K19" s="37">
        <f>SUM(K8:K18)</f>
        <v>144.44</v>
      </c>
    </row>
    <row r="20" spans="2:13" ht="13" thickTop="1" x14ac:dyDescent="0.25">
      <c r="B20" s="27"/>
      <c r="C20" s="38"/>
      <c r="D20" s="38"/>
      <c r="E20" s="38"/>
      <c r="F20" s="38"/>
      <c r="G20" s="38"/>
      <c r="H20" s="38"/>
      <c r="I20" s="38"/>
      <c r="J20" s="38"/>
      <c r="K20" s="38"/>
    </row>
    <row r="21" spans="2:13" x14ac:dyDescent="0.25">
      <c r="B21" s="27" t="s">
        <v>134</v>
      </c>
      <c r="C21" s="38"/>
      <c r="D21" s="38">
        <v>9</v>
      </c>
      <c r="E21" s="38">
        <v>9</v>
      </c>
      <c r="F21" s="38"/>
      <c r="G21" s="38">
        <v>12.321</v>
      </c>
      <c r="H21" s="38">
        <v>7.99</v>
      </c>
      <c r="I21" s="139">
        <v>9</v>
      </c>
      <c r="J21" s="139">
        <v>9</v>
      </c>
      <c r="K21" s="139">
        <v>9</v>
      </c>
    </row>
    <row r="22" spans="2:13" ht="13" thickBot="1" x14ac:dyDescent="0.3">
      <c r="B22" s="36" t="s">
        <v>135</v>
      </c>
      <c r="C22" s="38"/>
      <c r="D22" s="37">
        <f>D19-D21</f>
        <v>104.0454326923077</v>
      </c>
      <c r="E22" s="37">
        <f>E19-E21</f>
        <v>110.8104326923077</v>
      </c>
      <c r="F22" s="38"/>
      <c r="G22" s="37">
        <f>G19-G21</f>
        <v>101.339</v>
      </c>
      <c r="H22" s="37">
        <f>H19-H21</f>
        <v>115.47000000000001</v>
      </c>
      <c r="I22" s="37">
        <f>I19-I21</f>
        <v>119.94</v>
      </c>
      <c r="J22" s="37">
        <f>J19-J21</f>
        <v>130.84</v>
      </c>
      <c r="K22" s="37">
        <f>K19-K21</f>
        <v>135.44</v>
      </c>
    </row>
    <row r="23" spans="2:13" ht="13" thickTop="1" x14ac:dyDescent="0.25">
      <c r="B23" s="27"/>
      <c r="C23" s="38"/>
      <c r="D23" s="38"/>
      <c r="E23" s="38"/>
      <c r="F23" s="38"/>
      <c r="G23" s="38"/>
      <c r="H23" s="38"/>
      <c r="I23" s="38"/>
      <c r="J23" s="38"/>
      <c r="K23" s="38"/>
    </row>
    <row r="24" spans="2:13" x14ac:dyDescent="0.25">
      <c r="B24" s="27" t="s">
        <v>83</v>
      </c>
      <c r="C24" s="38"/>
      <c r="D24" s="38"/>
      <c r="E24" s="38"/>
      <c r="F24" s="38"/>
      <c r="G24" s="38"/>
      <c r="H24" s="38"/>
      <c r="I24" s="38"/>
      <c r="J24" s="38"/>
      <c r="K24" s="38"/>
    </row>
    <row r="25" spans="2:13" x14ac:dyDescent="0.25">
      <c r="B25" s="27" t="s">
        <v>84</v>
      </c>
      <c r="C25" s="38"/>
      <c r="D25" s="38"/>
      <c r="E25" s="38"/>
      <c r="F25" s="38"/>
      <c r="G25" s="38"/>
      <c r="H25" s="38"/>
      <c r="I25" s="38"/>
      <c r="J25" s="38"/>
      <c r="K25" s="38"/>
    </row>
    <row r="26" spans="2:13" ht="28" customHeight="1" x14ac:dyDescent="0.25">
      <c r="B26" s="142" t="s">
        <v>215</v>
      </c>
      <c r="C26" s="142"/>
      <c r="D26" s="142"/>
      <c r="E26" s="142"/>
      <c r="F26" s="142"/>
      <c r="G26" s="142"/>
      <c r="H26" s="142"/>
      <c r="I26" s="142"/>
      <c r="J26" s="142"/>
      <c r="K26" s="142"/>
    </row>
    <row r="27" spans="2:13" s="39" customFormat="1" ht="15" x14ac:dyDescent="0.3">
      <c r="B27" s="40"/>
      <c r="C27" s="25"/>
      <c r="D27" s="25"/>
      <c r="E27" s="25"/>
      <c r="F27" s="25"/>
      <c r="G27" s="25"/>
      <c r="H27" s="25"/>
      <c r="I27" s="25"/>
      <c r="J27" s="25"/>
      <c r="K27" s="25"/>
      <c r="L27" s="25"/>
      <c r="M27" s="25"/>
    </row>
    <row r="28" spans="2:13" s="39" customFormat="1" ht="15" x14ac:dyDescent="0.3">
      <c r="B28" s="40"/>
      <c r="C28" s="34"/>
      <c r="D28" s="34"/>
      <c r="E28" s="25"/>
      <c r="F28" s="25"/>
      <c r="G28" s="34"/>
      <c r="H28" s="34"/>
      <c r="I28" s="34"/>
      <c r="J28" s="34"/>
      <c r="K28" s="34"/>
      <c r="L28" s="25"/>
      <c r="M28" s="25"/>
    </row>
    <row r="29" spans="2:13" s="39" customFormat="1" ht="15" x14ac:dyDescent="0.3">
      <c r="B29" s="40"/>
      <c r="C29" s="25"/>
      <c r="D29" s="25"/>
      <c r="E29" s="25"/>
      <c r="F29" s="25"/>
      <c r="G29" s="25"/>
      <c r="H29" s="25"/>
      <c r="I29" s="25"/>
      <c r="J29" s="25"/>
      <c r="K29" s="34"/>
      <c r="L29" s="25"/>
      <c r="M29" s="25"/>
    </row>
    <row r="30" spans="2:13" x14ac:dyDescent="0.25">
      <c r="B30" s="27"/>
      <c r="C30" s="31"/>
      <c r="D30" s="31"/>
      <c r="E30" s="33"/>
      <c r="F30" s="33"/>
      <c r="G30" s="31"/>
      <c r="H30" s="32"/>
      <c r="I30" s="32"/>
      <c r="J30" s="32"/>
      <c r="K30" s="33"/>
    </row>
    <row r="31" spans="2:13" s="39" customFormat="1" ht="15" x14ac:dyDescent="0.3">
      <c r="B31" s="40"/>
      <c r="C31" s="25"/>
      <c r="D31" s="25"/>
      <c r="E31" s="25"/>
      <c r="F31" s="25"/>
      <c r="G31" s="25"/>
      <c r="H31" s="25"/>
      <c r="I31" s="25"/>
      <c r="J31" s="25"/>
      <c r="K31" s="25"/>
      <c r="L31" s="25"/>
      <c r="M31" s="25"/>
    </row>
    <row r="32" spans="2:13" s="39" customFormat="1" ht="14.25" customHeight="1" x14ac:dyDescent="0.3">
      <c r="B32" s="40"/>
      <c r="C32" s="34"/>
      <c r="D32" s="34"/>
      <c r="E32" s="34"/>
      <c r="F32" s="34"/>
      <c r="G32" s="34"/>
      <c r="H32" s="34"/>
      <c r="I32" s="34"/>
      <c r="J32" s="34"/>
      <c r="K32" s="34"/>
      <c r="L32" s="25"/>
      <c r="M32" s="25"/>
    </row>
    <row r="33" spans="2:13" s="39" customFormat="1" ht="15" x14ac:dyDescent="0.3">
      <c r="B33" s="40"/>
      <c r="C33" s="25"/>
      <c r="D33" s="25"/>
      <c r="E33" s="41"/>
      <c r="F33" s="41"/>
      <c r="G33" s="25"/>
      <c r="H33" s="42"/>
      <c r="I33" s="42"/>
      <c r="J33" s="42"/>
      <c r="K33" s="42"/>
      <c r="L33" s="25"/>
      <c r="M33" s="25"/>
    </row>
    <row r="34" spans="2:13" s="39" customFormat="1" ht="15" x14ac:dyDescent="0.3">
      <c r="B34" s="40"/>
      <c r="C34" s="25"/>
      <c r="D34" s="25"/>
      <c r="E34" s="41"/>
      <c r="F34" s="41"/>
      <c r="G34" s="25"/>
      <c r="H34" s="25"/>
      <c r="I34" s="25"/>
      <c r="J34" s="25"/>
      <c r="K34" s="25"/>
      <c r="L34" s="25"/>
      <c r="M34" s="25"/>
    </row>
    <row r="35" spans="2:13" s="39" customFormat="1" ht="15" x14ac:dyDescent="0.3">
      <c r="B35" s="40"/>
      <c r="C35" s="25"/>
      <c r="D35" s="25"/>
      <c r="E35" s="41"/>
      <c r="F35" s="41"/>
      <c r="G35" s="25"/>
      <c r="H35" s="25"/>
      <c r="I35" s="25"/>
      <c r="J35" s="25"/>
      <c r="K35" s="25"/>
      <c r="L35" s="25"/>
      <c r="M35" s="25"/>
    </row>
    <row r="36" spans="2:13" s="39" customFormat="1" ht="15" x14ac:dyDescent="0.3">
      <c r="B36" s="40"/>
      <c r="C36" s="25"/>
      <c r="D36" s="25"/>
      <c r="E36" s="41"/>
      <c r="F36" s="41"/>
      <c r="G36" s="25"/>
      <c r="H36" s="25"/>
      <c r="I36" s="25"/>
      <c r="J36" s="25"/>
      <c r="K36" s="25"/>
      <c r="L36" s="25"/>
      <c r="M36" s="25"/>
    </row>
    <row r="37" spans="2:13" s="39" customFormat="1" ht="15" x14ac:dyDescent="0.3">
      <c r="B37" s="40"/>
      <c r="C37" s="25"/>
      <c r="D37" s="25"/>
      <c r="E37" s="41"/>
      <c r="F37" s="41"/>
      <c r="G37" s="25"/>
      <c r="H37" s="25"/>
      <c r="I37" s="25"/>
      <c r="J37" s="25"/>
      <c r="K37" s="25"/>
      <c r="L37" s="25"/>
      <c r="M37" s="25"/>
    </row>
    <row r="38" spans="2:13" s="39" customFormat="1" ht="15" x14ac:dyDescent="0.3">
      <c r="B38" s="40"/>
      <c r="C38" s="25"/>
      <c r="D38" s="25"/>
      <c r="E38" s="41"/>
      <c r="F38" s="41"/>
      <c r="G38" s="25"/>
      <c r="H38" s="25"/>
      <c r="I38" s="25"/>
      <c r="J38" s="25"/>
      <c r="K38" s="25"/>
      <c r="L38" s="25"/>
      <c r="M38" s="25"/>
    </row>
    <row r="39" spans="2:13" s="39" customFormat="1" ht="15" x14ac:dyDescent="0.3">
      <c r="B39" s="40"/>
      <c r="C39" s="25"/>
      <c r="D39" s="25"/>
      <c r="E39" s="41"/>
      <c r="F39" s="41"/>
      <c r="G39" s="25"/>
      <c r="H39" s="25"/>
      <c r="I39" s="25"/>
      <c r="J39" s="25"/>
      <c r="K39" s="25"/>
      <c r="L39" s="25"/>
      <c r="M39" s="25"/>
    </row>
    <row r="40" spans="2:13" s="39" customFormat="1" ht="15" x14ac:dyDescent="0.3">
      <c r="B40" s="40"/>
      <c r="C40" s="25"/>
      <c r="D40" s="25"/>
      <c r="E40" s="41"/>
      <c r="F40" s="41"/>
      <c r="G40" s="25"/>
      <c r="H40" s="25"/>
      <c r="I40" s="25"/>
      <c r="J40" s="25"/>
      <c r="K40" s="25"/>
      <c r="L40" s="25"/>
      <c r="M40" s="25"/>
    </row>
    <row r="41" spans="2:13" s="39" customFormat="1" ht="15" x14ac:dyDescent="0.3">
      <c r="B41" s="25"/>
      <c r="C41" s="25"/>
      <c r="D41" s="25"/>
      <c r="E41" s="41"/>
      <c r="F41" s="41"/>
      <c r="G41" s="25"/>
      <c r="H41" s="25"/>
      <c r="I41" s="25"/>
      <c r="J41" s="25"/>
      <c r="K41" s="25"/>
      <c r="L41" s="25"/>
      <c r="M41" s="25"/>
    </row>
    <row r="42" spans="2:13" s="39" customFormat="1" ht="15" x14ac:dyDescent="0.3">
      <c r="B42" s="25"/>
      <c r="C42" s="25"/>
      <c r="D42" s="25"/>
      <c r="E42" s="41"/>
      <c r="F42" s="41"/>
      <c r="G42" s="25"/>
      <c r="H42" s="25"/>
      <c r="I42" s="25"/>
      <c r="J42" s="25"/>
      <c r="K42" s="25"/>
      <c r="L42" s="25"/>
      <c r="M42" s="25"/>
    </row>
    <row r="43" spans="2:13" s="39" customFormat="1" ht="15" x14ac:dyDescent="0.3">
      <c r="B43" s="25"/>
      <c r="C43" s="25"/>
      <c r="D43" s="25"/>
      <c r="E43" s="41"/>
      <c r="F43" s="41"/>
      <c r="G43" s="25"/>
      <c r="H43" s="25"/>
      <c r="I43" s="25"/>
      <c r="J43" s="25"/>
      <c r="K43" s="25"/>
      <c r="L43" s="25"/>
      <c r="M43" s="25"/>
    </row>
    <row r="44" spans="2:13" s="39" customFormat="1" ht="15" x14ac:dyDescent="0.3">
      <c r="B44" s="25"/>
      <c r="C44" s="25"/>
      <c r="D44" s="25"/>
      <c r="E44" s="41"/>
      <c r="F44" s="41"/>
      <c r="G44" s="25"/>
      <c r="H44" s="25"/>
      <c r="I44" s="25"/>
      <c r="J44" s="25"/>
      <c r="K44" s="25"/>
      <c r="L44" s="25"/>
      <c r="M44" s="25"/>
    </row>
  </sheetData>
  <mergeCells count="1">
    <mergeCell ref="B26:K26"/>
  </mergeCells>
  <dataValidations count="1">
    <dataValidation allowBlank="1" showInputMessage="1" showErrorMessage="1" promptTitle="Warning!" prompt="These cells are an integral part of the formula used to calculate the 2008 and 2009 totals; do not remove!" sqref="IQ65551 E131087:F131087 E196623:F196623 E262159:F262159 E327695:F327695 E393231:F393231 E458767:F458767 E524303:F524303 E589839:F589839 E655375:F655375 E720911:F720911 E786447:F786447 E851983:F851983 E917519:F917519 E983055:F983055 SM65551 WVC983055 WLG983055 WBK983055 VRO983055 VHS983055 UXW983055 UOA983055 UEE983055 TUI983055 TKM983055 TAQ983055 SQU983055 SGY983055 RXC983055 RNG983055 RDK983055 QTO983055 QJS983055 PZW983055 PQA983055 PGE983055 OWI983055 OMM983055 OCQ983055 NSU983055 NIY983055 MZC983055 MPG983055 MFK983055 LVO983055 LLS983055 LBW983055 KSA983055 KIE983055 JYI983055 JOM983055 JEQ983055 IUU983055 IKY983055 IBC983055 HRG983055 HHK983055 GXO983055 GNS983055 GDW983055 FUA983055 FKE983055 FAI983055 EQM983055 EGQ983055 DWU983055 DMY983055 DDC983055 CTG983055 CJK983055 BZO983055 BPS983055 BFW983055 AWA983055 AME983055 ACI983055 SM983055 IQ983055 WVC917519 WLG917519 WBK917519 VRO917519 VHS917519 UXW917519 UOA917519 UEE917519 TUI917519 TKM917519 TAQ917519 SQU917519 SGY917519 RXC917519 RNG917519 RDK917519 QTO917519 QJS917519 PZW917519 PQA917519 PGE917519 OWI917519 OMM917519 OCQ917519 NSU917519 NIY917519 MZC917519 MPG917519 MFK917519 LVO917519 LLS917519 LBW917519 KSA917519 KIE917519 JYI917519 JOM917519 JEQ917519 IUU917519 IKY917519 IBC917519 HRG917519 HHK917519 GXO917519 GNS917519 GDW917519 FUA917519 FKE917519 FAI917519 EQM917519 EGQ917519 DWU917519 DMY917519 DDC917519 CTG917519 CJK917519 BZO917519 BPS917519 BFW917519 AWA917519 AME917519 ACI917519 SM917519 IQ917519 WVC851983 WLG851983 WBK851983 VRO851983 VHS851983 UXW851983 UOA851983 UEE851983 TUI851983 TKM851983 TAQ851983 SQU851983 SGY851983 RXC851983 RNG851983 RDK851983 QTO851983 QJS851983 PZW851983 PQA851983 PGE851983 OWI851983 OMM851983 OCQ851983 NSU851983 NIY851983 MZC851983 MPG851983 MFK851983 LVO851983 LLS851983 LBW851983 KSA851983 KIE851983 JYI851983 JOM851983 JEQ851983 IUU851983 IKY851983 IBC851983 HRG851983 HHK851983 GXO851983 GNS851983 GDW851983 FUA851983 FKE851983 FAI851983 EQM851983 EGQ851983 DWU851983 DMY851983 DDC851983 CTG851983 CJK851983 BZO851983 BPS851983 BFW851983 AWA851983 AME851983 ACI851983 SM851983 IQ851983 WVC786447 WLG786447 WBK786447 VRO786447 VHS786447 UXW786447 UOA786447 UEE786447 TUI786447 TKM786447 TAQ786447 SQU786447 SGY786447 RXC786447 RNG786447 RDK786447 QTO786447 QJS786447 PZW786447 PQA786447 PGE786447 OWI786447 OMM786447 OCQ786447 NSU786447 NIY786447 MZC786447 MPG786447 MFK786447 LVO786447 LLS786447 LBW786447 KSA786447 KIE786447 JYI786447 JOM786447 JEQ786447 IUU786447 IKY786447 IBC786447 HRG786447 HHK786447 GXO786447 GNS786447 GDW786447 FUA786447 FKE786447 FAI786447 EQM786447 EGQ786447 DWU786447 DMY786447 DDC786447 CTG786447 CJK786447 BZO786447 BPS786447 BFW786447 AWA786447 AME786447 ACI786447 SM786447 IQ786447 WVC720911 WLG720911 WBK720911 VRO720911 VHS720911 UXW720911 UOA720911 UEE720911 TUI720911 TKM720911 TAQ720911 SQU720911 SGY720911 RXC720911 RNG720911 RDK720911 QTO720911 QJS720911 PZW720911 PQA720911 PGE720911 OWI720911 OMM720911 OCQ720911 NSU720911 NIY720911 MZC720911 MPG720911 MFK720911 LVO720911 LLS720911 LBW720911 KSA720911 KIE720911 JYI720911 JOM720911 JEQ720911 IUU720911 IKY720911 IBC720911 HRG720911 HHK720911 GXO720911 GNS720911 GDW720911 FUA720911 FKE720911 FAI720911 EQM720911 EGQ720911 DWU720911 DMY720911 DDC720911 CTG720911 CJK720911 BZO720911 BPS720911 BFW720911 AWA720911 AME720911 ACI720911 SM720911 IQ720911 WVC655375 WLG655375 WBK655375 VRO655375 VHS655375 UXW655375 UOA655375 UEE655375 TUI655375 TKM655375 TAQ655375 SQU655375 SGY655375 RXC655375 RNG655375 RDK655375 QTO655375 QJS655375 PZW655375 PQA655375 PGE655375 OWI655375 OMM655375 OCQ655375 NSU655375 NIY655375 MZC655375 MPG655375 MFK655375 LVO655375 LLS655375 LBW655375 KSA655375 KIE655375 JYI655375 JOM655375 JEQ655375 IUU655375 IKY655375 IBC655375 HRG655375 HHK655375 GXO655375 GNS655375 GDW655375 FUA655375 FKE655375 FAI655375 EQM655375 EGQ655375 DWU655375 DMY655375 DDC655375 CTG655375 CJK655375 BZO655375 BPS655375 BFW655375 AWA655375 AME655375 ACI655375 SM655375 IQ655375 WVC589839 WLG589839 WBK589839 VRO589839 VHS589839 UXW589839 UOA589839 UEE589839 TUI589839 TKM589839 TAQ589839 SQU589839 SGY589839 RXC589839 RNG589839 RDK589839 QTO589839 QJS589839 PZW589839 PQA589839 PGE589839 OWI589839 OMM589839 OCQ589839 NSU589839 NIY589839 MZC589839 MPG589839 MFK589839 LVO589839 LLS589839 LBW589839 KSA589839 KIE589839 JYI589839 JOM589839 JEQ589839 IUU589839 IKY589839 IBC589839 HRG589839 HHK589839 GXO589839 GNS589839 GDW589839 FUA589839 FKE589839 FAI589839 EQM589839 EGQ589839 DWU589839 DMY589839 DDC589839 CTG589839 CJK589839 BZO589839 BPS589839 BFW589839 AWA589839 AME589839 ACI589839 SM589839 IQ589839 WVC524303 WLG524303 WBK524303 VRO524303 VHS524303 UXW524303 UOA524303 UEE524303 TUI524303 TKM524303 TAQ524303 SQU524303 SGY524303 RXC524303 RNG524303 RDK524303 QTO524303 QJS524303 PZW524303 PQA524303 PGE524303 OWI524303 OMM524303 OCQ524303 NSU524303 NIY524303 MZC524303 MPG524303 MFK524303 LVO524303 LLS524303 LBW524303 KSA524303 KIE524303 JYI524303 JOM524303 JEQ524303 IUU524303 IKY524303 IBC524303 HRG524303 HHK524303 GXO524303 GNS524303 GDW524303 FUA524303 FKE524303 FAI524303 EQM524303 EGQ524303 DWU524303 DMY524303 DDC524303 CTG524303 CJK524303 BZO524303 BPS524303 BFW524303 AWA524303 AME524303 ACI524303 SM524303 IQ524303 WVC458767 WLG458767 WBK458767 VRO458767 VHS458767 UXW458767 UOA458767 UEE458767 TUI458767 TKM458767 TAQ458767 SQU458767 SGY458767 RXC458767 RNG458767 RDK458767 QTO458767 QJS458767 PZW458767 PQA458767 PGE458767 OWI458767 OMM458767 OCQ458767 NSU458767 NIY458767 MZC458767 MPG458767 MFK458767 LVO458767 LLS458767 LBW458767 KSA458767 KIE458767 JYI458767 JOM458767 JEQ458767 IUU458767 IKY458767 IBC458767 HRG458767 HHK458767 GXO458767 GNS458767 GDW458767 FUA458767 FKE458767 FAI458767 EQM458767 EGQ458767 DWU458767 DMY458767 DDC458767 CTG458767 CJK458767 BZO458767 BPS458767 BFW458767 AWA458767 AME458767 ACI458767 SM458767 IQ458767 WVC393231 WLG393231 WBK393231 VRO393231 VHS393231 UXW393231 UOA393231 UEE393231 TUI393231 TKM393231 TAQ393231 SQU393231 SGY393231 RXC393231 RNG393231 RDK393231 QTO393231 QJS393231 PZW393231 PQA393231 PGE393231 OWI393231 OMM393231 OCQ393231 NSU393231 NIY393231 MZC393231 MPG393231 MFK393231 LVO393231 LLS393231 LBW393231 KSA393231 KIE393231 JYI393231 JOM393231 JEQ393231 IUU393231 IKY393231 IBC393231 HRG393231 HHK393231 GXO393231 GNS393231 GDW393231 FUA393231 FKE393231 FAI393231 EQM393231 EGQ393231 DWU393231 DMY393231 DDC393231 CTG393231 CJK393231 BZO393231 BPS393231 BFW393231 AWA393231 AME393231 ACI393231 SM393231 IQ393231 WVC327695 WLG327695 WBK327695 VRO327695 VHS327695 UXW327695 UOA327695 UEE327695 TUI327695 TKM327695 TAQ327695 SQU327695 SGY327695 RXC327695 RNG327695 RDK327695 QTO327695 QJS327695 PZW327695 PQA327695 PGE327695 OWI327695 OMM327695 OCQ327695 NSU327695 NIY327695 MZC327695 MPG327695 MFK327695 LVO327695 LLS327695 LBW327695 KSA327695 KIE327695 JYI327695 JOM327695 JEQ327695 IUU327695 IKY327695 IBC327695 HRG327695 HHK327695 GXO327695 GNS327695 GDW327695 FUA327695 FKE327695 FAI327695 EQM327695 EGQ327695 DWU327695 DMY327695 DDC327695 CTG327695 CJK327695 BZO327695 BPS327695 BFW327695 AWA327695 AME327695 ACI327695 SM327695 IQ327695 WVC262159 WLG262159 WBK262159 VRO262159 VHS262159 UXW262159 UOA262159 UEE262159 TUI262159 TKM262159 TAQ262159 SQU262159 SGY262159 RXC262159 RNG262159 RDK262159 QTO262159 QJS262159 PZW262159 PQA262159 PGE262159 OWI262159 OMM262159 OCQ262159 NSU262159 NIY262159 MZC262159 MPG262159 MFK262159 LVO262159 LLS262159 LBW262159 KSA262159 KIE262159 JYI262159 JOM262159 JEQ262159 IUU262159 IKY262159 IBC262159 HRG262159 HHK262159 GXO262159 GNS262159 GDW262159 FUA262159 FKE262159 FAI262159 EQM262159 EGQ262159 DWU262159 DMY262159 DDC262159 CTG262159 CJK262159 BZO262159 BPS262159 BFW262159 AWA262159 AME262159 ACI262159 SM262159 IQ262159 WVC196623 WLG196623 WBK196623 VRO196623 VHS196623 UXW196623 UOA196623 UEE196623 TUI196623 TKM196623 TAQ196623 SQU196623 SGY196623 RXC196623 RNG196623 RDK196623 QTO196623 QJS196623 PZW196623 PQA196623 PGE196623 OWI196623 OMM196623 OCQ196623 NSU196623 NIY196623 MZC196623 MPG196623 MFK196623 LVO196623 LLS196623 LBW196623 KSA196623 KIE196623 JYI196623 JOM196623 JEQ196623 IUU196623 IKY196623 IBC196623 HRG196623 HHK196623 GXO196623 GNS196623 GDW196623 FUA196623 FKE196623 FAI196623 EQM196623 EGQ196623 DWU196623 DMY196623 DDC196623 CTG196623 CJK196623 BZO196623 BPS196623 BFW196623 AWA196623 AME196623 ACI196623 SM196623 IQ196623 WVC131087 WLG131087 WBK131087 VRO131087 VHS131087 UXW131087 UOA131087 UEE131087 TUI131087 TKM131087 TAQ131087 SQU131087 SGY131087 RXC131087 RNG131087 RDK131087 QTO131087 QJS131087 PZW131087 PQA131087 PGE131087 OWI131087 OMM131087 OCQ131087 NSU131087 NIY131087 MZC131087 MPG131087 MFK131087 LVO131087 LLS131087 LBW131087 KSA131087 KIE131087 JYI131087 JOM131087 JEQ131087 IUU131087 IKY131087 IBC131087 HRG131087 HHK131087 GXO131087 GNS131087 GDW131087 FUA131087 FKE131087 FAI131087 EQM131087 EGQ131087 DWU131087 DMY131087 DDC131087 CTG131087 CJK131087 BZO131087 BPS131087 BFW131087 AWA131087 AME131087 ACI131087 SM131087 IQ131087 WVC65551 WLG65551 WBK65551 VRO65551 VHS65551 UXW65551 UOA65551 UEE65551 TUI65551 TKM65551 TAQ65551 SQU65551 SGY65551 RXC65551 RNG65551 RDK65551 QTO65551 QJS65551 PZW65551 PQA65551 PGE65551 OWI65551 OMM65551 OCQ65551 NSU65551 NIY65551 MZC65551 MPG65551 MFK65551 LVO65551 LLS65551 LBW65551 KSA65551 KIE65551 JYI65551 JOM65551 JEQ65551 IUU65551 IKY65551 IBC65551 HRG65551 HHK65551 GXO65551 GNS65551 GDW65551 FUA65551 FKE65551 FAI65551 EQM65551 EGQ65551 DWU65551 DMY65551 DDC65551 CTG65551 CJK65551 BZO65551 BPS65551 BFW65551 AWA65551 AME65551 ACI65551 E65551:F65551" xr:uid="{1993251B-7F56-44B7-BBEE-72D31612780F}"/>
  </dataValidations>
  <pageMargins left="0.70866141732283472" right="0.70866141732283472" top="0.74803149606299213" bottom="0.74803149606299213" header="0.31496062992125984" footer="0.31496062992125984"/>
  <pageSetup scale="9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116D8-77B5-46FB-AD2B-3033E33DCBB6}">
  <dimension ref="A1:M79"/>
  <sheetViews>
    <sheetView zoomScaleNormal="100" workbookViewId="0">
      <selection activeCell="A11" sqref="A11"/>
    </sheetView>
  </sheetViews>
  <sheetFormatPr defaultColWidth="8.7265625" defaultRowHeight="13" x14ac:dyDescent="0.3"/>
  <cols>
    <col min="1" max="1" width="4.81640625" style="111" customWidth="1"/>
    <col min="2" max="2" width="54.08984375" style="112" bestFit="1" customWidth="1"/>
    <col min="3" max="3" width="8.7265625" style="113"/>
    <col min="4" max="4" width="2.1796875" style="113" customWidth="1"/>
    <col min="5" max="5" width="6.7265625" style="113" customWidth="1"/>
    <col min="6" max="6" width="59.7265625" style="113" customWidth="1"/>
    <col min="7" max="10" width="8.7265625" style="113"/>
    <col min="11" max="11" width="8.7265625" style="114"/>
    <col min="12" max="16384" width="8.7265625" style="112"/>
  </cols>
  <sheetData>
    <row r="1" spans="1:10" ht="15" customHeight="1" x14ac:dyDescent="0.3">
      <c r="A1" s="112"/>
      <c r="B1" s="143" t="s">
        <v>139</v>
      </c>
      <c r="C1" s="143"/>
      <c r="D1" s="143"/>
      <c r="E1" s="143"/>
      <c r="F1" s="143"/>
      <c r="G1" s="143"/>
    </row>
    <row r="2" spans="1:10" ht="15" customHeight="1" x14ac:dyDescent="0.3">
      <c r="A2" s="112"/>
      <c r="B2" s="143" t="s">
        <v>169</v>
      </c>
      <c r="C2" s="143"/>
      <c r="D2" s="143"/>
      <c r="E2" s="143"/>
      <c r="F2" s="143"/>
      <c r="G2" s="143"/>
      <c r="H2" s="143"/>
    </row>
    <row r="4" spans="1:10" x14ac:dyDescent="0.3">
      <c r="A4" s="111" t="s">
        <v>130</v>
      </c>
      <c r="C4" s="121"/>
      <c r="D4" s="121"/>
      <c r="E4" s="111" t="s">
        <v>137</v>
      </c>
      <c r="F4" s="112"/>
      <c r="G4" s="121"/>
    </row>
    <row r="5" spans="1:10" x14ac:dyDescent="0.3">
      <c r="B5" s="111" t="s">
        <v>132</v>
      </c>
      <c r="C5" s="122">
        <v>3.1</v>
      </c>
      <c r="D5" s="121"/>
      <c r="E5" s="111"/>
      <c r="F5" s="111" t="s">
        <v>132</v>
      </c>
      <c r="G5" s="122">
        <v>11.13</v>
      </c>
    </row>
    <row r="6" spans="1:10" ht="25.5" x14ac:dyDescent="0.3">
      <c r="B6" s="123" t="s">
        <v>175</v>
      </c>
      <c r="C6" s="121">
        <v>1</v>
      </c>
      <c r="D6" s="121"/>
      <c r="E6" s="111"/>
      <c r="F6" s="123" t="s">
        <v>176</v>
      </c>
      <c r="G6" s="121">
        <v>0.47</v>
      </c>
    </row>
    <row r="7" spans="1:10" ht="13.5" thickBot="1" x14ac:dyDescent="0.35">
      <c r="B7" s="124" t="s">
        <v>170</v>
      </c>
      <c r="C7" s="125">
        <f>SUM(C5:C6)</f>
        <v>4.0999999999999996</v>
      </c>
      <c r="D7" s="121"/>
      <c r="E7" s="111"/>
      <c r="F7" s="121" t="s">
        <v>177</v>
      </c>
      <c r="G7" s="121">
        <v>0.25</v>
      </c>
    </row>
    <row r="8" spans="1:10" x14ac:dyDescent="0.3">
      <c r="D8" s="126"/>
      <c r="E8" s="111"/>
      <c r="F8" s="112" t="s">
        <v>178</v>
      </c>
      <c r="G8" s="121">
        <v>1</v>
      </c>
      <c r="H8" s="116"/>
      <c r="I8" s="116"/>
      <c r="J8" s="116"/>
    </row>
    <row r="9" spans="1:10" x14ac:dyDescent="0.3">
      <c r="C9" s="121"/>
      <c r="D9" s="121"/>
      <c r="E9" s="111"/>
      <c r="F9" s="112" t="s">
        <v>179</v>
      </c>
      <c r="G9" s="121">
        <v>1</v>
      </c>
    </row>
    <row r="10" spans="1:10" ht="13.5" thickBot="1" x14ac:dyDescent="0.35">
      <c r="A10" s="111" t="s">
        <v>128</v>
      </c>
      <c r="C10" s="121"/>
      <c r="D10" s="121"/>
      <c r="E10" s="111"/>
      <c r="F10" s="124" t="s">
        <v>170</v>
      </c>
      <c r="G10" s="125">
        <f>SUM(G5:G9)</f>
        <v>13.850000000000001</v>
      </c>
    </row>
    <row r="11" spans="1:10" x14ac:dyDescent="0.3">
      <c r="B11" s="111" t="s">
        <v>132</v>
      </c>
      <c r="C11" s="122">
        <f>'3.4'!E9</f>
        <v>2</v>
      </c>
      <c r="D11" s="121"/>
      <c r="E11" s="121"/>
      <c r="F11" s="112"/>
      <c r="G11" s="121"/>
    </row>
    <row r="12" spans="1:10" x14ac:dyDescent="0.3">
      <c r="B12" s="123" t="s">
        <v>180</v>
      </c>
      <c r="C12" s="121">
        <v>-2</v>
      </c>
      <c r="D12" s="121"/>
      <c r="E12" s="111" t="s">
        <v>61</v>
      </c>
      <c r="F12" s="112"/>
      <c r="G12" s="121"/>
    </row>
    <row r="13" spans="1:10" ht="13.5" thickBot="1" x14ac:dyDescent="0.35">
      <c r="B13" s="124" t="s">
        <v>170</v>
      </c>
      <c r="C13" s="125">
        <f>SUM(C11:C12)</f>
        <v>0</v>
      </c>
      <c r="D13" s="126"/>
      <c r="E13" s="111"/>
      <c r="F13" s="111" t="s">
        <v>132</v>
      </c>
      <c r="G13" s="122">
        <v>53.2</v>
      </c>
      <c r="H13" s="116"/>
      <c r="I13" s="116"/>
      <c r="J13" s="116"/>
    </row>
    <row r="14" spans="1:10" x14ac:dyDescent="0.3">
      <c r="C14" s="121"/>
      <c r="D14" s="121"/>
      <c r="E14" s="111"/>
      <c r="F14" s="112" t="s">
        <v>181</v>
      </c>
      <c r="G14" s="121">
        <v>1</v>
      </c>
    </row>
    <row r="15" spans="1:10" x14ac:dyDescent="0.3">
      <c r="A15" s="111" t="s">
        <v>131</v>
      </c>
      <c r="C15" s="121"/>
      <c r="D15" s="121"/>
      <c r="E15" s="111"/>
      <c r="F15" s="121" t="s">
        <v>182</v>
      </c>
      <c r="G15" s="121">
        <v>-1</v>
      </c>
    </row>
    <row r="16" spans="1:10" x14ac:dyDescent="0.3">
      <c r="B16" s="111" t="s">
        <v>132</v>
      </c>
      <c r="C16" s="122">
        <v>1</v>
      </c>
      <c r="D16" s="121"/>
      <c r="E16" s="111"/>
      <c r="F16" s="121" t="s">
        <v>183</v>
      </c>
      <c r="G16" s="121">
        <v>0.25</v>
      </c>
    </row>
    <row r="17" spans="1:13" x14ac:dyDescent="0.3">
      <c r="B17" s="123" t="s">
        <v>184</v>
      </c>
      <c r="C17" s="121">
        <v>-1</v>
      </c>
      <c r="D17" s="121"/>
      <c r="E17" s="111"/>
      <c r="F17" s="112" t="s">
        <v>185</v>
      </c>
      <c r="G17" s="121">
        <v>1</v>
      </c>
    </row>
    <row r="18" spans="1:13" ht="13.5" thickBot="1" x14ac:dyDescent="0.35">
      <c r="B18" s="124" t="s">
        <v>170</v>
      </c>
      <c r="C18" s="125">
        <f>SUM(C16:C17)</f>
        <v>0</v>
      </c>
      <c r="D18" s="126"/>
      <c r="E18" s="111"/>
      <c r="F18" s="112" t="s">
        <v>186</v>
      </c>
      <c r="G18" s="121">
        <v>1</v>
      </c>
      <c r="H18" s="116"/>
      <c r="I18" s="116"/>
      <c r="J18" s="116"/>
    </row>
    <row r="19" spans="1:13" x14ac:dyDescent="0.3">
      <c r="C19" s="121"/>
      <c r="D19" s="121"/>
      <c r="E19" s="111"/>
      <c r="F19" s="112" t="s">
        <v>187</v>
      </c>
      <c r="G19" s="121">
        <v>1</v>
      </c>
      <c r="M19" s="113"/>
    </row>
    <row r="20" spans="1:13" x14ac:dyDescent="0.3">
      <c r="A20" s="111" t="s">
        <v>60</v>
      </c>
      <c r="C20" s="121"/>
      <c r="D20" s="121"/>
      <c r="E20" s="121"/>
      <c r="F20" s="112" t="s">
        <v>188</v>
      </c>
      <c r="G20" s="121">
        <v>1</v>
      </c>
      <c r="M20" s="113"/>
    </row>
    <row r="21" spans="1:13" x14ac:dyDescent="0.3">
      <c r="B21" s="111" t="s">
        <v>132</v>
      </c>
      <c r="C21" s="122">
        <v>1</v>
      </c>
      <c r="D21" s="121"/>
      <c r="E21" s="121"/>
      <c r="F21" s="112" t="s">
        <v>189</v>
      </c>
      <c r="G21" s="121">
        <v>1</v>
      </c>
      <c r="M21" s="113"/>
    </row>
    <row r="22" spans="1:13" x14ac:dyDescent="0.3">
      <c r="B22" s="123" t="s">
        <v>184</v>
      </c>
      <c r="C22" s="121">
        <v>-1</v>
      </c>
      <c r="D22" s="126"/>
      <c r="E22" s="121"/>
      <c r="F22" s="112" t="s">
        <v>190</v>
      </c>
      <c r="G22" s="121">
        <v>1</v>
      </c>
      <c r="H22" s="116"/>
      <c r="I22" s="116"/>
      <c r="J22" s="116"/>
      <c r="M22" s="113"/>
    </row>
    <row r="23" spans="1:13" ht="13.5" thickBot="1" x14ac:dyDescent="0.35">
      <c r="B23" s="124" t="s">
        <v>170</v>
      </c>
      <c r="C23" s="125">
        <f>SUM(C20:C22)</f>
        <v>0</v>
      </c>
      <c r="D23" s="121"/>
      <c r="E23" s="121"/>
      <c r="F23" s="121" t="s">
        <v>191</v>
      </c>
      <c r="G23" s="121">
        <v>1</v>
      </c>
      <c r="I23" s="116"/>
      <c r="M23" s="113"/>
    </row>
    <row r="24" spans="1:13" x14ac:dyDescent="0.3">
      <c r="C24" s="121"/>
      <c r="D24" s="121"/>
      <c r="E24" s="111"/>
      <c r="F24" s="112" t="s">
        <v>192</v>
      </c>
      <c r="G24" s="121">
        <v>1</v>
      </c>
      <c r="M24" s="113"/>
    </row>
    <row r="25" spans="1:13" x14ac:dyDescent="0.3">
      <c r="A25" s="111" t="s">
        <v>133</v>
      </c>
      <c r="B25" s="121"/>
      <c r="C25" s="121"/>
      <c r="D25" s="121"/>
      <c r="E25" s="121"/>
      <c r="F25" s="112" t="s">
        <v>193</v>
      </c>
      <c r="G25" s="126">
        <v>1</v>
      </c>
      <c r="M25" s="113"/>
    </row>
    <row r="26" spans="1:13" x14ac:dyDescent="0.3">
      <c r="B26" s="111" t="s">
        <v>132</v>
      </c>
      <c r="C26" s="122">
        <v>2.6</v>
      </c>
      <c r="D26" s="126"/>
      <c r="E26" s="121"/>
      <c r="F26" s="121" t="s">
        <v>194</v>
      </c>
      <c r="G26" s="121">
        <v>1</v>
      </c>
      <c r="H26" s="116"/>
      <c r="I26" s="116"/>
      <c r="J26" s="116"/>
      <c r="M26" s="113"/>
    </row>
    <row r="27" spans="1:13" x14ac:dyDescent="0.3">
      <c r="B27" s="123" t="s">
        <v>180</v>
      </c>
      <c r="C27" s="121">
        <v>-2.6</v>
      </c>
      <c r="D27" s="121"/>
      <c r="E27" s="121"/>
      <c r="F27" s="112" t="s">
        <v>195</v>
      </c>
      <c r="G27" s="121">
        <v>1</v>
      </c>
      <c r="M27" s="113"/>
    </row>
    <row r="28" spans="1:13" ht="13.5" thickBot="1" x14ac:dyDescent="0.35">
      <c r="B28" s="124" t="s">
        <v>170</v>
      </c>
      <c r="C28" s="125">
        <f>SUM(C26:C27)</f>
        <v>0</v>
      </c>
      <c r="D28" s="121"/>
      <c r="E28" s="121"/>
      <c r="F28" s="124" t="s">
        <v>170</v>
      </c>
      <c r="G28" s="125">
        <f>SUM(G13:G27)</f>
        <v>64.45</v>
      </c>
    </row>
    <row r="29" spans="1:13" x14ac:dyDescent="0.3">
      <c r="C29" s="121"/>
      <c r="D29" s="121"/>
      <c r="E29" s="121"/>
      <c r="F29" s="121"/>
      <c r="G29" s="121"/>
    </row>
    <row r="30" spans="1:13" x14ac:dyDescent="0.3">
      <c r="A30" s="111" t="s">
        <v>129</v>
      </c>
      <c r="C30" s="121"/>
      <c r="D30" s="121"/>
      <c r="E30" s="111" t="s">
        <v>136</v>
      </c>
      <c r="F30" s="121"/>
      <c r="G30" s="121"/>
    </row>
    <row r="31" spans="1:13" x14ac:dyDescent="0.3">
      <c r="B31" s="111" t="s">
        <v>132</v>
      </c>
      <c r="C31" s="122">
        <v>2</v>
      </c>
      <c r="D31" s="126"/>
      <c r="E31" s="111"/>
      <c r="F31" s="112"/>
      <c r="G31" s="121"/>
      <c r="H31" s="116"/>
      <c r="I31" s="116"/>
      <c r="J31" s="116"/>
    </row>
    <row r="32" spans="1:13" x14ac:dyDescent="0.3">
      <c r="B32" s="123" t="s">
        <v>180</v>
      </c>
      <c r="C32" s="121">
        <v>-2</v>
      </c>
      <c r="D32" s="121"/>
      <c r="E32" s="111"/>
      <c r="F32" s="127" t="s">
        <v>132</v>
      </c>
      <c r="G32" s="122">
        <v>23.5</v>
      </c>
    </row>
    <row r="33" spans="1:10" ht="13.5" thickBot="1" x14ac:dyDescent="0.35">
      <c r="B33" s="124" t="s">
        <v>170</v>
      </c>
      <c r="C33" s="125">
        <f>SUM(C31:C32)</f>
        <v>0</v>
      </c>
      <c r="D33" s="121"/>
      <c r="E33" s="111"/>
      <c r="F33" s="123" t="s">
        <v>196</v>
      </c>
      <c r="G33" s="121">
        <v>1</v>
      </c>
    </row>
    <row r="34" spans="1:10" ht="25.5" x14ac:dyDescent="0.3">
      <c r="C34" s="121"/>
      <c r="D34" s="121"/>
      <c r="E34" s="111"/>
      <c r="F34" s="128" t="s">
        <v>197</v>
      </c>
      <c r="G34" s="121">
        <v>-0.25</v>
      </c>
    </row>
    <row r="35" spans="1:10" x14ac:dyDescent="0.3">
      <c r="A35" s="111" t="s">
        <v>173</v>
      </c>
      <c r="C35" s="121"/>
      <c r="D35" s="121"/>
      <c r="E35" s="111"/>
      <c r="F35" s="123" t="s">
        <v>198</v>
      </c>
      <c r="G35" s="121">
        <v>1</v>
      </c>
    </row>
    <row r="36" spans="1:10" ht="25.5" x14ac:dyDescent="0.3">
      <c r="B36" s="111" t="s">
        <v>132</v>
      </c>
      <c r="C36" s="122">
        <v>0</v>
      </c>
      <c r="D36" s="121"/>
      <c r="E36" s="111"/>
      <c r="F36" s="123" t="s">
        <v>199</v>
      </c>
      <c r="G36" s="121">
        <v>1</v>
      </c>
    </row>
    <row r="37" spans="1:10" x14ac:dyDescent="0.3">
      <c r="B37" s="123" t="s">
        <v>200</v>
      </c>
      <c r="C37" s="121">
        <f>C31+C26+C21+C16+4.5+C11</f>
        <v>13.1</v>
      </c>
      <c r="D37" s="121"/>
      <c r="E37" s="111"/>
      <c r="F37" s="123" t="s">
        <v>201</v>
      </c>
      <c r="G37" s="121">
        <v>1</v>
      </c>
    </row>
    <row r="38" spans="1:10" ht="25.5" x14ac:dyDescent="0.3">
      <c r="B38" s="123" t="s">
        <v>202</v>
      </c>
      <c r="C38" s="121">
        <v>1</v>
      </c>
      <c r="D38" s="121"/>
      <c r="E38" s="111"/>
      <c r="F38" s="123" t="s">
        <v>203</v>
      </c>
      <c r="G38" s="121">
        <v>1</v>
      </c>
    </row>
    <row r="39" spans="1:10" ht="25.5" x14ac:dyDescent="0.3">
      <c r="B39" s="123" t="s">
        <v>204</v>
      </c>
      <c r="C39" s="121">
        <v>0.5</v>
      </c>
      <c r="D39" s="121"/>
      <c r="E39" s="111"/>
      <c r="F39" s="123" t="s">
        <v>205</v>
      </c>
      <c r="G39" s="121">
        <v>1</v>
      </c>
    </row>
    <row r="40" spans="1:10" ht="12" customHeight="1" thickBot="1" x14ac:dyDescent="0.35">
      <c r="B40" s="123" t="s">
        <v>206</v>
      </c>
      <c r="C40" s="121">
        <v>0.4</v>
      </c>
      <c r="D40" s="121"/>
      <c r="E40" s="111"/>
      <c r="F40" s="124" t="s">
        <v>170</v>
      </c>
      <c r="G40" s="125">
        <f>SUM(G32:G39)</f>
        <v>29.25</v>
      </c>
    </row>
    <row r="41" spans="1:10" x14ac:dyDescent="0.3">
      <c r="B41" s="123" t="s">
        <v>207</v>
      </c>
      <c r="C41" s="121">
        <v>1</v>
      </c>
      <c r="D41" s="121"/>
      <c r="E41" s="111"/>
    </row>
    <row r="42" spans="1:10" x14ac:dyDescent="0.3">
      <c r="B42" s="112" t="s">
        <v>208</v>
      </c>
      <c r="C42" s="113">
        <v>1</v>
      </c>
      <c r="D42" s="121"/>
      <c r="E42" s="111"/>
      <c r="F42" s="121"/>
      <c r="G42" s="121"/>
    </row>
    <row r="43" spans="1:10" x14ac:dyDescent="0.3">
      <c r="B43" s="123" t="s">
        <v>209</v>
      </c>
      <c r="C43" s="121">
        <v>1</v>
      </c>
      <c r="D43" s="126"/>
      <c r="E43" s="111"/>
      <c r="F43" s="122" t="s">
        <v>171</v>
      </c>
      <c r="G43" s="129">
        <f>C7+C13+C18+C23+C28+C33+C44+C53+G10+G28+G40</f>
        <v>144.44</v>
      </c>
      <c r="H43" s="116"/>
      <c r="I43" s="116"/>
      <c r="J43" s="116"/>
    </row>
    <row r="44" spans="1:10" ht="13.5" thickBot="1" x14ac:dyDescent="0.35">
      <c r="B44" s="124" t="s">
        <v>170</v>
      </c>
      <c r="C44" s="125">
        <f>SUM(C36:C43)</f>
        <v>18</v>
      </c>
      <c r="D44" s="121"/>
      <c r="E44" s="121"/>
      <c r="F44" s="122" t="s">
        <v>149</v>
      </c>
      <c r="G44" s="122">
        <f>G32+G13+G5+C48+C31+C26+C21+C16+C11+C5-0.01</f>
        <v>119.80999999999999</v>
      </c>
    </row>
    <row r="45" spans="1:10" ht="13.5" thickBot="1" x14ac:dyDescent="0.35">
      <c r="C45" s="121"/>
      <c r="D45" s="121"/>
      <c r="E45" s="121"/>
      <c r="F45" s="125" t="s">
        <v>210</v>
      </c>
      <c r="G45" s="125">
        <f>G43-G44</f>
        <v>24.63000000000001</v>
      </c>
    </row>
    <row r="46" spans="1:10" x14ac:dyDescent="0.3">
      <c r="A46" s="111" t="s">
        <v>138</v>
      </c>
      <c r="C46" s="121"/>
      <c r="D46" s="121"/>
      <c r="E46" s="121"/>
      <c r="F46" s="121"/>
      <c r="G46" s="121"/>
    </row>
    <row r="47" spans="1:10" x14ac:dyDescent="0.3">
      <c r="C47" s="121"/>
      <c r="D47" s="121"/>
      <c r="E47" s="121"/>
      <c r="F47" s="121"/>
      <c r="G47" s="121"/>
    </row>
    <row r="48" spans="1:10" x14ac:dyDescent="0.3">
      <c r="B48" s="111" t="s">
        <v>132</v>
      </c>
      <c r="C48" s="122">
        <v>20.29</v>
      </c>
      <c r="D48" s="121"/>
      <c r="E48" s="121"/>
      <c r="F48" s="121"/>
      <c r="G48" s="121"/>
    </row>
    <row r="49" spans="2:10" x14ac:dyDescent="0.3">
      <c r="B49" s="123" t="s">
        <v>211</v>
      </c>
      <c r="C49" s="121">
        <v>-4.5</v>
      </c>
      <c r="D49" s="121"/>
      <c r="E49" s="121"/>
      <c r="F49" s="121"/>
      <c r="G49" s="121"/>
    </row>
    <row r="50" spans="2:10" x14ac:dyDescent="0.3">
      <c r="B50" s="123" t="s">
        <v>212</v>
      </c>
      <c r="C50" s="121">
        <v>-1</v>
      </c>
      <c r="D50" s="121"/>
      <c r="E50" s="121"/>
      <c r="F50" s="121"/>
      <c r="G50" s="121"/>
    </row>
    <row r="51" spans="2:10" ht="25.5" x14ac:dyDescent="0.3">
      <c r="B51" s="123" t="s">
        <v>213</v>
      </c>
      <c r="C51" s="121">
        <v>-1</v>
      </c>
      <c r="D51" s="126"/>
      <c r="E51" s="126"/>
      <c r="F51" s="126"/>
      <c r="G51" s="126"/>
      <c r="H51" s="116"/>
      <c r="I51" s="116"/>
      <c r="J51" s="116"/>
    </row>
    <row r="52" spans="2:10" x14ac:dyDescent="0.3">
      <c r="B52" s="123" t="s">
        <v>214</v>
      </c>
      <c r="C52" s="121">
        <v>1</v>
      </c>
      <c r="D52" s="121"/>
      <c r="E52" s="121"/>
      <c r="F52" s="121"/>
      <c r="G52" s="121"/>
    </row>
    <row r="53" spans="2:10" ht="13.5" thickBot="1" x14ac:dyDescent="0.35">
      <c r="B53" s="124" t="s">
        <v>170</v>
      </c>
      <c r="C53" s="125">
        <f>SUM(C48:C52)</f>
        <v>14.79</v>
      </c>
    </row>
    <row r="60" spans="2:10" x14ac:dyDescent="0.3">
      <c r="D60" s="116"/>
      <c r="E60" s="116"/>
      <c r="F60" s="116"/>
      <c r="G60" s="116"/>
      <c r="H60" s="116"/>
      <c r="I60" s="116"/>
      <c r="J60" s="116"/>
    </row>
    <row r="75" spans="4:13" x14ac:dyDescent="0.3">
      <c r="D75" s="116"/>
      <c r="E75" s="116"/>
      <c r="F75" s="116"/>
      <c r="G75" s="116"/>
      <c r="H75" s="116"/>
      <c r="I75" s="116"/>
      <c r="J75" s="116"/>
    </row>
    <row r="78" spans="4:13" x14ac:dyDescent="0.3">
      <c r="M78" s="115"/>
    </row>
    <row r="79" spans="4:13" x14ac:dyDescent="0.3">
      <c r="M79" s="115"/>
    </row>
  </sheetData>
  <mergeCells count="2">
    <mergeCell ref="B1:G1"/>
    <mergeCell ref="B2:H2"/>
  </mergeCells>
  <pageMargins left="0.7" right="0.7" top="0.75" bottom="0.75" header="0.3" footer="0.3"/>
  <pageSetup scale="59" orientation="portrait" verticalDpi="1200"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3:AI17"/>
  <sheetViews>
    <sheetView view="pageBreakPreview" zoomScale="115" zoomScaleNormal="100" zoomScaleSheetLayoutView="115" workbookViewId="0">
      <pane ySplit="3" topLeftCell="A4" activePane="bottomLeft" state="frozen"/>
      <selection pane="bottomLeft" activeCell="C8" sqref="C8"/>
    </sheetView>
  </sheetViews>
  <sheetFormatPr defaultColWidth="9.1796875" defaultRowHeight="12.5" x14ac:dyDescent="0.25"/>
  <cols>
    <col min="1" max="1" width="9.1796875" style="2"/>
    <col min="2" max="2" width="20.1796875" style="2" customWidth="1"/>
    <col min="3" max="3" width="1.453125" style="2" customWidth="1"/>
    <col min="4" max="4" width="10.26953125" style="2" customWidth="1"/>
    <col min="5" max="5" width="11.453125" style="2" customWidth="1"/>
    <col min="6" max="6" width="1.453125" style="2" customWidth="1"/>
    <col min="7" max="7" width="11.453125" style="2" customWidth="1"/>
    <col min="8" max="8" width="11.90625" style="2" customWidth="1"/>
    <col min="9" max="10" width="10.81640625" style="2" customWidth="1"/>
    <col min="11" max="11" width="11.453125" style="2" customWidth="1"/>
    <col min="12" max="12" width="9.1796875" style="2"/>
    <col min="36" max="16384" width="9.1796875" style="2"/>
  </cols>
  <sheetData>
    <row r="3" spans="2:11" s="1" customFormat="1" ht="15" x14ac:dyDescent="0.3">
      <c r="B3" s="76" t="s">
        <v>21</v>
      </c>
      <c r="C3" s="76"/>
      <c r="D3" s="76"/>
      <c r="E3" s="76"/>
      <c r="F3" s="76"/>
      <c r="G3" s="76"/>
      <c r="H3" s="76"/>
      <c r="I3" s="76"/>
      <c r="J3" s="76"/>
      <c r="K3" s="76"/>
    </row>
    <row r="4" spans="2:11" s="1" customFormat="1" ht="15" customHeight="1" x14ac:dyDescent="0.3">
      <c r="B4" s="76" t="s">
        <v>13</v>
      </c>
      <c r="C4" s="76"/>
      <c r="D4" s="76"/>
      <c r="E4" s="76"/>
      <c r="F4" s="76"/>
      <c r="G4" s="76"/>
      <c r="H4" s="76"/>
      <c r="I4" s="76"/>
      <c r="J4" s="76"/>
      <c r="K4" s="76"/>
    </row>
    <row r="5" spans="2:11" ht="15.75" customHeight="1" x14ac:dyDescent="0.25">
      <c r="B5" s="77" t="s">
        <v>1</v>
      </c>
      <c r="C5" s="77"/>
      <c r="D5" s="77"/>
      <c r="E5" s="77"/>
      <c r="F5" s="77"/>
      <c r="G5" s="77"/>
      <c r="H5" s="77"/>
      <c r="I5" s="77"/>
      <c r="J5" s="77"/>
      <c r="K5" s="77"/>
    </row>
    <row r="6" spans="2:11" ht="11.25" customHeight="1" x14ac:dyDescent="0.25">
      <c r="B6" s="3"/>
      <c r="C6" s="4"/>
      <c r="D6" s="4"/>
      <c r="E6" s="5"/>
      <c r="F6" s="5"/>
      <c r="G6" s="5"/>
      <c r="H6" s="5"/>
      <c r="I6" s="5"/>
      <c r="J6" s="5"/>
    </row>
    <row r="7" spans="2:11" s="6" customFormat="1" x14ac:dyDescent="0.25">
      <c r="E7" s="7"/>
      <c r="F7" s="7"/>
      <c r="G7" s="7"/>
      <c r="H7" s="7"/>
      <c r="I7" s="7"/>
      <c r="J7" s="7"/>
      <c r="K7" s="7"/>
    </row>
    <row r="8" spans="2:11" s="6" customFormat="1" ht="39" customHeight="1" x14ac:dyDescent="0.25">
      <c r="D8" s="9" t="str">
        <f>'3.1'!D8</f>
        <v>Approved 2023</v>
      </c>
      <c r="E8" s="9" t="str">
        <f>'3.1'!E8</f>
        <v>Approved 2024</v>
      </c>
      <c r="F8" s="10"/>
      <c r="G8" s="9" t="str">
        <f>'3.1'!G8</f>
        <v>Actual 2023</v>
      </c>
      <c r="H8" s="9" t="str">
        <f>'3.1'!H8</f>
        <v>Prlm. Actual 2024</v>
      </c>
      <c r="I8" s="9" t="str">
        <f>'3.1'!I8</f>
        <v>Proposed 2025</v>
      </c>
      <c r="J8" s="9" t="str">
        <f>'3.1'!J8</f>
        <v>Proposed 2026</v>
      </c>
      <c r="K8" s="9" t="str">
        <f>'3.1'!K8</f>
        <v>Proposed 2027</v>
      </c>
    </row>
    <row r="9" spans="2:11" s="6" customFormat="1" ht="22.5" customHeight="1" x14ac:dyDescent="0.25">
      <c r="B9" s="6" t="s">
        <v>4</v>
      </c>
      <c r="D9" s="11">
        <v>5685.9001815684469</v>
      </c>
      <c r="E9" s="11">
        <v>6040.0497404609259</v>
      </c>
      <c r="F9" s="11"/>
      <c r="G9" s="11">
        <v>5939.4306199999992</v>
      </c>
      <c r="H9" s="11">
        <v>6669.0111500000003</v>
      </c>
      <c r="I9" s="11">
        <v>8101.852264903765</v>
      </c>
      <c r="J9" s="11">
        <v>8399.3058553006103</v>
      </c>
      <c r="K9" s="11">
        <v>8453.4223824086239</v>
      </c>
    </row>
    <row r="10" spans="2:11" s="6" customFormat="1" ht="22.5" customHeight="1" x14ac:dyDescent="0.25">
      <c r="B10" s="6" t="s">
        <v>14</v>
      </c>
      <c r="D10" s="13">
        <v>5639.3307657142859</v>
      </c>
      <c r="E10" s="13">
        <v>7342.7930001999966</v>
      </c>
      <c r="F10" s="13"/>
      <c r="G10" s="13">
        <v>5697.9475700000003</v>
      </c>
      <c r="H10" s="13">
        <v>7782.8625199999997</v>
      </c>
      <c r="I10" s="13">
        <v>8471.59</v>
      </c>
      <c r="J10" s="13">
        <v>9124.4218000000001</v>
      </c>
      <c r="K10" s="13">
        <v>8503.3102360000012</v>
      </c>
    </row>
    <row r="11" spans="2:11" s="6" customFormat="1" ht="22.5" customHeight="1" x14ac:dyDescent="0.25">
      <c r="B11" s="6" t="s">
        <v>86</v>
      </c>
      <c r="D11" s="13">
        <v>382.43400000000008</v>
      </c>
      <c r="E11" s="13">
        <v>407.07000000000011</v>
      </c>
      <c r="F11" s="13"/>
      <c r="G11" s="13">
        <v>275.42583000000002</v>
      </c>
      <c r="H11" s="13">
        <v>466.59878000000003</v>
      </c>
      <c r="I11" s="13">
        <v>388.70000000000033</v>
      </c>
      <c r="J11" s="13">
        <v>396.47400000000033</v>
      </c>
      <c r="K11" s="13">
        <v>404.4034800000004</v>
      </c>
    </row>
    <row r="12" spans="2:11" s="6" customFormat="1" ht="22.5" customHeight="1" x14ac:dyDescent="0.25">
      <c r="B12" s="6" t="s">
        <v>15</v>
      </c>
      <c r="D12" s="13">
        <v>1344.6450000000002</v>
      </c>
      <c r="E12" s="13">
        <v>1310.6155000000001</v>
      </c>
      <c r="F12" s="13"/>
      <c r="G12" s="13">
        <v>1263.3729699999999</v>
      </c>
      <c r="H12" s="13">
        <v>1272.8278400000004</v>
      </c>
      <c r="I12" s="13">
        <v>1322.6080000000011</v>
      </c>
      <c r="J12" s="13">
        <v>1349.0601600000011</v>
      </c>
      <c r="K12" s="13">
        <v>1376.0413632000009</v>
      </c>
    </row>
    <row r="13" spans="2:11" s="6" customFormat="1" ht="22.5" customHeight="1" x14ac:dyDescent="0.25">
      <c r="B13" s="6" t="s">
        <v>172</v>
      </c>
      <c r="D13" s="13">
        <v>0</v>
      </c>
      <c r="E13" s="13">
        <v>0</v>
      </c>
      <c r="F13" s="48"/>
      <c r="G13" s="13">
        <v>0</v>
      </c>
      <c r="H13" s="13">
        <v>0</v>
      </c>
      <c r="I13" s="13">
        <v>12.999999999999996</v>
      </c>
      <c r="J13" s="13">
        <v>13.259999999999996</v>
      </c>
      <c r="K13" s="13">
        <v>13.525199999999996</v>
      </c>
    </row>
    <row r="14" spans="2:11" s="6" customFormat="1" ht="22.5" customHeight="1" x14ac:dyDescent="0.25">
      <c r="B14" s="6" t="s">
        <v>52</v>
      </c>
      <c r="D14" s="48">
        <v>430.30700000000076</v>
      </c>
      <c r="E14" s="48">
        <v>430.30700000000098</v>
      </c>
      <c r="F14" s="88"/>
      <c r="G14" s="13">
        <v>413.59692999999993</v>
      </c>
      <c r="H14" s="13">
        <v>408.84775000000002</v>
      </c>
      <c r="I14" s="13">
        <v>554.49000000000092</v>
      </c>
      <c r="J14" s="13">
        <v>565.75980000000095</v>
      </c>
      <c r="K14" s="13">
        <v>577.19499600000097</v>
      </c>
    </row>
    <row r="15" spans="2:11" s="6" customFormat="1" ht="22.5" customHeight="1" thickBot="1" x14ac:dyDescent="0.3">
      <c r="B15" s="6" t="s">
        <v>67</v>
      </c>
      <c r="D15" s="16">
        <f>SUM(D9:D14)</f>
        <v>13482.616947282733</v>
      </c>
      <c r="E15" s="16">
        <f>SUM(E9:E14)</f>
        <v>15530.835240660923</v>
      </c>
      <c r="F15" s="11"/>
      <c r="G15" s="16">
        <f>SUM(G9:G14)</f>
        <v>13589.77392</v>
      </c>
      <c r="H15" s="16">
        <f>SUM(H9:H14)</f>
        <v>16600.14804</v>
      </c>
      <c r="I15" s="16">
        <f>SUM(I9:I14)</f>
        <v>18852.240264903769</v>
      </c>
      <c r="J15" s="16">
        <f>SUM(J9:J14)</f>
        <v>19848.28161530061</v>
      </c>
      <c r="K15" s="16">
        <f>SUM(K9:K14)</f>
        <v>19327.897657608632</v>
      </c>
    </row>
    <row r="16" spans="2:11" s="6" customFormat="1" ht="22.5" customHeight="1" thickTop="1" x14ac:dyDescent="0.25">
      <c r="D16" s="11"/>
      <c r="E16" s="11"/>
      <c r="F16" s="11"/>
      <c r="G16" s="11"/>
      <c r="H16" s="11"/>
      <c r="I16" s="11"/>
      <c r="J16" s="11"/>
      <c r="K16" s="11"/>
    </row>
    <row r="17" spans="2:10" x14ac:dyDescent="0.25">
      <c r="B17" s="6"/>
      <c r="C17" s="6"/>
      <c r="D17" s="6"/>
      <c r="E17" s="6"/>
      <c r="F17" s="6"/>
      <c r="G17" s="6"/>
      <c r="H17" s="6"/>
      <c r="I17" s="6"/>
      <c r="J17" s="6"/>
    </row>
  </sheetData>
  <pageMargins left="0.7" right="0.7" top="0.75" bottom="0.75" header="0.3" footer="0.3"/>
  <pageSetup fitToHeight="0" orientation="landscape" r:id="rId1"/>
  <ignoredErrors>
    <ignoredError sqref="B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5121" r:id="rId4" name="Button 1">
              <controlPr defaultSize="0" print="0" autoFill="0" autoPict="0" macro="[0]!Button3_Click">
                <anchor moveWithCells="1" sizeWithCells="1">
                  <from>
                    <xdr:col>0</xdr:col>
                    <xdr:colOff>12700</xdr:colOff>
                    <xdr:row>0</xdr:row>
                    <xdr:rowOff>0</xdr:rowOff>
                  </from>
                  <to>
                    <xdr:col>1</xdr:col>
                    <xdr:colOff>1212850</xdr:colOff>
                    <xdr:row>0</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3B5EC-29BE-4334-84B6-F080DADF1AE0}">
  <sheetPr>
    <pageSetUpPr fitToPage="1"/>
  </sheetPr>
  <dimension ref="B3:AN46"/>
  <sheetViews>
    <sheetView view="pageBreakPreview" zoomScale="115" zoomScaleNormal="100" zoomScaleSheetLayoutView="115" workbookViewId="0">
      <pane ySplit="3" topLeftCell="A4" activePane="bottomLeft" state="frozen"/>
      <selection pane="bottomLeft" activeCell="C8" sqref="C8"/>
    </sheetView>
  </sheetViews>
  <sheetFormatPr defaultColWidth="9.1796875" defaultRowHeight="12.5" x14ac:dyDescent="0.25"/>
  <cols>
    <col min="1" max="1" width="9.1796875" style="2"/>
    <col min="2" max="2" width="19.54296875" style="2" customWidth="1"/>
    <col min="3" max="3" width="1.453125" style="2" customWidth="1"/>
    <col min="4" max="4" width="10.54296875" style="2" customWidth="1"/>
    <col min="5" max="5" width="11.453125" style="2" customWidth="1"/>
    <col min="6" max="6" width="1.453125" style="2" customWidth="1"/>
    <col min="7" max="7" width="11.453125" style="2" customWidth="1"/>
    <col min="8" max="8" width="12.26953125" style="2" customWidth="1"/>
    <col min="9" max="10" width="10.81640625" style="2" customWidth="1"/>
    <col min="11" max="11" width="11.453125" style="2" customWidth="1"/>
    <col min="12" max="14" width="9.1796875" style="2"/>
    <col min="41" max="16384" width="9.1796875" style="2"/>
  </cols>
  <sheetData>
    <row r="3" spans="2:40" s="1" customFormat="1" ht="15" x14ac:dyDescent="0.3">
      <c r="B3" s="76" t="s">
        <v>22</v>
      </c>
      <c r="C3" s="76"/>
      <c r="D3" s="76"/>
      <c r="E3" s="76"/>
      <c r="F3" s="76"/>
      <c r="G3" s="76"/>
      <c r="H3" s="76"/>
      <c r="I3" s="76"/>
      <c r="J3" s="76"/>
      <c r="K3" s="76"/>
    </row>
    <row r="4" spans="2:40" s="1" customFormat="1" ht="15" x14ac:dyDescent="0.3">
      <c r="B4" s="76" t="s">
        <v>150</v>
      </c>
      <c r="C4" s="76"/>
      <c r="D4" s="76"/>
      <c r="E4" s="76"/>
      <c r="F4" s="76"/>
      <c r="G4" s="76"/>
      <c r="H4" s="76"/>
      <c r="I4" s="76"/>
      <c r="J4" s="76"/>
      <c r="K4" s="76"/>
    </row>
    <row r="5" spans="2:40" ht="15.75" customHeight="1" x14ac:dyDescent="0.25">
      <c r="B5" s="77" t="s">
        <v>1</v>
      </c>
      <c r="C5" s="77"/>
      <c r="D5" s="77"/>
      <c r="E5" s="77"/>
      <c r="F5" s="77"/>
      <c r="G5" s="77"/>
      <c r="H5" s="77"/>
      <c r="I5" s="77"/>
      <c r="J5" s="77"/>
      <c r="K5" s="77"/>
    </row>
    <row r="6" spans="2:40" ht="11.25" customHeight="1" x14ac:dyDescent="0.25">
      <c r="B6" s="3"/>
      <c r="C6" s="4"/>
      <c r="D6" s="4"/>
      <c r="E6" s="5"/>
      <c r="F6" s="5"/>
      <c r="G6" s="5"/>
      <c r="H6" s="5"/>
      <c r="I6" s="5"/>
      <c r="J6" s="5"/>
    </row>
    <row r="7" spans="2:40" s="6" customFormat="1" x14ac:dyDescent="0.25">
      <c r="E7" s="7"/>
      <c r="F7" s="7"/>
      <c r="G7" s="7"/>
      <c r="H7" s="7"/>
      <c r="I7" s="7"/>
      <c r="J7" s="7"/>
      <c r="K7" s="7"/>
    </row>
    <row r="8" spans="2:40" s="6" customFormat="1" ht="33" customHeight="1" x14ac:dyDescent="0.25">
      <c r="D8" s="9" t="str">
        <f>'3.1'!D8</f>
        <v>Approved 2023</v>
      </c>
      <c r="E8" s="9" t="str">
        <f>'3.1'!E8</f>
        <v>Approved 2024</v>
      </c>
      <c r="F8" s="10"/>
      <c r="G8" s="9" t="str">
        <f>'3.1'!G8</f>
        <v>Actual 2023</v>
      </c>
      <c r="H8" s="9" t="str">
        <f>'3.1'!H8</f>
        <v>Prlm. Actual 2024</v>
      </c>
      <c r="I8" s="9" t="str">
        <f>'3.1'!I8</f>
        <v>Proposed 2025</v>
      </c>
      <c r="J8" s="9" t="str">
        <f>'3.1'!J8</f>
        <v>Proposed 2026</v>
      </c>
      <c r="K8" s="9" t="str">
        <f>'3.1'!K8</f>
        <v>Proposed 2027</v>
      </c>
    </row>
    <row r="9" spans="2:40" s="6" customFormat="1" ht="22.5" customHeight="1" x14ac:dyDescent="0.25">
      <c r="B9" s="6" t="s">
        <v>4</v>
      </c>
      <c r="D9" s="11">
        <f>'3.7.1'!D9+'3.7.2'!D9</f>
        <v>1407.3275670700987</v>
      </c>
      <c r="E9" s="11">
        <f>'3.7.1'!E9+'3.7.2'!E9</f>
        <v>1430.3871701040532</v>
      </c>
      <c r="F9" s="11"/>
      <c r="G9" s="11">
        <f>'3.7.1'!G9+'3.7.2'!G9</f>
        <v>995.96611000000007</v>
      </c>
      <c r="H9" s="11">
        <f>'3.7.1'!H9+'3.7.2'!H9</f>
        <v>1566.7524899999999</v>
      </c>
      <c r="I9" s="11">
        <f>'3.7.1'!I9+'3.7.2'!I9</f>
        <v>1229.9729714055011</v>
      </c>
      <c r="J9" s="11">
        <f>'3.7.1'!J9+'3.7.2'!J9</f>
        <v>1480.2653389966035</v>
      </c>
      <c r="K9" s="11">
        <f>'3.7.1'!K9+'3.7.2'!K9</f>
        <v>1514.6725113926454</v>
      </c>
    </row>
    <row r="10" spans="2:40" s="6" customFormat="1" ht="22.5" customHeight="1" x14ac:dyDescent="0.25">
      <c r="B10" s="6" t="s">
        <v>92</v>
      </c>
      <c r="D10" s="13">
        <f>'3.7.1'!D10+'3.7.2'!D10</f>
        <v>1338.9999999999998</v>
      </c>
      <c r="E10" s="13">
        <f>'3.7.1'!E10+'3.7.2'!E10</f>
        <v>1339</v>
      </c>
      <c r="F10" s="13"/>
      <c r="G10" s="13">
        <f>'3.7.1'!G10+'3.7.2'!G10</f>
        <v>1338.85087</v>
      </c>
      <c r="H10" s="13">
        <f>'3.7.1'!H10+'3.7.2'!H10</f>
        <v>1585.25855</v>
      </c>
      <c r="I10" s="13">
        <f>'3.7.1'!I10+'3.7.2'!I10</f>
        <v>937.10199999999998</v>
      </c>
      <c r="J10" s="13">
        <f>'3.7.1'!J10+'3.7.2'!J10</f>
        <v>1200</v>
      </c>
      <c r="K10" s="13">
        <f>'3.7.1'!K10+'3.7.2'!K10</f>
        <v>1254.5105208</v>
      </c>
    </row>
    <row r="11" spans="2:40" s="6" customFormat="1" ht="22.5" customHeight="1" x14ac:dyDescent="0.25">
      <c r="B11" s="6" t="s">
        <v>56</v>
      </c>
      <c r="D11" s="13">
        <f>'3.7.1'!D11+'3.7.2'!D11</f>
        <v>721.69600000000014</v>
      </c>
      <c r="E11" s="13">
        <f>'3.7.1'!E11+'3.7.2'!E11</f>
        <v>497.69700000000006</v>
      </c>
      <c r="F11" s="13"/>
      <c r="G11" s="13">
        <f>'3.7.1'!G11+'3.7.2'!G11</f>
        <v>641.37905000000046</v>
      </c>
      <c r="H11" s="13">
        <f>'3.7.1'!H11+'3.7.2'!H11</f>
        <v>587.87171000000001</v>
      </c>
      <c r="I11" s="13">
        <f>'3.7.1'!I11+'3.7.2'!I11</f>
        <v>643.18299999999999</v>
      </c>
      <c r="J11" s="13">
        <f>'3.7.1'!J11+'3.7.2'!J11</f>
        <v>656.04665999999975</v>
      </c>
      <c r="K11" s="13">
        <f>'3.7.1'!K11+'3.7.2'!K11</f>
        <v>669.16759319999994</v>
      </c>
    </row>
    <row r="12" spans="2:40" s="6" customFormat="1" ht="22.5" customHeight="1" thickBot="1" x14ac:dyDescent="0.3">
      <c r="B12" s="6" t="s">
        <v>151</v>
      </c>
      <c r="D12" s="16">
        <f>SUM(D9:D10,D11)</f>
        <v>3468.0235670700986</v>
      </c>
      <c r="E12" s="16">
        <f>SUM(E9:E10,E11)</f>
        <v>3267.0841701040536</v>
      </c>
      <c r="F12" s="16"/>
      <c r="G12" s="16">
        <f>SUM(G9:G10,G11)</f>
        <v>2976.1960300000005</v>
      </c>
      <c r="H12" s="16">
        <f>SUM(H9:H10,H11)</f>
        <v>3739.8827499999998</v>
      </c>
      <c r="I12" s="16">
        <f>SUM(I9:I10,I11)</f>
        <v>2810.2579714055009</v>
      </c>
      <c r="J12" s="16">
        <f>SUM(J9:J10,J11)</f>
        <v>3336.3119989966035</v>
      </c>
      <c r="K12" s="16">
        <f>SUM(K9:K10,K11)</f>
        <v>3438.3506253926453</v>
      </c>
    </row>
    <row r="13" spans="2:40" ht="13" thickTop="1" x14ac:dyDescent="0.25"/>
    <row r="14" spans="2:40" x14ac:dyDescent="0.25">
      <c r="O14" s="2"/>
      <c r="P14" s="2"/>
      <c r="Q14" s="2"/>
      <c r="R14" s="2"/>
      <c r="S14" s="2"/>
      <c r="T14" s="2"/>
      <c r="U14" s="2"/>
      <c r="V14" s="2"/>
      <c r="W14" s="2"/>
      <c r="X14" s="2"/>
      <c r="Y14" s="2"/>
      <c r="Z14" s="2"/>
      <c r="AA14" s="2"/>
      <c r="AB14" s="2"/>
      <c r="AC14" s="2"/>
      <c r="AD14" s="2"/>
      <c r="AE14" s="2"/>
      <c r="AF14" s="2"/>
      <c r="AG14" s="2"/>
      <c r="AH14" s="2"/>
      <c r="AI14" s="2"/>
      <c r="AJ14" s="2"/>
      <c r="AK14" s="2"/>
      <c r="AL14" s="2"/>
      <c r="AM14" s="2"/>
      <c r="AN14" s="2"/>
    </row>
    <row r="15" spans="2:40" x14ac:dyDescent="0.25">
      <c r="O15" s="2"/>
      <c r="P15" s="2"/>
      <c r="Q15" s="2"/>
      <c r="R15" s="2"/>
      <c r="S15" s="2"/>
      <c r="T15" s="2"/>
      <c r="U15" s="2"/>
      <c r="V15" s="2"/>
      <c r="W15" s="2"/>
      <c r="X15" s="2"/>
      <c r="Y15" s="2"/>
      <c r="Z15" s="2"/>
      <c r="AA15" s="2"/>
      <c r="AB15" s="2"/>
      <c r="AC15" s="2"/>
      <c r="AD15" s="2"/>
      <c r="AE15" s="2"/>
      <c r="AF15" s="2"/>
      <c r="AG15" s="2"/>
      <c r="AH15" s="2"/>
      <c r="AI15" s="2"/>
      <c r="AJ15" s="2"/>
      <c r="AK15" s="2"/>
      <c r="AL15" s="2"/>
      <c r="AM15" s="2"/>
      <c r="AN15" s="2"/>
    </row>
    <row r="16" spans="2:40" x14ac:dyDescent="0.25">
      <c r="O16" s="2"/>
      <c r="P16" s="2"/>
      <c r="Q16" s="2"/>
      <c r="R16" s="2"/>
      <c r="S16" s="2"/>
      <c r="T16" s="2"/>
      <c r="U16" s="2"/>
      <c r="V16" s="2"/>
      <c r="W16" s="2"/>
      <c r="X16" s="2"/>
      <c r="Y16" s="2"/>
      <c r="Z16" s="2"/>
      <c r="AA16" s="2"/>
      <c r="AB16" s="2"/>
      <c r="AC16" s="2"/>
      <c r="AD16" s="2"/>
      <c r="AE16" s="2"/>
      <c r="AF16" s="2"/>
      <c r="AG16" s="2"/>
      <c r="AH16" s="2"/>
      <c r="AI16" s="2"/>
      <c r="AJ16" s="2"/>
      <c r="AK16" s="2"/>
      <c r="AL16" s="2"/>
      <c r="AM16" s="2"/>
      <c r="AN16" s="2"/>
    </row>
    <row r="17" s="2" customFormat="1" x14ac:dyDescent="0.25"/>
    <row r="18" s="2" customFormat="1" x14ac:dyDescent="0.25"/>
    <row r="19" s="2" customFormat="1" x14ac:dyDescent="0.25"/>
    <row r="20" s="2" customFormat="1" x14ac:dyDescent="0.25"/>
    <row r="21" s="2" customFormat="1" x14ac:dyDescent="0.25"/>
    <row r="22" s="2" customFormat="1" x14ac:dyDescent="0.25"/>
    <row r="23" s="2" customFormat="1" x14ac:dyDescent="0.25"/>
    <row r="24" s="2" customFormat="1" x14ac:dyDescent="0.25"/>
    <row r="25" s="2" customFormat="1" x14ac:dyDescent="0.25"/>
    <row r="26" s="2" customFormat="1" x14ac:dyDescent="0.25"/>
    <row r="27" s="2" customFormat="1" x14ac:dyDescent="0.25"/>
    <row r="28" s="2" customFormat="1" x14ac:dyDescent="0.25"/>
    <row r="29" s="2" customFormat="1" x14ac:dyDescent="0.25"/>
    <row r="30" s="2" customFormat="1" x14ac:dyDescent="0.25"/>
    <row r="31" s="2" customFormat="1" x14ac:dyDescent="0.25"/>
    <row r="32" s="2" customFormat="1" x14ac:dyDescent="0.25"/>
    <row r="33" s="2" customFormat="1" x14ac:dyDescent="0.25"/>
    <row r="34" s="2" customFormat="1" x14ac:dyDescent="0.25"/>
    <row r="35" s="2" customFormat="1" x14ac:dyDescent="0.25"/>
    <row r="36" s="2" customFormat="1" x14ac:dyDescent="0.25"/>
    <row r="37" s="2" customFormat="1" x14ac:dyDescent="0.25"/>
    <row r="38" s="2" customFormat="1" x14ac:dyDescent="0.25"/>
    <row r="39" s="2" customFormat="1" x14ac:dyDescent="0.25"/>
    <row r="40" s="2" customFormat="1" x14ac:dyDescent="0.25"/>
    <row r="41" s="2" customFormat="1" x14ac:dyDescent="0.25"/>
    <row r="42" s="2" customFormat="1" x14ac:dyDescent="0.25"/>
    <row r="43" s="2" customFormat="1" x14ac:dyDescent="0.25"/>
    <row r="44" s="2" customFormat="1" x14ac:dyDescent="0.25"/>
    <row r="45" s="2" customFormat="1" x14ac:dyDescent="0.25"/>
    <row r="46" s="2" customFormat="1" x14ac:dyDescent="0.25"/>
  </sheetData>
  <pageMargins left="0.7" right="0.7" top="0.75" bottom="0.75" header="0.3" footer="0.3"/>
  <pageSetup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28001" r:id="rId4" name="Button 1">
              <controlPr defaultSize="0" print="0" autoFill="0" autoPict="0" macro="[0]!Button3_Click">
                <anchor moveWithCells="1" sizeWithCells="1">
                  <from>
                    <xdr:col>0</xdr:col>
                    <xdr:colOff>12700</xdr:colOff>
                    <xdr:row>0</xdr:row>
                    <xdr:rowOff>0</xdr:rowOff>
                  </from>
                  <to>
                    <xdr:col>1</xdr:col>
                    <xdr:colOff>1212850</xdr:colOff>
                    <xdr:row>0</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7">
    <pageSetUpPr fitToPage="1"/>
  </sheetPr>
  <dimension ref="B3:AC49"/>
  <sheetViews>
    <sheetView view="pageBreakPreview" zoomScale="115" zoomScaleNormal="100" zoomScaleSheetLayoutView="115" workbookViewId="0">
      <selection activeCell="H2" sqref="H2"/>
    </sheetView>
  </sheetViews>
  <sheetFormatPr defaultColWidth="9.1796875" defaultRowHeight="12.5" x14ac:dyDescent="0.25"/>
  <cols>
    <col min="1" max="1" width="9.1796875" style="2"/>
    <col min="2" max="2" width="22.453125" style="2" customWidth="1"/>
    <col min="3" max="3" width="1.453125" style="2" customWidth="1"/>
    <col min="4" max="4" width="10.7265625" style="2" customWidth="1"/>
    <col min="5" max="5" width="11.453125" style="2" customWidth="1"/>
    <col min="6" max="6" width="1.453125" style="2" customWidth="1"/>
    <col min="7" max="7" width="11.453125" style="2" customWidth="1"/>
    <col min="8" max="8" width="12.54296875" style="2" customWidth="1"/>
    <col min="9" max="10" width="10.26953125" style="2" customWidth="1"/>
    <col min="11" max="11" width="11.453125" style="2" customWidth="1"/>
    <col min="12" max="13" width="9.1796875" style="2"/>
    <col min="30" max="16384" width="9.1796875" style="2"/>
  </cols>
  <sheetData>
    <row r="3" spans="2:11" ht="15" x14ac:dyDescent="0.25">
      <c r="B3" s="76" t="s">
        <v>93</v>
      </c>
      <c r="C3" s="76"/>
      <c r="D3" s="76"/>
      <c r="E3" s="76"/>
      <c r="F3" s="76"/>
      <c r="G3" s="76"/>
      <c r="H3" s="76"/>
      <c r="I3" s="76"/>
      <c r="J3" s="76"/>
      <c r="K3" s="76"/>
    </row>
    <row r="4" spans="2:11" s="1" customFormat="1" ht="15" x14ac:dyDescent="0.3">
      <c r="B4" s="76" t="s">
        <v>87</v>
      </c>
      <c r="C4" s="76"/>
      <c r="D4" s="76"/>
      <c r="E4" s="76"/>
      <c r="F4" s="76"/>
      <c r="G4" s="76"/>
      <c r="H4" s="76"/>
      <c r="I4" s="76"/>
      <c r="J4" s="76"/>
      <c r="K4" s="76"/>
    </row>
    <row r="5" spans="2:11" s="1" customFormat="1" ht="15" x14ac:dyDescent="0.3">
      <c r="B5" s="80" t="str">
        <f>'3.7.1'!B5:K5</f>
        <v>($000)</v>
      </c>
      <c r="C5" s="80"/>
      <c r="D5" s="80"/>
      <c r="E5" s="80"/>
      <c r="F5" s="80"/>
      <c r="G5" s="80"/>
      <c r="H5" s="80"/>
      <c r="I5" s="80"/>
      <c r="J5" s="80"/>
      <c r="K5" s="80"/>
    </row>
    <row r="6" spans="2:11" s="1" customFormat="1" ht="15" x14ac:dyDescent="0.3">
      <c r="B6" s="53"/>
      <c r="C6" s="53"/>
      <c r="D6" s="53"/>
      <c r="E6" s="53"/>
      <c r="F6" s="53"/>
      <c r="G6" s="53"/>
      <c r="H6" s="53"/>
      <c r="I6" s="53"/>
      <c r="J6" s="53"/>
      <c r="K6" s="53"/>
    </row>
    <row r="7" spans="2:11" s="6" customFormat="1" x14ac:dyDescent="0.25">
      <c r="E7" s="7"/>
      <c r="F7" s="7"/>
      <c r="G7" s="7"/>
      <c r="H7" s="7"/>
      <c r="I7" s="7"/>
      <c r="J7" s="7"/>
      <c r="K7" s="7"/>
    </row>
    <row r="8" spans="2:11" s="6" customFormat="1" ht="30" customHeight="1" x14ac:dyDescent="0.25">
      <c r="D8" s="9" t="str">
        <f>'3.1'!D8</f>
        <v>Approved 2023</v>
      </c>
      <c r="E8" s="9" t="str">
        <f>'3.1'!E8</f>
        <v>Approved 2024</v>
      </c>
      <c r="F8" s="10"/>
      <c r="G8" s="9" t="str">
        <f>'3.1'!G8</f>
        <v>Actual 2023</v>
      </c>
      <c r="H8" s="9" t="str">
        <f>'3.1'!H8</f>
        <v>Prlm. Actual 2024</v>
      </c>
      <c r="I8" s="9" t="str">
        <f>'3.1'!I8</f>
        <v>Proposed 2025</v>
      </c>
      <c r="J8" s="9" t="str">
        <f>'3.1'!J8</f>
        <v>Proposed 2026</v>
      </c>
      <c r="K8" s="9" t="str">
        <f>'3.1'!K8</f>
        <v>Proposed 2027</v>
      </c>
    </row>
    <row r="9" spans="2:11" s="6" customFormat="1" ht="22.5" customHeight="1" x14ac:dyDescent="0.25">
      <c r="B9" s="6" t="s">
        <v>90</v>
      </c>
      <c r="D9" s="11">
        <v>1304.573018209996</v>
      </c>
      <c r="E9" s="11">
        <v>1131.4835335141418</v>
      </c>
      <c r="G9" s="11">
        <v>1304.7534250847502</v>
      </c>
      <c r="H9" s="11">
        <v>1304.9838768688401</v>
      </c>
      <c r="I9" s="11">
        <v>743.71550585471164</v>
      </c>
      <c r="J9" s="11">
        <v>1004.7496750714843</v>
      </c>
      <c r="K9" s="11">
        <v>1055.5476387991803</v>
      </c>
    </row>
    <row r="10" spans="2:11" s="6" customFormat="1" ht="22.5" customHeight="1" x14ac:dyDescent="0.25">
      <c r="B10" s="6" t="s">
        <v>91</v>
      </c>
      <c r="D10" s="69">
        <v>34.426981790003872</v>
      </c>
      <c r="E10" s="69">
        <v>207.51646648585819</v>
      </c>
      <c r="G10" s="69">
        <v>34.097444915249682</v>
      </c>
      <c r="H10" s="69">
        <v>280.27467313115994</v>
      </c>
      <c r="I10" s="69">
        <v>193.38649414528831</v>
      </c>
      <c r="J10" s="69">
        <v>195.25032492851574</v>
      </c>
      <c r="K10" s="69">
        <v>198.96288200081972</v>
      </c>
    </row>
    <row r="11" spans="2:11" s="6" customFormat="1" ht="5.25" customHeight="1" x14ac:dyDescent="0.25">
      <c r="D11" s="68"/>
      <c r="E11" s="68"/>
      <c r="G11" s="68"/>
      <c r="H11" s="68"/>
      <c r="I11" s="68"/>
      <c r="J11" s="68"/>
      <c r="K11" s="68"/>
    </row>
    <row r="12" spans="2:11" s="6" customFormat="1" ht="22.5" customHeight="1" x14ac:dyDescent="0.25">
      <c r="B12" s="6" t="s">
        <v>88</v>
      </c>
      <c r="D12" s="70">
        <f>D9/D$15</f>
        <v>0.9742890352576522</v>
      </c>
      <c r="E12" s="70">
        <f>E9/E$15</f>
        <v>0.84502130956993404</v>
      </c>
      <c r="G12" s="70">
        <f t="shared" ref="G12:K13" si="0">G9/G$15</f>
        <v>0.97453230551715608</v>
      </c>
      <c r="H12" s="70">
        <f t="shared" si="0"/>
        <v>0.823199393479909</v>
      </c>
      <c r="I12" s="70">
        <f t="shared" si="0"/>
        <v>0.79363346343803731</v>
      </c>
      <c r="J12" s="70">
        <f t="shared" si="0"/>
        <v>0.83729139589290358</v>
      </c>
      <c r="K12" s="70">
        <f t="shared" si="0"/>
        <v>0.84140198212611139</v>
      </c>
    </row>
    <row r="13" spans="2:11" s="6" customFormat="1" ht="22.5" customHeight="1" x14ac:dyDescent="0.25">
      <c r="B13" s="6" t="s">
        <v>89</v>
      </c>
      <c r="D13" s="70">
        <f>D10/D$15</f>
        <v>2.5710964742347929E-2</v>
      </c>
      <c r="E13" s="70">
        <f>E10/E$15</f>
        <v>0.15497869043006587</v>
      </c>
      <c r="G13" s="70">
        <f t="shared" si="0"/>
        <v>2.5467694482843844E-2</v>
      </c>
      <c r="H13" s="70">
        <f t="shared" si="0"/>
        <v>0.17680060652009097</v>
      </c>
      <c r="I13" s="70">
        <f t="shared" si="0"/>
        <v>0.20636653656196263</v>
      </c>
      <c r="J13" s="70">
        <f t="shared" si="0"/>
        <v>0.16270860410709645</v>
      </c>
      <c r="K13" s="70">
        <f t="shared" si="0"/>
        <v>0.15859801787388861</v>
      </c>
    </row>
    <row r="14" spans="2:11" s="6" customFormat="1" ht="6" customHeight="1" x14ac:dyDescent="0.25">
      <c r="D14" s="70"/>
      <c r="E14" s="70"/>
      <c r="G14" s="70"/>
      <c r="H14" s="70"/>
      <c r="I14" s="70"/>
      <c r="J14" s="70"/>
      <c r="K14" s="70"/>
    </row>
    <row r="15" spans="2:11" s="6" customFormat="1" ht="22.5" customHeight="1" thickBot="1" x14ac:dyDescent="0.3">
      <c r="B15" s="6" t="s">
        <v>148</v>
      </c>
      <c r="D15" s="16">
        <f>SUM(D9:D10)</f>
        <v>1338.9999999999998</v>
      </c>
      <c r="E15" s="16">
        <f>SUM(E9:E10)</f>
        <v>1339</v>
      </c>
      <c r="G15" s="16">
        <f>SUM(G9:G10)</f>
        <v>1338.85087</v>
      </c>
      <c r="H15" s="16">
        <f>SUM(H9:H10)</f>
        <v>1585.25855</v>
      </c>
      <c r="I15" s="16">
        <f>SUM(I9:I10)</f>
        <v>937.10199999999998</v>
      </c>
      <c r="J15" s="16">
        <f>SUM(J9:J10)</f>
        <v>1200</v>
      </c>
      <c r="K15" s="16">
        <f>SUM(K9:K10)</f>
        <v>1254.5105208</v>
      </c>
    </row>
    <row r="16" spans="2:11" s="6" customFormat="1" ht="22.5" customHeight="1" thickTop="1" x14ac:dyDescent="0.3">
      <c r="G16" s="50"/>
      <c r="H16" s="50"/>
      <c r="I16" s="50"/>
      <c r="J16" s="50"/>
      <c r="K16" s="50"/>
    </row>
    <row r="17" s="2" customFormat="1" x14ac:dyDescent="0.25"/>
    <row r="18" s="2" customFormat="1" x14ac:dyDescent="0.25"/>
    <row r="19" s="2" customFormat="1" x14ac:dyDescent="0.25"/>
    <row r="20" s="2" customFormat="1" x14ac:dyDescent="0.25"/>
    <row r="21" s="2" customFormat="1" x14ac:dyDescent="0.25"/>
    <row r="22" s="2" customFormat="1" x14ac:dyDescent="0.25"/>
    <row r="23" s="2" customFormat="1" x14ac:dyDescent="0.25"/>
    <row r="24" s="2" customFormat="1" x14ac:dyDescent="0.25"/>
    <row r="25" s="2" customFormat="1" x14ac:dyDescent="0.25"/>
    <row r="26" s="2" customFormat="1" x14ac:dyDescent="0.25"/>
    <row r="27" s="2" customFormat="1" x14ac:dyDescent="0.25"/>
    <row r="28" s="2" customFormat="1" x14ac:dyDescent="0.25"/>
    <row r="29" s="2" customFormat="1" x14ac:dyDescent="0.25"/>
    <row r="30" s="2" customFormat="1" x14ac:dyDescent="0.25"/>
    <row r="31" s="2" customFormat="1" x14ac:dyDescent="0.25"/>
    <row r="32" s="2" customFormat="1" x14ac:dyDescent="0.25"/>
    <row r="33" s="2" customFormat="1" x14ac:dyDescent="0.25"/>
    <row r="34" s="2" customFormat="1" x14ac:dyDescent="0.25"/>
    <row r="35" s="2" customFormat="1" x14ac:dyDescent="0.25"/>
    <row r="36" s="2" customFormat="1" x14ac:dyDescent="0.25"/>
    <row r="37" s="2" customFormat="1" x14ac:dyDescent="0.25"/>
    <row r="38" s="2" customFormat="1" x14ac:dyDescent="0.25"/>
    <row r="39" s="2" customFormat="1" x14ac:dyDescent="0.25"/>
    <row r="40" s="2" customFormat="1" x14ac:dyDescent="0.25"/>
    <row r="41" s="2" customFormat="1" x14ac:dyDescent="0.25"/>
    <row r="42" s="2" customFormat="1" x14ac:dyDescent="0.25"/>
    <row r="43" s="2" customFormat="1" x14ac:dyDescent="0.25"/>
    <row r="44" s="2" customFormat="1" x14ac:dyDescent="0.25"/>
    <row r="45" s="2" customFormat="1" x14ac:dyDescent="0.25"/>
    <row r="46" s="2" customFormat="1" x14ac:dyDescent="0.25"/>
    <row r="47" s="2" customFormat="1" x14ac:dyDescent="0.25"/>
    <row r="48" s="2" customFormat="1" x14ac:dyDescent="0.25"/>
    <row r="49" s="2" customFormat="1" x14ac:dyDescent="0.25"/>
  </sheetData>
  <pageMargins left="0.7" right="0.7" top="0.75" bottom="0.75" header="0.3" footer="0.3"/>
  <pageSetup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3249" r:id="rId4" name="Button 1">
              <controlPr defaultSize="0" print="0" autoFill="0" autoPict="0" macro="[0]!Button3_Click">
                <anchor moveWithCells="1" sizeWithCells="1">
                  <from>
                    <xdr:col>0</xdr:col>
                    <xdr:colOff>12700</xdr:colOff>
                    <xdr:row>0</xdr:row>
                    <xdr:rowOff>0</xdr:rowOff>
                  </from>
                  <to>
                    <xdr:col>1</xdr:col>
                    <xdr:colOff>1212850</xdr:colOff>
                    <xdr:row>0</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e602322-2b0f-4222-be01-dedc3f22d39d" xsi:nil="true"/>
    <lcf76f155ced4ddcb4097134ff3c332f xmlns="33065f61-c79c-448a-9deb-dbc720c84833">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D7A8BB25B4B9943A28DD2C7D72FB2F9" ma:contentTypeVersion="19" ma:contentTypeDescription="Create a new document." ma:contentTypeScope="" ma:versionID="906c6347c09eec5f147401e7eb0d206e">
  <xsd:schema xmlns:xsd="http://www.w3.org/2001/XMLSchema" xmlns:xs="http://www.w3.org/2001/XMLSchema" xmlns:p="http://schemas.microsoft.com/office/2006/metadata/properties" xmlns:ns3="33065f61-c79c-448a-9deb-dbc720c84833" xmlns:ns4="2e602322-2b0f-4222-be01-dedc3f22d39d" targetNamespace="http://schemas.microsoft.com/office/2006/metadata/properties" ma:root="true" ma:fieldsID="02e5c579add0ee0ecf015ba5657612a1" ns3:_="" ns4:_="">
    <xsd:import namespace="33065f61-c79c-448a-9deb-dbc720c84833"/>
    <xsd:import namespace="2e602322-2b0f-4222-be01-dedc3f22d39d"/>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DateTaken" minOccurs="0"/>
                <xsd:element ref="ns3:lcf76f155ced4ddcb4097134ff3c332f" minOccurs="0"/>
                <xsd:element ref="ns4:TaxCatchAll"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065f61-c79c-448a-9deb-dbc720c84833"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733fa657-670e-4866-a67d-7f1915bfde55"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e602322-2b0f-4222-be01-dedc3f22d39d"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86a80b2a-b8b2-4cee-a0cb-c87dc4f3b29e}" ma:internalName="TaxCatchAll" ma:showField="CatchAllData" ma:web="2e602322-2b0f-4222-be01-dedc3f22d3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displayName="Author"/>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file>

<file path=customXml/itemProps1.xml><?xml version="1.0" encoding="utf-8"?>
<ds:datastoreItem xmlns:ds="http://schemas.openxmlformats.org/officeDocument/2006/customXml" ds:itemID="{CB461551-175C-48D9-A1E7-73DABF52DA03}">
  <ds:schemaRefs>
    <ds:schemaRef ds:uri="http://schemas.microsoft.com/office/2006/documentManagement/types"/>
    <ds:schemaRef ds:uri="19229bb0-74fc-4ad1-9692-c5cd60bbce49"/>
    <ds:schemaRef ds:uri="http://purl.org/dc/dcmitype/"/>
    <ds:schemaRef ds:uri="2e602322-2b0f-4222-be01-dedc3f22d39d"/>
    <ds:schemaRef ds:uri="http://purl.org/dc/elements/1.1/"/>
    <ds:schemaRef ds:uri="http://schemas.openxmlformats.org/package/2006/metadata/core-properties"/>
    <ds:schemaRef ds:uri="http://purl.org/dc/terms/"/>
    <ds:schemaRef ds:uri="http://www.w3.org/XML/1998/namespace"/>
    <ds:schemaRef ds:uri="http://schemas.microsoft.com/office/infopath/2007/PartnerControls"/>
    <ds:schemaRef ds:uri="http://schemas.microsoft.com/sharepoint/v3"/>
    <ds:schemaRef ds:uri="http://schemas.microsoft.com/office/2006/metadata/properties"/>
  </ds:schemaRefs>
</ds:datastoreItem>
</file>

<file path=customXml/itemProps2.xml><?xml version="1.0" encoding="utf-8"?>
<ds:datastoreItem xmlns:ds="http://schemas.openxmlformats.org/officeDocument/2006/customXml" ds:itemID="{2F9C8D18-681E-4FDB-8FCE-B8EC4F05410A}"/>
</file>

<file path=customXml/itemProps3.xml><?xml version="1.0" encoding="utf-8"?>
<ds:datastoreItem xmlns:ds="http://schemas.openxmlformats.org/officeDocument/2006/customXml" ds:itemID="{5C7A587A-62A7-4C3C-821F-6ACAC8878371}">
  <ds:schemaRefs>
    <ds:schemaRef ds:uri="http://schemas.microsoft.com/sharepoint/v3/contenttype/forms"/>
  </ds:schemaRefs>
</ds:datastoreItem>
</file>

<file path=docMetadata/LabelInfo.xml><?xml version="1.0" encoding="utf-8"?>
<clbl:labelList xmlns:clbl="http://schemas.microsoft.com/office/2020/mipLabelMetadata">
  <clbl:label id="{c5374f2a-b390-4ea5-81b8-2903937800ba}" enabled="0" method="" siteId="{c5374f2a-b390-4ea5-81b8-2903937800b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26</vt:i4>
      </vt:variant>
    </vt:vector>
  </HeadingPairs>
  <TitlesOfParts>
    <vt:vector size="52" baseType="lpstr">
      <vt:lpstr>3.1</vt:lpstr>
      <vt:lpstr>3.2</vt:lpstr>
      <vt:lpstr>3.2.1</vt:lpstr>
      <vt:lpstr>3.3</vt:lpstr>
      <vt:lpstr>3.4</vt:lpstr>
      <vt:lpstr>3.4.1</vt:lpstr>
      <vt:lpstr>3.5</vt:lpstr>
      <vt:lpstr>3.6</vt:lpstr>
      <vt:lpstr>3.6.1</vt:lpstr>
      <vt:lpstr>3.7.1</vt:lpstr>
      <vt:lpstr>3.7.2</vt:lpstr>
      <vt:lpstr>3.8</vt:lpstr>
      <vt:lpstr>3.9</vt:lpstr>
      <vt:lpstr>3.10</vt:lpstr>
      <vt:lpstr>3.11</vt:lpstr>
      <vt:lpstr>3.11.1</vt:lpstr>
      <vt:lpstr>3.12</vt:lpstr>
      <vt:lpstr>3.13</vt:lpstr>
      <vt:lpstr>3.13.1</vt:lpstr>
      <vt:lpstr>3.13.1.1</vt:lpstr>
      <vt:lpstr>3.13.1.2</vt:lpstr>
      <vt:lpstr>3.13.1.3</vt:lpstr>
      <vt:lpstr>3.13.1.4</vt:lpstr>
      <vt:lpstr>3.13.2</vt:lpstr>
      <vt:lpstr>3.14</vt:lpstr>
      <vt:lpstr>3.15</vt:lpstr>
      <vt:lpstr>'3.1'!Print_Area</vt:lpstr>
      <vt:lpstr>'3.10'!Print_Area</vt:lpstr>
      <vt:lpstr>'3.11'!Print_Area</vt:lpstr>
      <vt:lpstr>'3.11.1'!Print_Area</vt:lpstr>
      <vt:lpstr>'3.12'!Print_Area</vt:lpstr>
      <vt:lpstr>'3.13'!Print_Area</vt:lpstr>
      <vt:lpstr>'3.13.1'!Print_Area</vt:lpstr>
      <vt:lpstr>'3.13.1.1'!Print_Area</vt:lpstr>
      <vt:lpstr>'3.13.1.2'!Print_Area</vt:lpstr>
      <vt:lpstr>'3.13.1.3'!Print_Area</vt:lpstr>
      <vt:lpstr>'3.13.1.4'!Print_Area</vt:lpstr>
      <vt:lpstr>'3.13.2'!Print_Area</vt:lpstr>
      <vt:lpstr>'3.14'!Print_Area</vt:lpstr>
      <vt:lpstr>'3.15'!Print_Area</vt:lpstr>
      <vt:lpstr>'3.2'!Print_Area</vt:lpstr>
      <vt:lpstr>'3.2.1'!Print_Area</vt:lpstr>
      <vt:lpstr>'3.3'!Print_Area</vt:lpstr>
      <vt:lpstr>'3.4'!Print_Area</vt:lpstr>
      <vt:lpstr>'3.4.1'!Print_Area</vt:lpstr>
      <vt:lpstr>'3.5'!Print_Area</vt:lpstr>
      <vt:lpstr>'3.6'!Print_Area</vt:lpstr>
      <vt:lpstr>'3.6.1'!Print_Area</vt:lpstr>
      <vt:lpstr>'3.7.1'!Print_Area</vt:lpstr>
      <vt:lpstr>'3.7.2'!Print_Area</vt:lpstr>
      <vt:lpstr>'3.8'!Print_Area</vt:lpstr>
      <vt:lpstr>'3.9'!Print_Area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2026-02-09T18:20:48Z</dcterms:created>
  <dcterms:modified xsi:type="dcterms:W3CDTF">2026-02-10T20:17:50Z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0x0101007D7A8BB25B4B9943A28DD2C7D72FB2F9</vt:lpwstr>
  </property>
  <property fmtid="{D5CDD505-2E9C-101B-9397-08002B2CF9AE}" pid="4" name="_dlc_DocIdItemGuid">
    <vt:lpwstr>d1ba3843-f351-4bc0-9d75-fdb58c536350</vt:lpwstr>
  </property>
</Properties>
</file>