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drawings/drawing11.xml" ContentType="application/vnd.openxmlformats-officedocument.drawing+xml"/>
  <Override PartName="/xl/ctrlProps/ctrlProp11.xml" ContentType="application/vnd.ms-excel.controlproperties+xml"/>
  <Override PartName="/xl/drawings/drawing12.xml" ContentType="application/vnd.openxmlformats-officedocument.drawing+xml"/>
  <Override PartName="/xl/ctrlProps/ctrlProp12.xml" ContentType="application/vnd.ms-excel.controlproperties+xml"/>
  <Override PartName="/xl/drawings/drawing13.xml" ContentType="application/vnd.openxmlformats-officedocument.drawing+xml"/>
  <Override PartName="/xl/ctrlProps/ctrlProp13.xml" ContentType="application/vnd.ms-excel.controlproperties+xml"/>
  <Override PartName="/xl/drawings/drawing14.xml" ContentType="application/vnd.openxmlformats-officedocument.drawing+xml"/>
  <Override PartName="/xl/ctrlProps/ctrlProp14.xml" ContentType="application/vnd.ms-excel.controlproperties+xml"/>
  <Override PartName="/xl/drawings/drawing15.xml" ContentType="application/vnd.openxmlformats-officedocument.drawing+xml"/>
  <Override PartName="/xl/ctrlProps/ctrlProp15.xml" ContentType="application/vnd.ms-excel.controlproperties+xml"/>
  <Override PartName="/xl/drawings/drawing16.xml" ContentType="application/vnd.openxmlformats-officedocument.drawing+xml"/>
  <Override PartName="/xl/ctrlProps/ctrlProp16.xml" ContentType="application/vnd.ms-excel.controlproperties+xml"/>
  <Override PartName="/xl/drawings/drawing17.xml" ContentType="application/vnd.openxmlformats-officedocument.drawing+xml"/>
  <Override PartName="/xl/ctrlProps/ctrlProp17.xml" ContentType="application/vnd.ms-excel.controlproperties+xml"/>
  <Override PartName="/xl/drawings/drawing18.xml" ContentType="application/vnd.openxmlformats-officedocument.drawing+xml"/>
  <Override PartName="/xl/ctrlProps/ctrlProp18.xml" ContentType="application/vnd.ms-excel.controlproperties+xml"/>
  <Override PartName="/xl/drawings/drawing19.xml" ContentType="application/vnd.openxmlformats-officedocument.drawing+xml"/>
  <Override PartName="/xl/ctrlProps/ctrlProp19.xml" ContentType="application/vnd.ms-excel.controlproperties+xml"/>
  <Override PartName="/xl/drawings/drawing20.xml" ContentType="application/vnd.openxmlformats-officedocument.drawing+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codeName="ThisWorkbook" defaultThemeVersion="124226"/>
  <xr:revisionPtr revIDLastSave="96" documentId="13_ncr:1_{16DD310D-FD84-4791-9663-8259B610AC9E}" xr6:coauthVersionLast="47" xr6:coauthVersionMax="47" xr10:uidLastSave="{A40A7BD4-6586-40DC-8C37-510512490E3D}"/>
  <bookViews>
    <workbookView xWindow="19090" yWindow="-230" windowWidth="19420" windowHeight="10420" xr2:uid="{00000000-000D-0000-FFFF-FFFF00000000}"/>
  </bookViews>
  <sheets>
    <sheet name="3.1" sheetId="1" r:id="rId1"/>
    <sheet name="3.2" sheetId="18" r:id="rId2"/>
    <sheet name="3.2.1" sheetId="46" r:id="rId3"/>
    <sheet name="3.3" sheetId="2" r:id="rId4"/>
    <sheet name="3.4" sheetId="20" r:id="rId5"/>
    <sheet name="3.4.1" sheetId="50" r:id="rId6"/>
    <sheet name="3.5" sheetId="3" r:id="rId7"/>
    <sheet name="3.6" sheetId="53" r:id="rId8"/>
    <sheet name="3.6.1" sheetId="37" r:id="rId9"/>
    <sheet name="3.7.1" sheetId="4" r:id="rId10"/>
    <sheet name="3.7.2" sheetId="5" r:id="rId11"/>
    <sheet name="3.8" sheetId="6" r:id="rId12"/>
    <sheet name="3.9" sheetId="8" r:id="rId13"/>
    <sheet name="3.10" sheetId="9" r:id="rId14"/>
    <sheet name="3.11" sheetId="19" r:id="rId15"/>
    <sheet name="3.11.1" sheetId="40" r:id="rId16"/>
    <sheet name="3.12" sheetId="10" r:id="rId17"/>
    <sheet name="3.13" sheetId="38" r:id="rId18"/>
    <sheet name="3.14" sheetId="11" r:id="rId19"/>
    <sheet name="3.14.1" sheetId="41" r:id="rId20"/>
    <sheet name="3.14.2" sheetId="42" r:id="rId21"/>
    <sheet name="3.14.3" sheetId="39" r:id="rId22"/>
    <sheet name="3.14.4" sheetId="51" r:id="rId23"/>
    <sheet name="3.14.5" sheetId="52" r:id="rId24"/>
    <sheet name="3.15" sheetId="13" r:id="rId25"/>
  </sheets>
  <definedNames>
    <definedName name="_xlnm.Print_Area" localSheetId="13">'3.10'!$A$1:$J$15</definedName>
    <definedName name="_xlnm.Print_Area" localSheetId="14">'3.11'!$A$1:$M$12</definedName>
    <definedName name="_xlnm.Print_Area" localSheetId="15">'3.11.1'!$A$1:$J$14</definedName>
    <definedName name="_xlnm.Print_Area" localSheetId="16">'3.12'!$A$1:$J$11</definedName>
    <definedName name="_xlnm.Print_Area" localSheetId="17">'3.13'!$A$1:$J$21</definedName>
    <definedName name="_xlnm.Print_Area" localSheetId="18">'3.14'!$A$1:$J$16</definedName>
    <definedName name="_xlnm.Print_Area" localSheetId="19">'3.14.1'!$A$1:$J$13</definedName>
    <definedName name="_xlnm.Print_Area" localSheetId="20">'3.14.2'!$A$1:$J$13</definedName>
    <definedName name="_xlnm.Print_Area" localSheetId="21">'3.14.3'!$A$1:$J$13</definedName>
    <definedName name="_xlnm.Print_Area" localSheetId="22">'3.14.4'!$A$1:$J$13</definedName>
    <definedName name="_xlnm.Print_Area" localSheetId="23">'3.14.5'!$A$1:$J$15</definedName>
    <definedName name="_xlnm.Print_Area" localSheetId="24">'3.15'!$A$1:$J$13</definedName>
    <definedName name="_xlnm.Print_Area" localSheetId="1">'3.2'!$A$1:$J$14</definedName>
    <definedName name="_xlnm.Print_Area" localSheetId="2">'3.2.1'!$A$1:$F$27</definedName>
    <definedName name="_xlnm.Print_Area" localSheetId="3">'3.3'!$A$1:$J$44</definedName>
    <definedName name="_xlnm.Print_Area" localSheetId="4">'3.4'!$A$1:$J$24</definedName>
    <definedName name="_xlnm.Print_Area" localSheetId="6">'3.5'!$A$1:$J$16</definedName>
    <definedName name="_xlnm.Print_Area" localSheetId="7">'3.6'!$A$1:$J$14</definedName>
    <definedName name="_xlnm.Print_Area" localSheetId="8">'3.6.1'!$A$1:$J$16</definedName>
    <definedName name="_xlnm.Print_Area" localSheetId="9">'3.7.1'!$A$1:$J$16</definedName>
    <definedName name="_xlnm.Print_Area" localSheetId="10">'3.7.2'!$A$1:$J$13</definedName>
    <definedName name="_xlnm.Print_Area" localSheetId="11">'3.8'!$A$1:$J$14</definedName>
    <definedName name="_xlnm.Print_Area" localSheetId="12">'3.9'!$A$1:$J$28</definedName>
    <definedName name="sencount" hidden="1">2</definedName>
    <definedName name="Z_418DF6FE_13EF_11D2_8C37_00A0C92A9A63_.wvu.Rows" localSheetId="2" hidden="1">#REF!,#REF!,#REF!,#REF!,#REF!,#REF!,#REF!</definedName>
    <definedName name="Z_418DF6FE_13EF_11D2_8C37_00A0C92A9A63_.wvu.Rows" hidden="1">#REF!,#REF!,#REF!,#REF!,#REF!,#REF!,#REF!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53" l="1"/>
  <c r="D10" i="53"/>
  <c r="D9" i="53"/>
  <c r="D12" i="53" l="1"/>
  <c r="D14" i="38" l="1"/>
  <c r="F12" i="51" l="1"/>
  <c r="F12" i="52" l="1"/>
  <c r="G9" i="52" s="1"/>
  <c r="D12" i="52"/>
  <c r="D12" i="51"/>
  <c r="G9" i="51"/>
  <c r="D13" i="20"/>
  <c r="D37" i="50"/>
  <c r="H13" i="50"/>
  <c r="H38" i="50"/>
  <c r="H23" i="50"/>
  <c r="D13" i="50"/>
  <c r="D31" i="50"/>
  <c r="D26" i="50"/>
  <c r="H40" i="50"/>
  <c r="D18" i="50"/>
  <c r="D8" i="50"/>
  <c r="G12" i="51" l="1"/>
  <c r="H9" i="51" s="1"/>
  <c r="D22" i="50"/>
  <c r="H41" i="50" l="1"/>
  <c r="D14" i="20" l="1"/>
  <c r="G18" i="20" l="1"/>
  <c r="G21" i="20" s="1"/>
  <c r="D18" i="20"/>
  <c r="D21" i="20" s="1"/>
  <c r="F15" i="37" l="1"/>
  <c r="F9" i="53" l="1"/>
  <c r="G9" i="53" l="1"/>
  <c r="H9" i="53" l="1"/>
  <c r="I9" i="53" l="1"/>
  <c r="D19" i="46" l="1"/>
  <c r="E19" i="46" s="1"/>
  <c r="D18" i="46"/>
  <c r="E18" i="46" s="1"/>
  <c r="G13" i="2" l="1"/>
  <c r="F13" i="2"/>
  <c r="D13" i="2"/>
  <c r="D12" i="2"/>
  <c r="D11" i="2"/>
  <c r="D10" i="2"/>
  <c r="D12" i="4"/>
  <c r="F10" i="2" l="1"/>
  <c r="G10" i="2" l="1"/>
  <c r="D9" i="2" l="1"/>
  <c r="F9" i="2"/>
  <c r="G9" i="2"/>
  <c r="H9" i="2" l="1"/>
  <c r="J8" i="19"/>
  <c r="K8" i="19" s="1"/>
  <c r="L8" i="19" s="1"/>
  <c r="D12" i="5"/>
  <c r="I15" i="37" l="1"/>
  <c r="I13" i="37" s="1"/>
  <c r="G15" i="37"/>
  <c r="G13" i="37" s="1"/>
  <c r="F13" i="37"/>
  <c r="D15" i="37"/>
  <c r="D13" i="37" s="1"/>
  <c r="C21" i="46"/>
  <c r="G12" i="37" l="1"/>
  <c r="D12" i="37"/>
  <c r="F12" i="37"/>
  <c r="I12" i="37"/>
  <c r="C9" i="46" l="1"/>
  <c r="C10" i="46" s="1"/>
  <c r="C15" i="46" l="1"/>
  <c r="C23" i="46" s="1"/>
  <c r="H18" i="20" l="1"/>
  <c r="H21" i="20" s="1"/>
  <c r="I18" i="20"/>
  <c r="I21" i="20" s="1"/>
  <c r="G10" i="4" l="1"/>
  <c r="G11" i="2" l="1"/>
  <c r="G12" i="4"/>
  <c r="G15" i="3"/>
  <c r="G13" i="6"/>
  <c r="G26" i="8" l="1"/>
  <c r="G14" i="2" l="1"/>
  <c r="F18" i="20"/>
  <c r="F21" i="20" s="1"/>
  <c r="F10" i="4" l="1"/>
  <c r="F10" i="5" l="1"/>
  <c r="F10" i="53" s="1"/>
  <c r="G10" i="5"/>
  <c r="G10" i="53" l="1"/>
  <c r="F12" i="4"/>
  <c r="F11" i="2"/>
  <c r="F13" i="6"/>
  <c r="G11" i="53" l="1"/>
  <c r="F12" i="2"/>
  <c r="F11" i="53"/>
  <c r="F12" i="53" s="1"/>
  <c r="G12" i="2"/>
  <c r="G12" i="53"/>
  <c r="G12" i="5"/>
  <c r="F12" i="5"/>
  <c r="F26" i="8"/>
  <c r="F15" i="3"/>
  <c r="F14" i="2" l="1"/>
  <c r="D12" i="42"/>
  <c r="D12" i="41"/>
  <c r="D12" i="40" l="1"/>
  <c r="D12" i="39" l="1"/>
  <c r="D16" i="38" l="1"/>
  <c r="D18" i="38" s="1"/>
  <c r="B5" i="37" l="1"/>
  <c r="D11" i="9" l="1"/>
  <c r="I10" i="5" l="1"/>
  <c r="I10" i="4"/>
  <c r="I10" i="53" l="1"/>
  <c r="I11" i="53" l="1"/>
  <c r="I12" i="4"/>
  <c r="I12" i="5"/>
  <c r="I12" i="2"/>
  <c r="I11" i="2"/>
  <c r="I12" i="53" l="1"/>
  <c r="I9" i="2"/>
  <c r="D14" i="11" l="1"/>
  <c r="D26" i="8" l="1"/>
  <c r="D13" i="6"/>
  <c r="D14" i="2" l="1"/>
  <c r="D16" i="2"/>
  <c r="D15" i="3"/>
  <c r="D11" i="1" l="1"/>
  <c r="D11" i="18" l="1"/>
  <c r="D9" i="1" s="1"/>
  <c r="D15" i="2" l="1"/>
  <c r="D17" i="2" s="1"/>
  <c r="D10" i="1" l="1"/>
  <c r="D13" i="1" l="1"/>
  <c r="F14" i="11"/>
  <c r="F11" i="1" l="1"/>
  <c r="F12" i="41"/>
  <c r="G9" i="41" s="1"/>
  <c r="F12" i="42" l="1"/>
  <c r="G9" i="42" s="1"/>
  <c r="F12" i="39" l="1"/>
  <c r="G9" i="39" s="1"/>
  <c r="F16" i="2" l="1"/>
  <c r="F11" i="18" l="1"/>
  <c r="F9" i="1" l="1"/>
  <c r="H10" i="5" l="1"/>
  <c r="H10" i="4" l="1"/>
  <c r="H15" i="37"/>
  <c r="H13" i="37" s="1"/>
  <c r="H12" i="2"/>
  <c r="H12" i="37" l="1"/>
  <c r="H12" i="5"/>
  <c r="H10" i="53"/>
  <c r="H12" i="4"/>
  <c r="H11" i="2" l="1"/>
  <c r="H11" i="53"/>
  <c r="H12" i="53" s="1"/>
  <c r="H12" i="51" l="1"/>
  <c r="I9" i="51" s="1"/>
  <c r="I12" i="51" s="1"/>
  <c r="D21" i="46" l="1"/>
  <c r="E21" i="46" l="1"/>
  <c r="E9" i="46" l="1"/>
  <c r="E10" i="46" s="1"/>
  <c r="E26" i="46" s="1"/>
  <c r="E15" i="46" l="1"/>
  <c r="E23" i="46" s="1"/>
  <c r="E25" i="46" s="1"/>
  <c r="E27" i="46" l="1"/>
  <c r="D9" i="46" l="1"/>
  <c r="D10" i="46"/>
  <c r="D26" i="46" s="1"/>
  <c r="D15" i="46" l="1"/>
  <c r="D23" i="46" s="1"/>
  <c r="D25" i="46" s="1"/>
  <c r="D27" i="46" l="1"/>
  <c r="G12" i="41" l="1"/>
  <c r="H9" i="41" s="1"/>
  <c r="H12" i="41" s="1"/>
  <c r="I9" i="41" s="1"/>
  <c r="G16" i="2" l="1"/>
  <c r="G12" i="42" l="1"/>
  <c r="H9" i="42" s="1"/>
  <c r="H12" i="42" l="1"/>
  <c r="I9" i="42" s="1"/>
  <c r="I12" i="42" l="1"/>
  <c r="I10" i="40" l="1"/>
  <c r="H10" i="40"/>
  <c r="F11" i="9" l="1"/>
  <c r="G10" i="9"/>
  <c r="F10" i="40"/>
  <c r="F12" i="40" s="1"/>
  <c r="G9" i="40" s="1"/>
  <c r="F15" i="2" l="1"/>
  <c r="G10" i="40"/>
  <c r="G11" i="9"/>
  <c r="G15" i="2" l="1"/>
  <c r="F17" i="2"/>
  <c r="G17" i="2" l="1"/>
  <c r="F10" i="1"/>
  <c r="G10" i="1" l="1"/>
  <c r="H11" i="9" l="1"/>
  <c r="H15" i="2" l="1"/>
  <c r="I11" i="9" l="1"/>
  <c r="I15" i="2" l="1"/>
  <c r="H16" i="2" l="1"/>
  <c r="F16" i="38" l="1"/>
  <c r="I13" i="6" l="1"/>
  <c r="I13" i="2"/>
  <c r="I26" i="8"/>
  <c r="I14" i="2" l="1"/>
  <c r="H26" i="8" l="1"/>
  <c r="H14" i="2" l="1"/>
  <c r="H13" i="6"/>
  <c r="H13" i="2"/>
  <c r="H15" i="3" l="1"/>
  <c r="H10" i="2"/>
  <c r="H17" i="2" l="1"/>
  <c r="I15" i="3" l="1"/>
  <c r="I10" i="2"/>
  <c r="H10" i="1"/>
  <c r="H14" i="11" l="1"/>
  <c r="I14" i="11"/>
  <c r="I11" i="1" l="1"/>
  <c r="H11" i="1"/>
  <c r="G14" i="11" l="1"/>
  <c r="G11" i="1" l="1"/>
  <c r="F13" i="1" l="1"/>
  <c r="F18" i="38" l="1"/>
  <c r="G11" i="18" l="1"/>
  <c r="G9" i="1" l="1"/>
  <c r="H11" i="18" l="1"/>
  <c r="H9" i="1" l="1"/>
  <c r="I11" i="18" l="1"/>
  <c r="I9" i="1" l="1"/>
  <c r="G13" i="1" l="1"/>
  <c r="H13" i="1" l="1"/>
  <c r="I16" i="2" l="1"/>
  <c r="I17" i="2" l="1"/>
  <c r="I10" i="1" l="1"/>
  <c r="I13" i="1" l="1"/>
  <c r="M10" i="19" l="1"/>
  <c r="G12" i="40" l="1"/>
  <c r="H9" i="40" s="1"/>
  <c r="H12" i="40" l="1"/>
  <c r="I9" i="40" s="1"/>
  <c r="I12" i="40" s="1"/>
  <c r="G12" i="52" l="1"/>
  <c r="H9" i="52" s="1"/>
  <c r="I12" i="41" l="1"/>
  <c r="G16" i="38" l="1"/>
  <c r="G18" i="38" l="1"/>
  <c r="H16" i="38"/>
  <c r="H18" i="38" l="1"/>
  <c r="G12" i="39" l="1"/>
  <c r="H9" i="39" s="1"/>
  <c r="H12" i="39" s="1"/>
  <c r="I9" i="39" s="1"/>
  <c r="I12" i="39" s="1"/>
  <c r="I16" i="38" l="1"/>
  <c r="I18" i="38" l="1"/>
</calcChain>
</file>

<file path=xl/sharedStrings.xml><?xml version="1.0" encoding="utf-8"?>
<sst xmlns="http://schemas.openxmlformats.org/spreadsheetml/2006/main" count="396" uniqueCount="208">
  <si>
    <t>Table 3.1</t>
  </si>
  <si>
    <t>($000)</t>
  </si>
  <si>
    <t>Depreciation and Amortization</t>
  </si>
  <si>
    <t>Return on Rate Base</t>
  </si>
  <si>
    <t>Labour</t>
  </si>
  <si>
    <t>Fuel</t>
  </si>
  <si>
    <t>Purchased Power</t>
  </si>
  <si>
    <t>Production</t>
  </si>
  <si>
    <t>Transmission</t>
  </si>
  <si>
    <t>Distribution</t>
  </si>
  <si>
    <t>Administration</t>
  </si>
  <si>
    <t>Insurance and Reserve for Injuries/Damages</t>
  </si>
  <si>
    <t>Property Taxes</t>
  </si>
  <si>
    <t>Production Costs</t>
  </si>
  <si>
    <t>Diesel</t>
  </si>
  <si>
    <t>Hydro</t>
  </si>
  <si>
    <t>Wind</t>
  </si>
  <si>
    <t>Table 3.2</t>
  </si>
  <si>
    <t>Table 3.3</t>
  </si>
  <si>
    <t>Table 3.4</t>
  </si>
  <si>
    <t>Transmission Costs</t>
  </si>
  <si>
    <t>Distribution Costs</t>
  </si>
  <si>
    <t>Table 3.5</t>
  </si>
  <si>
    <t>Table 3.6</t>
  </si>
  <si>
    <t>General Operating and Maintenance</t>
  </si>
  <si>
    <t>Table 3.8</t>
  </si>
  <si>
    <t>Environmental Mgmt</t>
  </si>
  <si>
    <t>General</t>
  </si>
  <si>
    <t>Information Systems</t>
  </si>
  <si>
    <t>Safety</t>
  </si>
  <si>
    <t>Training</t>
  </si>
  <si>
    <t>Recruitment</t>
  </si>
  <si>
    <t>Board of Directors</t>
  </si>
  <si>
    <t>Union</t>
  </si>
  <si>
    <t>Material Management</t>
  </si>
  <si>
    <t>Contracting</t>
  </si>
  <si>
    <t>Table 3.9</t>
  </si>
  <si>
    <t>Insurance and Reserve for Injuries &amp; Damages</t>
  </si>
  <si>
    <t>Insurance</t>
  </si>
  <si>
    <t>Table 3.10</t>
  </si>
  <si>
    <t>Table 3.11</t>
  </si>
  <si>
    <t>Fixed Asset Depreciation</t>
  </si>
  <si>
    <t>Less:  Amortization of fire insurance recoveries</t>
  </si>
  <si>
    <t>Plus:  Amortization of deferred charges</t>
  </si>
  <si>
    <t>Table 3.12</t>
  </si>
  <si>
    <t>Cost of Capital</t>
  </si>
  <si>
    <t>Average Cost of Debt</t>
  </si>
  <si>
    <t>Return on Equity</t>
  </si>
  <si>
    <t>Average Cost of Capital</t>
  </si>
  <si>
    <t>General O&amp;M</t>
  </si>
  <si>
    <t>Regulatory Affairs</t>
  </si>
  <si>
    <t>Professional Development</t>
  </si>
  <si>
    <t>Fish Hatchery</t>
  </si>
  <si>
    <t>Operation Supervision</t>
  </si>
  <si>
    <t>Fuel and Purchased Power</t>
  </si>
  <si>
    <t>Table 3.13</t>
  </si>
  <si>
    <t>Transportation</t>
  </si>
  <si>
    <t>Other Non-Labour</t>
  </si>
  <si>
    <t>Yukon Energy Revenue Requirement</t>
  </si>
  <si>
    <t>Total</t>
  </si>
  <si>
    <t>Employee Complement History</t>
  </si>
  <si>
    <t>Communications</t>
  </si>
  <si>
    <t>Operations</t>
  </si>
  <si>
    <t>Engineering Services</t>
  </si>
  <si>
    <t xml:space="preserve">Total </t>
  </si>
  <si>
    <t>Resource Planning</t>
  </si>
  <si>
    <t>Customer Accounting</t>
  </si>
  <si>
    <t>Table 3.14</t>
  </si>
  <si>
    <t>Total Production</t>
  </si>
  <si>
    <t>Total Transmission</t>
  </si>
  <si>
    <t>Total Distribution</t>
  </si>
  <si>
    <t>Total General O&amp;M</t>
  </si>
  <si>
    <t>Total Administration</t>
  </si>
  <si>
    <t>Total Depreciation &amp; Amortization</t>
  </si>
  <si>
    <t xml:space="preserve">Non-Fuel Operating and Maintenance </t>
  </si>
  <si>
    <t xml:space="preserve">Non-Fuel Operating and Maintenance Expenses </t>
  </si>
  <si>
    <t>Maintenance of Company Owned Properties</t>
  </si>
  <si>
    <t>Total Fuel and Purchased Power</t>
  </si>
  <si>
    <t>Note:</t>
  </si>
  <si>
    <t>Notes:</t>
  </si>
  <si>
    <t>Revenue Requirement/Revenue</t>
  </si>
  <si>
    <t>SCADA Communication</t>
  </si>
  <si>
    <t>10 Year Average</t>
  </si>
  <si>
    <t>Annual Charges</t>
  </si>
  <si>
    <t>Total OM&amp;A (Tab 7, Schedule 10)</t>
  </si>
  <si>
    <t>Reserve Appropriation (RFID)</t>
  </si>
  <si>
    <t xml:space="preserve">Note: </t>
  </si>
  <si>
    <t>1. The employee complement numbers are net of allocation to YDC.</t>
  </si>
  <si>
    <t>Less: Disallowed Depreciation</t>
  </si>
  <si>
    <t>LNG</t>
  </si>
  <si>
    <t>Brushing Costs</t>
  </si>
  <si>
    <t>% Transmission</t>
  </si>
  <si>
    <t>% Distribution</t>
  </si>
  <si>
    <t>Transmission Brushing</t>
  </si>
  <si>
    <t>Distribution Brushing</t>
  </si>
  <si>
    <t>Brushing Cost</t>
  </si>
  <si>
    <t>Table 3.6.1</t>
  </si>
  <si>
    <t>Table 3.15</t>
  </si>
  <si>
    <t>Mid-Year Net Rate Base</t>
  </si>
  <si>
    <t>Net plant in service</t>
  </si>
  <si>
    <t>Mid-Year:</t>
  </si>
  <si>
    <t>Working capital</t>
  </si>
  <si>
    <t>Net Rate Base</t>
  </si>
  <si>
    <t xml:space="preserve">   Before contributions</t>
  </si>
  <si>
    <t xml:space="preserve">   Less contributions</t>
  </si>
  <si>
    <t>Year-End:</t>
  </si>
  <si>
    <t>Opening Balance</t>
  </si>
  <si>
    <t>Closing Balance</t>
  </si>
  <si>
    <t>Reserve for Site Restoration Continuity Schedule</t>
  </si>
  <si>
    <t>Deferred Vegetation Management Continuity Schedule</t>
  </si>
  <si>
    <t xml:space="preserve">   Annual Appropriation</t>
  </si>
  <si>
    <t xml:space="preserve">   Annual Costs</t>
  </si>
  <si>
    <t xml:space="preserve">   Annual Deferred Costs</t>
  </si>
  <si>
    <t xml:space="preserve">   Annual Amortization</t>
  </si>
  <si>
    <t>RFID Continuity Schedule</t>
  </si>
  <si>
    <t>Table 3.11.1</t>
  </si>
  <si>
    <t>Table 3.14.1</t>
  </si>
  <si>
    <t>Table 3.14.2</t>
  </si>
  <si>
    <t>Table 3.14.3</t>
  </si>
  <si>
    <r>
      <t>Net plant in service</t>
    </r>
    <r>
      <rPr>
        <vertAlign val="superscript"/>
        <sz val="10"/>
        <color theme="1"/>
        <rFont val="Tahoma"/>
        <family val="2"/>
      </rPr>
      <t>1</t>
    </r>
  </si>
  <si>
    <t>Hearing Cost Reserve Account Continuity Schedule</t>
  </si>
  <si>
    <t>1. Fuel costs reflect long-term average thermal generation fuel costs at forecast firm loads, maintenance requirements, and forecast fuel prices.</t>
  </si>
  <si>
    <t>Fuel Prices, $/kW.h</t>
  </si>
  <si>
    <t>LNG Price</t>
  </si>
  <si>
    <t>Weighted Average Diesel price</t>
  </si>
  <si>
    <t xml:space="preserve">Diesel Run-Ups </t>
  </si>
  <si>
    <t>LNG Run-Ups</t>
  </si>
  <si>
    <t>Fuel cost change due to LTA thermal volume</t>
  </si>
  <si>
    <t>Fuel cost change due to fuel price change</t>
  </si>
  <si>
    <t>Load net of Fish Lake and IPPs (MW.h)</t>
  </si>
  <si>
    <t>LTA Thermal Generation (MW.h)</t>
  </si>
  <si>
    <t>LTA Fuel Cost, $000</t>
  </si>
  <si>
    <t>Maintennace run-ups (MW.h)</t>
  </si>
  <si>
    <t>Total Maintenance, $000</t>
  </si>
  <si>
    <t>Total Fuel Cost, $000</t>
  </si>
  <si>
    <t>RFID Annual Charges Ten Year History</t>
  </si>
  <si>
    <t>2021 Approved</t>
  </si>
  <si>
    <t>Actual 2021</t>
  </si>
  <si>
    <t>2023 With GRA</t>
  </si>
  <si>
    <t>2024 With GRA</t>
  </si>
  <si>
    <t>Table 3.2.1:
Fuel Cost Comparison: 2021 Approved and 2023/24 Proposed Forecast
($000)</t>
  </si>
  <si>
    <t>Proposed 2023</t>
  </si>
  <si>
    <t>Proposed 2024</t>
  </si>
  <si>
    <t>Total fuel cost change from 2021 Approved, $000</t>
  </si>
  <si>
    <t>Government Relations</t>
  </si>
  <si>
    <t>Finance, Procurement &amp; IT</t>
  </si>
  <si>
    <t>People &amp; Culture</t>
  </si>
  <si>
    <t>President &amp; Corporate Services</t>
  </si>
  <si>
    <t>Business Development</t>
  </si>
  <si>
    <t>Actual 2022</t>
  </si>
  <si>
    <t>Approved 2021</t>
  </si>
  <si>
    <t>2021 GRA</t>
  </si>
  <si>
    <t>VP Business Development transferred to its own department</t>
  </si>
  <si>
    <t>Reduced Casual</t>
  </si>
  <si>
    <t>2024 GRA</t>
  </si>
  <si>
    <t>Communincations</t>
  </si>
  <si>
    <t>Customer Service</t>
  </si>
  <si>
    <t>New full-time position, Manager Community Relations</t>
  </si>
  <si>
    <t>Vacant</t>
  </si>
  <si>
    <t>New full-time position, Apprentice Electrician</t>
  </si>
  <si>
    <t>Filled</t>
  </si>
  <si>
    <t>New full-time position, Director, Electrical Operations</t>
  </si>
  <si>
    <t>New full-time position, Plant Operator</t>
  </si>
  <si>
    <t>New full-time position, SCC Operator</t>
  </si>
  <si>
    <t>Engineering</t>
  </si>
  <si>
    <t>Leave completion, Electrical Engineer</t>
  </si>
  <si>
    <t>New term summer students (0.25 x 2)</t>
  </si>
  <si>
    <t>New full-time position, Director, Capital Projects</t>
  </si>
  <si>
    <t>New full-time position, Sr. Project Manager, Capital Projects</t>
  </si>
  <si>
    <t>New full-time position, Junior Project Manager</t>
  </si>
  <si>
    <t>New full-time position, Director, Engineering</t>
  </si>
  <si>
    <t>New full-time position, EIT - Civil</t>
  </si>
  <si>
    <t>New full-time position, EIT - Electrical</t>
  </si>
  <si>
    <t>New full-time position, Capital Projects Financial Analyst</t>
  </si>
  <si>
    <t>New co-op positions (0.33 / 0.67)</t>
  </si>
  <si>
    <t>Planning, Environment, Health &amp; Safety</t>
  </si>
  <si>
    <t>New part-time position, EIT DSM</t>
  </si>
  <si>
    <t>New full-time position, Regulatory Projects Financial Analyst</t>
  </si>
  <si>
    <t>New full-time position, Manager, Planning</t>
  </si>
  <si>
    <t>New full-time position, Environmental Complaince PM/Coordinator</t>
  </si>
  <si>
    <t>Full-time to part-time, Environment &amp; Resource Analyst</t>
  </si>
  <si>
    <t>Full-time to part-time, Project Manager</t>
  </si>
  <si>
    <t>Finance, Procurement &amp; Information Technology</t>
  </si>
  <si>
    <t>New full-time position, Regulatory Planner</t>
  </si>
  <si>
    <t>Increased Casual (IT)</t>
  </si>
  <si>
    <t>Table 3.4.1</t>
  </si>
  <si>
    <t>Employee Complement Changes from 2021 GRA</t>
  </si>
  <si>
    <t>Communications &amp; Customer Service</t>
  </si>
  <si>
    <t>Resource Planning, Environment, Health &amp; Safety</t>
  </si>
  <si>
    <t>Table 3.14.4</t>
  </si>
  <si>
    <t>Defined Pension Deferral Account Continuity Schedule</t>
  </si>
  <si>
    <t xml:space="preserve">   Additions</t>
  </si>
  <si>
    <t>Proposed IPP Purchase Cost Deferral Account Continuity Schedule</t>
  </si>
  <si>
    <t>Table 3.14.5</t>
  </si>
  <si>
    <t>Total Brushing Expense</t>
  </si>
  <si>
    <t>Total 2021 GRA</t>
  </si>
  <si>
    <t>Total 2024 GRA</t>
  </si>
  <si>
    <t>Job Planner from Engineering to Operations</t>
  </si>
  <si>
    <t>New full-time position, People &amp; Culture Generalist</t>
  </si>
  <si>
    <r>
      <rPr>
        <vertAlign val="superscript"/>
        <sz val="10"/>
        <color theme="1"/>
        <rFont val="Tahoma"/>
        <family val="2"/>
      </rPr>
      <t xml:space="preserve">1 </t>
    </r>
    <r>
      <rPr>
        <sz val="10"/>
        <color theme="1"/>
        <rFont val="Tahoma"/>
        <family val="2"/>
      </rPr>
      <t>Net plant in service at year end includes gross property, plant and equipment plus deferred costs [feasibility, relicensing, regulatory, dam safety] and intangibles,  less work in progress, accumulated depreciation and amortization, net customer contributions, and disallowed assets. It also includes other reserves and deferral accounts that increase or reduce the rate base depending on the reserve/deferral account balance [reserve for future removal and site restoration, deferred fire gain, Defined Pension and IPP Cost Deferral Accounts, Low Water Reserve Fund]. Please see Schedule 3 in Tab 7 for details.</t>
    </r>
  </si>
  <si>
    <t>Transmission and Distribution Costs</t>
  </si>
  <si>
    <t>Total T&amp;D</t>
  </si>
  <si>
    <t>Table 3.7.2</t>
  </si>
  <si>
    <t>Table 3.7.1</t>
  </si>
  <si>
    <t xml:space="preserve">   Net Annual Costs</t>
  </si>
  <si>
    <t>Less:  Contributions</t>
  </si>
  <si>
    <t>Note</t>
  </si>
  <si>
    <t>Note: The account balance has been set to $0 effective January 1, 2023. YEC will include actuals for both 2023 and 2024 years in the next general rate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</si>
</sst>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44" formatCode="_-&quot;$&quot;* #,##0.00_-;\-&quot;$&quot;* #,##0.00_-;_-&quot;$&quot;* &quot;-&quot;??_-;_-@_-"/>
    <numFmt numFmtId="43" formatCode="_-* #,##0.00_-;\-* #,##0.00_-;_-* &quot;-&quot;??_-;_-@_-"/>
    <numFmt numFmtId="164" formatCode="&quot;$&quot;#,##0_);[Red]\(&quot;$&quot;#,##0\)"/>
    <numFmt numFmtId="165" formatCode="_(&quot;$&quot;* #,##0_);_(&quot;$&quot;* \(#,##0\);_(&quot;$&quot;* &quot;-&quot;_);_(@_)"/>
    <numFmt numFmtId="166" formatCode="_(* #,##0_);_(* \(#,##0\);_(* &quot;-&quot;_);_(@_)"/>
    <numFmt numFmtId="167" formatCode="_(* #,##0.00_);_(* \(#,##0.00\);_(* &quot;-&quot;??_);_(@_)"/>
    <numFmt numFmtId="168" formatCode="_-* #,##0_-;\-* #,##0_-;_-* &quot;-&quot;??_-;_-@_-"/>
    <numFmt numFmtId="169" formatCode="0.0%"/>
    <numFmt numFmtId="170" formatCode="&quot;$&quot;#,##0"/>
    <numFmt numFmtId="171" formatCode="0_)"/>
    <numFmt numFmtId="172" formatCode="General_)"/>
    <numFmt numFmtId="173" formatCode="&quot;$&quot;#,##0.0000"/>
    <numFmt numFmtId="174" formatCode="_(* #,##0.0_);_(* \(#,##0.0\);_(* &quot;-&quot;??_);_(@_)"/>
    <numFmt numFmtId="175" formatCode="0.000%"/>
  </numFmts>
  <fonts count="34"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Tahoma"/>
      <family val="2"/>
    </font>
    <font>
      <sz val="10"/>
      <color theme="0"/>
      <name val="Tahoma"/>
      <family val="2"/>
    </font>
    <font>
      <sz val="12"/>
      <color theme="1"/>
      <name val="Tahoma"/>
      <family val="2"/>
    </font>
    <font>
      <sz val="12"/>
      <color indexed="8"/>
      <name val="Tahoma"/>
      <family val="2"/>
    </font>
    <font>
      <b/>
      <sz val="10"/>
      <name val="Tahoma"/>
      <family val="2"/>
    </font>
    <font>
      <sz val="10"/>
      <name val="Tahoma"/>
      <family val="2"/>
    </font>
    <font>
      <sz val="10"/>
      <name val="Arial"/>
      <family val="2"/>
    </font>
    <font>
      <sz val="10"/>
      <color indexed="8"/>
      <name val="Tahoma"/>
      <family val="2"/>
    </font>
    <font>
      <b/>
      <sz val="10"/>
      <name val="Arial"/>
      <family val="2"/>
    </font>
    <font>
      <sz val="11"/>
      <name val="Arial"/>
      <family val="2"/>
    </font>
    <font>
      <i/>
      <vertAlign val="superscript"/>
      <sz val="10"/>
      <name val="Arial"/>
      <family val="2"/>
    </font>
    <font>
      <sz val="11"/>
      <name val="Tahoma"/>
      <family val="2"/>
    </font>
    <font>
      <sz val="10"/>
      <color theme="1"/>
      <name val="Tahoma"/>
      <family val="2"/>
    </font>
    <font>
      <sz val="14"/>
      <color rgb="FF0000FF"/>
      <name val="Tahoma"/>
      <family val="2"/>
    </font>
    <font>
      <b/>
      <sz val="12"/>
      <color theme="1"/>
      <name val="Tahoma"/>
      <family val="2"/>
    </font>
    <font>
      <b/>
      <sz val="12"/>
      <color indexed="8"/>
      <name val="Tahoma"/>
      <family val="2"/>
    </font>
    <font>
      <b/>
      <sz val="12"/>
      <name val="Tahoma"/>
      <family val="2"/>
    </font>
    <font>
      <sz val="12"/>
      <name val="Arial"/>
      <family val="2"/>
    </font>
    <font>
      <sz val="10"/>
      <name val="Courier"/>
      <family val="3"/>
    </font>
    <font>
      <sz val="10"/>
      <color indexed="8"/>
      <name val="Arial"/>
      <family val="2"/>
    </font>
    <font>
      <sz val="8.25"/>
      <color rgb="FF000000"/>
      <name val="Microsoft Sans Serif"/>
      <family val="2"/>
    </font>
    <font>
      <sz val="10"/>
      <color rgb="FF000000"/>
      <name val="Tahoma"/>
      <family val="2"/>
    </font>
    <font>
      <sz val="10"/>
      <color rgb="FF000000"/>
      <name val="Microsoft Sans Serif"/>
      <family val="2"/>
    </font>
    <font>
      <sz val="8.25"/>
      <color rgb="FF000000"/>
      <name val="Microsoft Sans Serif"/>
      <family val="2"/>
    </font>
    <font>
      <vertAlign val="superscript"/>
      <sz val="10"/>
      <color theme="1"/>
      <name val="Tahoma"/>
      <family val="2"/>
    </font>
    <font>
      <b/>
      <sz val="11"/>
      <color theme="1"/>
      <name val="Calibri"/>
      <family val="2"/>
      <scheme val="minor"/>
    </font>
    <font>
      <u/>
      <sz val="11"/>
      <color theme="1"/>
      <name val="Calibri"/>
      <family val="2"/>
      <scheme val="minor"/>
    </font>
    <font>
      <sz val="8"/>
      <name val="Tahoma"/>
      <family val="2"/>
    </font>
  </fonts>
  <fills count="5">
    <fill>
      <patternFill patternType="none"/>
    </fill>
    <fill>
      <patternFill patternType="gray125"/>
    </fill>
    <fill>
      <patternFill patternType="solid">
        <fgColor theme="7" tint="0.39997558519241921"/>
        <bgColor indexed="65"/>
      </patternFill>
    </fill>
    <fill>
      <patternFill patternType="solid">
        <fgColor rgb="FFFFC000"/>
        <bgColor indexed="64"/>
      </patternFill>
    </fill>
    <fill>
      <patternFill patternType="solid">
        <fgColor theme="0"/>
        <bgColor indexed="64"/>
      </patternFill>
    </fill>
  </fills>
  <borders count="5">
    <border>
      <left/>
      <right/>
      <top/>
      <bottom/>
      <diagonal/>
    </border>
    <border>
      <left/>
      <right/>
      <top/>
      <bottom style="thin">
        <color indexed="64"/>
      </bottom>
      <diagonal/>
    </border>
    <border>
      <left/>
      <right/>
      <top style="thin">
        <color indexed="64"/>
      </top>
      <bottom style="double">
        <color indexed="64"/>
      </bottom>
      <diagonal/>
    </border>
    <border>
      <left/>
      <right/>
      <top style="thin">
        <color auto="1"/>
      </top>
      <bottom/>
      <diagonal/>
    </border>
    <border>
      <left/>
      <right/>
      <top style="thin">
        <color indexed="64"/>
      </top>
      <bottom style="medium">
        <color indexed="64"/>
      </bottom>
      <diagonal/>
    </border>
  </borders>
  <cellStyleXfs count="39">
    <xf numFmtId="0" fontId="0" fillId="0" borderId="0"/>
    <xf numFmtId="0" fontId="7" fillId="2" borderId="0" applyNumberFormat="0" applyBorder="0" applyAlignment="0" applyProtection="0"/>
    <xf numFmtId="0" fontId="12" fillId="0" borderId="0"/>
    <xf numFmtId="167" fontId="12" fillId="0" borderId="0" applyFont="0" applyFill="0" applyBorder="0" applyAlignment="0" applyProtection="0"/>
    <xf numFmtId="9" fontId="18"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0" fontId="18" fillId="0" borderId="0"/>
    <xf numFmtId="9" fontId="18" fillId="0" borderId="0" applyFont="0" applyFill="0" applyBorder="0" applyAlignment="0" applyProtection="0"/>
    <xf numFmtId="0" fontId="7" fillId="2" borderId="0" applyNumberFormat="0" applyBorder="0" applyAlignment="0" applyProtection="0"/>
    <xf numFmtId="0" fontId="2" fillId="0" borderId="0"/>
    <xf numFmtId="43" fontId="18" fillId="0" borderId="0" applyFont="0" applyFill="0" applyBorder="0" applyAlignment="0" applyProtection="0"/>
    <xf numFmtId="171" fontId="24" fillId="0" borderId="0"/>
    <xf numFmtId="0" fontId="26" fillId="0" borderId="0" applyAlignment="0"/>
    <xf numFmtId="0" fontId="29" fillId="0" borderId="0" applyAlignment="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3" fontId="1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8" fillId="0" borderId="0" applyFont="0" applyFill="0" applyBorder="0" applyAlignment="0" applyProtection="0"/>
    <xf numFmtId="0" fontId="26" fillId="0" borderId="0" applyAlignment="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8" fillId="4" borderId="0" xfId="0" applyFont="1" applyFill="1"/>
    <xf numFmtId="0" fontId="0" fillId="4" borderId="0" xfId="0" applyFill="1"/>
    <xf numFmtId="164" fontId="9" fillId="4" borderId="0" xfId="0" quotePrefix="1" applyNumberFormat="1" applyFont="1" applyFill="1" applyAlignment="1">
      <alignment horizontal="center" vertical="center"/>
    </xf>
    <xf numFmtId="164" fontId="9" fillId="4" borderId="0" xfId="0" applyNumberFormat="1" applyFont="1" applyFill="1" applyAlignment="1">
      <alignment horizontal="center" vertical="center"/>
    </xf>
    <xf numFmtId="0" fontId="9" fillId="4" borderId="0" xfId="0" applyFont="1" applyFill="1" applyAlignment="1">
      <alignment horizontal="center" vertical="center"/>
    </xf>
    <xf numFmtId="0" fontId="0" fillId="4" borderId="0" xfId="0" applyFill="1" applyAlignment="1">
      <alignment vertical="center"/>
    </xf>
    <xf numFmtId="0" fontId="10" fillId="4" borderId="0" xfId="0" applyFont="1" applyFill="1" applyAlignment="1">
      <alignment horizontal="center" vertical="center"/>
    </xf>
    <xf numFmtId="169" fontId="0" fillId="4" borderId="0" xfId="4" applyNumberFormat="1" applyFont="1" applyFill="1" applyAlignment="1">
      <alignment vertical="center"/>
    </xf>
    <xf numFmtId="0" fontId="10" fillId="4" borderId="1" xfId="0" applyFont="1" applyFill="1" applyBorder="1" applyAlignment="1">
      <alignment horizontal="center" vertical="center" wrapText="1"/>
    </xf>
    <xf numFmtId="0" fontId="10" fillId="4" borderId="0" xfId="0" applyFont="1" applyFill="1" applyAlignment="1">
      <alignment horizontal="center" vertical="center" wrapText="1"/>
    </xf>
    <xf numFmtId="165" fontId="0" fillId="4" borderId="0" xfId="0" applyNumberFormat="1" applyFill="1" applyAlignment="1">
      <alignment vertical="center"/>
    </xf>
    <xf numFmtId="9" fontId="0" fillId="4" borderId="0" xfId="4" applyFont="1" applyFill="1" applyAlignment="1">
      <alignment vertical="center"/>
    </xf>
    <xf numFmtId="37" fontId="0" fillId="4" borderId="0" xfId="0" applyNumberFormat="1" applyFill="1" applyAlignment="1">
      <alignment vertical="center"/>
    </xf>
    <xf numFmtId="0" fontId="0" fillId="4" borderId="0" xfId="0" applyFill="1" applyAlignment="1">
      <alignment vertical="center" wrapText="1"/>
    </xf>
    <xf numFmtId="0" fontId="0" fillId="4" borderId="0" xfId="0" applyFill="1" applyAlignment="1">
      <alignment horizontal="left" vertical="center"/>
    </xf>
    <xf numFmtId="165" fontId="0" fillId="4" borderId="2" xfId="0" applyNumberFormat="1" applyFill="1" applyBorder="1" applyAlignment="1">
      <alignment vertical="center"/>
    </xf>
    <xf numFmtId="0" fontId="6" fillId="4" borderId="0" xfId="0" applyFont="1" applyFill="1" applyAlignment="1">
      <alignment vertical="center"/>
    </xf>
    <xf numFmtId="165" fontId="0" fillId="4" borderId="0" xfId="0" applyNumberFormat="1" applyFill="1"/>
    <xf numFmtId="44" fontId="0" fillId="4" borderId="0" xfId="0" applyNumberFormat="1" applyFill="1"/>
    <xf numFmtId="9" fontId="0" fillId="4" borderId="0" xfId="4" applyFont="1" applyFill="1"/>
    <xf numFmtId="168" fontId="0" fillId="4" borderId="0" xfId="16" applyNumberFormat="1" applyFont="1" applyFill="1" applyBorder="1"/>
    <xf numFmtId="168" fontId="0" fillId="4" borderId="0" xfId="0" applyNumberFormat="1" applyFill="1"/>
    <xf numFmtId="165" fontId="0" fillId="4" borderId="0" xfId="4" applyNumberFormat="1" applyFont="1" applyFill="1" applyAlignment="1">
      <alignment vertical="center"/>
    </xf>
    <xf numFmtId="0" fontId="23" fillId="4" borderId="0" xfId="2" applyFont="1" applyFill="1"/>
    <xf numFmtId="0" fontId="10" fillId="4" borderId="0" xfId="2" applyFont="1" applyFill="1" applyAlignment="1">
      <alignment horizontal="center"/>
    </xf>
    <xf numFmtId="0" fontId="11" fillId="4" borderId="0" xfId="2" applyFont="1" applyFill="1" applyAlignment="1">
      <alignment horizontal="center"/>
    </xf>
    <xf numFmtId="0" fontId="12" fillId="4" borderId="0" xfId="2" applyFill="1"/>
    <xf numFmtId="0" fontId="17" fillId="4" borderId="0" xfId="2" applyFont="1" applyFill="1" applyAlignment="1">
      <alignment horizontal="left"/>
    </xf>
    <xf numFmtId="0" fontId="11" fillId="4" borderId="0" xfId="2" applyFont="1" applyFill="1"/>
    <xf numFmtId="0" fontId="15" fillId="4" borderId="0" xfId="2" applyFont="1" applyFill="1" applyAlignment="1">
      <alignment horizontal="left"/>
    </xf>
    <xf numFmtId="0" fontId="10" fillId="4" borderId="0" xfId="2" applyFont="1" applyFill="1"/>
    <xf numFmtId="167" fontId="11" fillId="4" borderId="0" xfId="3" applyFont="1" applyFill="1" applyAlignment="1">
      <alignment horizontal="left"/>
    </xf>
    <xf numFmtId="167" fontId="12" fillId="4" borderId="0" xfId="3" applyFont="1" applyFill="1" applyAlignment="1">
      <alignment horizontal="center"/>
    </xf>
    <xf numFmtId="167" fontId="11" fillId="4" borderId="0" xfId="3" applyFont="1" applyFill="1"/>
    <xf numFmtId="167" fontId="11" fillId="4" borderId="0" xfId="3" applyFont="1" applyFill="1" applyAlignment="1">
      <alignment horizontal="center"/>
    </xf>
    <xf numFmtId="43" fontId="12" fillId="4" borderId="0" xfId="2" applyNumberFormat="1" applyFill="1"/>
    <xf numFmtId="2" fontId="11" fillId="4" borderId="0" xfId="2" applyNumberFormat="1" applyFont="1" applyFill="1"/>
    <xf numFmtId="0" fontId="11" fillId="4" borderId="2" xfId="2" applyFont="1" applyFill="1" applyBorder="1"/>
    <xf numFmtId="167" fontId="11" fillId="4" borderId="2" xfId="3" applyFont="1" applyFill="1" applyBorder="1" applyAlignment="1">
      <alignment horizontal="center"/>
    </xf>
    <xf numFmtId="167" fontId="11" fillId="4" borderId="0" xfId="3" applyFont="1" applyFill="1" applyBorder="1" applyAlignment="1">
      <alignment horizontal="center"/>
    </xf>
    <xf numFmtId="0" fontId="12" fillId="4" borderId="0" xfId="2" applyFill="1" applyAlignment="1">
      <alignment horizontal="center"/>
    </xf>
    <xf numFmtId="2" fontId="14" fillId="4" borderId="0" xfId="2" applyNumberFormat="1" applyFont="1" applyFill="1"/>
    <xf numFmtId="0" fontId="16" fillId="4" borderId="0" xfId="2" applyFont="1" applyFill="1" applyAlignment="1">
      <alignment horizontal="right"/>
    </xf>
    <xf numFmtId="0" fontId="16" fillId="4" borderId="0" xfId="2" applyFont="1" applyFill="1" applyAlignment="1">
      <alignment horizontal="center"/>
    </xf>
    <xf numFmtId="169" fontId="12" fillId="4" borderId="0" xfId="4" applyNumberFormat="1" applyFont="1" applyFill="1"/>
    <xf numFmtId="164" fontId="8" fillId="4" borderId="0" xfId="0" quotePrefix="1" applyNumberFormat="1" applyFont="1" applyFill="1" applyAlignment="1">
      <alignment horizontal="center" vertical="center"/>
    </xf>
    <xf numFmtId="164" fontId="8" fillId="4" borderId="0" xfId="0" applyNumberFormat="1" applyFont="1" applyFill="1" applyAlignment="1">
      <alignment horizontal="center" vertical="center"/>
    </xf>
    <xf numFmtId="0" fontId="8" fillId="4" borderId="0" xfId="0" applyFont="1" applyFill="1" applyAlignment="1">
      <alignment horizontal="center" vertical="center"/>
    </xf>
    <xf numFmtId="38" fontId="0" fillId="4" borderId="0" xfId="0" applyNumberFormat="1" applyFill="1" applyAlignment="1">
      <alignment vertical="center"/>
    </xf>
    <xf numFmtId="165" fontId="0" fillId="4" borderId="3" xfId="0" applyNumberFormat="1" applyFill="1" applyBorder="1" applyAlignment="1">
      <alignment vertical="center"/>
    </xf>
    <xf numFmtId="37" fontId="11" fillId="4" borderId="0" xfId="1" applyNumberFormat="1" applyFont="1" applyFill="1" applyAlignment="1">
      <alignment vertical="center"/>
    </xf>
    <xf numFmtId="37" fontId="0" fillId="4" borderId="1" xfId="0" applyNumberFormat="1" applyFill="1" applyBorder="1" applyAlignment="1">
      <alignment vertical="center"/>
    </xf>
    <xf numFmtId="43" fontId="28" fillId="4" borderId="0" xfId="16" applyFont="1" applyFill="1" applyAlignment="1">
      <alignment horizontal="right"/>
    </xf>
    <xf numFmtId="0" fontId="11" fillId="4" borderId="0" xfId="0" applyFont="1" applyFill="1" applyAlignment="1">
      <alignment vertical="center"/>
    </xf>
    <xf numFmtId="165" fontId="11" fillId="4" borderId="0" xfId="1" applyNumberFormat="1" applyFont="1" applyFill="1" applyAlignment="1">
      <alignment vertical="center"/>
    </xf>
    <xf numFmtId="0" fontId="13" fillId="4" borderId="0" xfId="0" applyFont="1" applyFill="1" applyAlignment="1">
      <alignment horizontal="center" vertical="center"/>
    </xf>
    <xf numFmtId="0" fontId="20" fillId="4" borderId="0" xfId="0" applyFont="1" applyFill="1"/>
    <xf numFmtId="164" fontId="0" fillId="4" borderId="0" xfId="0" quotePrefix="1" applyNumberFormat="1" applyFill="1" applyAlignment="1">
      <alignment horizontal="center"/>
    </xf>
    <xf numFmtId="0" fontId="0" fillId="4" borderId="0" xfId="0" applyFill="1" applyAlignment="1">
      <alignment horizontal="center"/>
    </xf>
    <xf numFmtId="0" fontId="6" fillId="4" borderId="0" xfId="0" applyFont="1" applyFill="1"/>
    <xf numFmtId="0" fontId="6" fillId="4" borderId="0" xfId="0" applyFont="1" applyFill="1" applyAlignment="1">
      <alignment horizontal="center" vertical="center" wrapText="1"/>
    </xf>
    <xf numFmtId="0" fontId="6" fillId="4" borderId="1" xfId="0" applyFont="1" applyFill="1" applyBorder="1" applyAlignment="1">
      <alignment horizontal="center" vertical="center" wrapText="1"/>
    </xf>
    <xf numFmtId="170" fontId="0" fillId="4" borderId="0" xfId="0" applyNumberFormat="1" applyFill="1" applyAlignment="1">
      <alignment horizontal="center"/>
    </xf>
    <xf numFmtId="166" fontId="0" fillId="4" borderId="1" xfId="0" applyNumberFormat="1" applyFill="1" applyBorder="1"/>
    <xf numFmtId="0" fontId="0" fillId="4" borderId="1" xfId="0" applyFill="1" applyBorder="1"/>
    <xf numFmtId="172" fontId="25" fillId="4" borderId="0" xfId="17" applyNumberFormat="1" applyFont="1" applyFill="1" applyAlignment="1">
      <alignment horizontal="left"/>
    </xf>
    <xf numFmtId="10" fontId="0" fillId="4" borderId="0" xfId="0" applyNumberFormat="1" applyFill="1" applyAlignment="1">
      <alignment vertical="center"/>
    </xf>
    <xf numFmtId="10" fontId="0" fillId="4" borderId="2" xfId="0" applyNumberFormat="1" applyFill="1" applyBorder="1" applyAlignment="1">
      <alignment vertical="center"/>
    </xf>
    <xf numFmtId="38" fontId="0" fillId="4" borderId="0" xfId="0" applyNumberFormat="1" applyFill="1"/>
    <xf numFmtId="5" fontId="11" fillId="4" borderId="0" xfId="1" applyNumberFormat="1" applyFont="1" applyFill="1" applyAlignment="1">
      <alignment vertical="center"/>
    </xf>
    <xf numFmtId="170" fontId="0" fillId="4" borderId="2" xfId="0" applyNumberFormat="1" applyFill="1" applyBorder="1" applyAlignment="1">
      <alignment vertical="center"/>
    </xf>
    <xf numFmtId="170" fontId="11" fillId="4" borderId="0" xfId="1" applyNumberFormat="1" applyFont="1" applyFill="1" applyAlignment="1">
      <alignment vertical="center"/>
    </xf>
    <xf numFmtId="3" fontId="0" fillId="4" borderId="0" xfId="0" applyNumberFormat="1" applyFill="1" applyAlignment="1">
      <alignment vertical="center"/>
    </xf>
    <xf numFmtId="165" fontId="11" fillId="4" borderId="2" xfId="0" applyNumberFormat="1" applyFont="1" applyFill="1" applyBorder="1" applyAlignment="1">
      <alignment vertical="center"/>
    </xf>
    <xf numFmtId="168" fontId="27" fillId="4" borderId="0" xfId="16" applyNumberFormat="1" applyFont="1" applyFill="1" applyAlignment="1">
      <alignment horizontal="right" vertical="center"/>
    </xf>
    <xf numFmtId="168" fontId="27" fillId="4" borderId="1" xfId="16" applyNumberFormat="1" applyFont="1" applyFill="1" applyBorder="1" applyAlignment="1">
      <alignment horizontal="right" vertical="center"/>
    </xf>
    <xf numFmtId="9" fontId="27" fillId="4" borderId="0" xfId="4" applyFont="1" applyFill="1" applyAlignment="1">
      <alignment horizontal="right" vertical="center"/>
    </xf>
    <xf numFmtId="165" fontId="11" fillId="4" borderId="0" xfId="1" applyNumberFormat="1" applyFont="1" applyFill="1" applyBorder="1" applyAlignment="1">
      <alignment vertical="center"/>
    </xf>
    <xf numFmtId="167" fontId="0" fillId="4" borderId="0" xfId="0" applyNumberFormat="1" applyFill="1"/>
    <xf numFmtId="0" fontId="20" fillId="4" borderId="0" xfId="0" applyFont="1" applyFill="1" applyAlignment="1">
      <alignment horizontal="centerContinuous" vertical="center"/>
    </xf>
    <xf numFmtId="164" fontId="0" fillId="4" borderId="0" xfId="0" quotePrefix="1" applyNumberFormat="1" applyFill="1" applyAlignment="1">
      <alignment horizontal="centerContinuous" vertical="center"/>
    </xf>
    <xf numFmtId="164" fontId="13" fillId="4" borderId="0" xfId="0" quotePrefix="1" applyNumberFormat="1" applyFont="1" applyFill="1" applyAlignment="1">
      <alignment vertical="center"/>
    </xf>
    <xf numFmtId="0" fontId="21" fillId="4" borderId="0" xfId="0" applyFont="1" applyFill="1" applyAlignment="1">
      <alignment horizontal="centerContinuous" vertical="center"/>
    </xf>
    <xf numFmtId="164" fontId="13" fillId="4" borderId="0" xfId="0" quotePrefix="1" applyNumberFormat="1" applyFont="1" applyFill="1" applyAlignment="1">
      <alignment horizontal="centerContinuous" vertical="center"/>
    </xf>
    <xf numFmtId="0" fontId="22" fillId="4" borderId="0" xfId="2" applyFont="1" applyFill="1" applyAlignment="1">
      <alignment horizontal="centerContinuous"/>
    </xf>
    <xf numFmtId="0" fontId="13" fillId="4" borderId="0" xfId="0" applyFont="1" applyFill="1" applyAlignment="1">
      <alignment vertical="center"/>
    </xf>
    <xf numFmtId="0" fontId="13" fillId="4" borderId="0" xfId="0" applyFont="1" applyFill="1" applyAlignment="1">
      <alignment horizontal="centerContinuous" vertical="center"/>
    </xf>
    <xf numFmtId="0" fontId="20" fillId="4" borderId="0" xfId="0" applyFont="1" applyFill="1" applyAlignment="1">
      <alignment horizontal="centerContinuous"/>
    </xf>
    <xf numFmtId="164" fontId="0" fillId="4" borderId="0" xfId="0" quotePrefix="1" applyNumberFormat="1" applyFill="1" applyAlignment="1">
      <alignment horizontal="centerContinuous"/>
    </xf>
    <xf numFmtId="0" fontId="0" fillId="4" borderId="0" xfId="0" applyFill="1" applyAlignment="1">
      <alignment horizontal="centerContinuous"/>
    </xf>
    <xf numFmtId="164" fontId="6" fillId="4" borderId="0" xfId="0" quotePrefix="1" applyNumberFormat="1" applyFont="1" applyFill="1" applyAlignment="1">
      <alignment horizontal="centerContinuous" vertical="center"/>
    </xf>
    <xf numFmtId="164" fontId="13" fillId="4" borderId="0" xfId="0" applyNumberFormat="1" applyFont="1" applyFill="1" applyAlignment="1">
      <alignment vertical="center"/>
    </xf>
    <xf numFmtId="167" fontId="12" fillId="4" borderId="0" xfId="3" applyFont="1" applyFill="1" applyBorder="1" applyAlignment="1">
      <alignment horizontal="center"/>
    </xf>
    <xf numFmtId="167" fontId="11" fillId="4" borderId="0" xfId="3" applyFont="1" applyFill="1" applyBorder="1" applyAlignment="1">
      <alignment horizontal="left"/>
    </xf>
    <xf numFmtId="37" fontId="11" fillId="4" borderId="0" xfId="1" applyNumberFormat="1" applyFont="1" applyFill="1" applyBorder="1" applyAlignment="1">
      <alignment vertical="center"/>
    </xf>
    <xf numFmtId="0" fontId="2" fillId="0" borderId="0" xfId="20"/>
    <xf numFmtId="0" fontId="31" fillId="0" borderId="0" xfId="20" applyFont="1" applyAlignment="1">
      <alignment horizontal="center"/>
    </xf>
    <xf numFmtId="0" fontId="31" fillId="0" borderId="1" xfId="20" applyFont="1" applyBorder="1" applyAlignment="1">
      <alignment horizontal="center" vertical="center" wrapText="1"/>
    </xf>
    <xf numFmtId="168" fontId="0" fillId="0" borderId="0" xfId="21" applyNumberFormat="1" applyFont="1"/>
    <xf numFmtId="168" fontId="0" fillId="0" borderId="0" xfId="21" applyNumberFormat="1" applyFont="1" applyBorder="1"/>
    <xf numFmtId="168" fontId="2" fillId="0" borderId="0" xfId="20" applyNumberFormat="1"/>
    <xf numFmtId="168" fontId="0" fillId="0" borderId="0" xfId="21" applyNumberFormat="1" applyFont="1" applyFill="1"/>
    <xf numFmtId="0" fontId="2" fillId="0" borderId="0" xfId="20" applyAlignment="1">
      <alignment horizontal="left" indent="2"/>
    </xf>
    <xf numFmtId="173" fontId="0" fillId="0" borderId="0" xfId="22" applyNumberFormat="1" applyFont="1"/>
    <xf numFmtId="173" fontId="0" fillId="0" borderId="0" xfId="22" applyNumberFormat="1" applyFont="1" applyFill="1"/>
    <xf numFmtId="0" fontId="31" fillId="0" borderId="0" xfId="20" applyFont="1"/>
    <xf numFmtId="170" fontId="31" fillId="0" borderId="3" xfId="22" applyNumberFormat="1" applyFont="1" applyBorder="1"/>
    <xf numFmtId="170" fontId="31" fillId="0" borderId="3" xfId="22" applyNumberFormat="1" applyFont="1" applyFill="1" applyBorder="1"/>
    <xf numFmtId="0" fontId="32" fillId="0" borderId="0" xfId="20" applyFont="1"/>
    <xf numFmtId="170" fontId="0" fillId="0" borderId="0" xfId="22" applyNumberFormat="1" applyFont="1"/>
    <xf numFmtId="170" fontId="0" fillId="0" borderId="0" xfId="22" applyNumberFormat="1" applyFont="1" applyFill="1"/>
    <xf numFmtId="170" fontId="31" fillId="0" borderId="4" xfId="20" applyNumberFormat="1" applyFont="1" applyBorder="1"/>
    <xf numFmtId="170" fontId="31" fillId="0" borderId="0" xfId="20" applyNumberFormat="1" applyFont="1"/>
    <xf numFmtId="170" fontId="2" fillId="0" borderId="0" xfId="20" applyNumberFormat="1"/>
    <xf numFmtId="170" fontId="0" fillId="0" borderId="0" xfId="21" applyNumberFormat="1" applyFont="1" applyFill="1"/>
    <xf numFmtId="9" fontId="2" fillId="3" borderId="0" xfId="23" applyFill="1"/>
    <xf numFmtId="165" fontId="0" fillId="0" borderId="2" xfId="0" applyNumberFormat="1" applyBorder="1" applyAlignment="1">
      <alignment vertical="center"/>
    </xf>
    <xf numFmtId="0" fontId="14" fillId="0" borderId="0" xfId="2" applyFont="1"/>
    <xf numFmtId="0" fontId="12" fillId="0" borderId="0" xfId="2"/>
    <xf numFmtId="167" fontId="0" fillId="0" borderId="0" xfId="3" applyFont="1"/>
    <xf numFmtId="0" fontId="12" fillId="0" borderId="0" xfId="2" applyAlignment="1">
      <alignment horizontal="center"/>
    </xf>
    <xf numFmtId="0" fontId="12" fillId="0" borderId="4" xfId="2" applyBorder="1"/>
    <xf numFmtId="167" fontId="0" fillId="0" borderId="4" xfId="3" applyFont="1" applyBorder="1"/>
    <xf numFmtId="43" fontId="12" fillId="0" borderId="0" xfId="2" applyNumberFormat="1"/>
    <xf numFmtId="167" fontId="0" fillId="0" borderId="0" xfId="3" applyFont="1" applyBorder="1"/>
    <xf numFmtId="169" fontId="0" fillId="4" borderId="0" xfId="4" applyNumberFormat="1" applyFont="1" applyFill="1"/>
    <xf numFmtId="174" fontId="0" fillId="0" borderId="0" xfId="3" applyNumberFormat="1" applyFont="1"/>
    <xf numFmtId="37" fontId="0" fillId="4" borderId="0" xfId="0" applyNumberFormat="1" applyFill="1"/>
    <xf numFmtId="1" fontId="0" fillId="4" borderId="2" xfId="0" applyNumberFormat="1" applyFill="1" applyBorder="1" applyAlignment="1">
      <alignment vertical="center"/>
    </xf>
    <xf numFmtId="1" fontId="0" fillId="4" borderId="0" xfId="0" applyNumberFormat="1" applyFill="1" applyAlignment="1">
      <alignment vertical="center"/>
    </xf>
    <xf numFmtId="175" fontId="0" fillId="4" borderId="0" xfId="0" applyNumberFormat="1" applyFill="1" applyAlignment="1">
      <alignment vertical="center"/>
    </xf>
    <xf numFmtId="167" fontId="12" fillId="0" borderId="0" xfId="3" applyFont="1" applyFill="1" applyAlignment="1">
      <alignment horizontal="center"/>
    </xf>
    <xf numFmtId="3" fontId="0" fillId="4" borderId="0" xfId="0" applyNumberFormat="1" applyFill="1" applyAlignment="1">
      <alignment horizontal="center" vertical="center"/>
    </xf>
    <xf numFmtId="165" fontId="0" fillId="4" borderId="2" xfId="0" applyNumberFormat="1" applyFill="1" applyBorder="1" applyAlignment="1">
      <alignment horizontal="center" vertical="center"/>
    </xf>
    <xf numFmtId="0" fontId="0" fillId="4" borderId="0" xfId="0" applyFill="1" applyAlignment="1">
      <alignment horizontal="left" vertical="center" wrapText="1"/>
    </xf>
    <xf numFmtId="0" fontId="20" fillId="0" borderId="0" xfId="20" applyFont="1" applyAlignment="1">
      <alignment horizontal="center" wrapText="1"/>
    </xf>
    <xf numFmtId="0" fontId="0" fillId="0" borderId="0" xfId="0" applyAlignment="1">
      <alignment horizontal="left" wrapText="1"/>
    </xf>
    <xf numFmtId="0" fontId="0" fillId="4" borderId="0" xfId="0" applyFill="1" applyAlignment="1">
      <alignment horizontal="left" vertical="top" wrapText="1"/>
    </xf>
  </cellXfs>
  <cellStyles count="39">
    <cellStyle name="60% - Accent4" xfId="1" builtinId="44"/>
    <cellStyle name="60% - Accent4 2" xfId="14" xr:uid="{00000000-0005-0000-0000-000001000000}"/>
    <cellStyle name="Comma" xfId="16" builtinId="3"/>
    <cellStyle name="Comma 10 2 2" xfId="21" xr:uid="{00000000-0005-0000-0000-000003000000}"/>
    <cellStyle name="Comma 10 2 2 2" xfId="36" xr:uid="{515E52EB-92FC-47C7-B067-A90F6362534D}"/>
    <cellStyle name="Comma 2" xfId="3" xr:uid="{00000000-0005-0000-0000-000004000000}"/>
    <cellStyle name="Comma 2 2" xfId="24" xr:uid="{D0334F43-DD3A-4198-847A-D8D83B9BE8F2}"/>
    <cellStyle name="Comma 3" xfId="6" xr:uid="{00000000-0005-0000-0000-000005000000}"/>
    <cellStyle name="Comma 3 2" xfId="26" xr:uid="{AFB355B4-DED2-4979-A940-5FC9296D36B3}"/>
    <cellStyle name="Comma 4" xfId="9" xr:uid="{00000000-0005-0000-0000-000006000000}"/>
    <cellStyle name="Comma 4 2" xfId="29" xr:uid="{60BCCB50-2433-492E-8842-9544CDF58D2E}"/>
    <cellStyle name="Comma 5" xfId="33" xr:uid="{C3D2F0D2-D3B3-4355-BC9D-479B24159F7B}"/>
    <cellStyle name="Currency 5 2 2 2" xfId="22" xr:uid="{00000000-0005-0000-0000-000007000000}"/>
    <cellStyle name="Currency 5 2 2 2 2" xfId="37" xr:uid="{94CFD641-A60B-4D49-A798-EB7DC6864D4F}"/>
    <cellStyle name="Normal" xfId="0" builtinId="0"/>
    <cellStyle name="Normal 10 2 2 3" xfId="20" xr:uid="{00000000-0005-0000-0000-000009000000}"/>
    <cellStyle name="Normal 10 2 2 3 2" xfId="35" xr:uid="{5A0F8ED8-6355-495D-A276-E68FCA83055F}"/>
    <cellStyle name="Normal 2" xfId="2" xr:uid="{00000000-0005-0000-0000-00000A000000}"/>
    <cellStyle name="Normal 3" xfId="5" xr:uid="{00000000-0005-0000-0000-00000B000000}"/>
    <cellStyle name="Normal 3 2" xfId="25" xr:uid="{1E379EFC-D415-465B-B0B5-F1DE34264752}"/>
    <cellStyle name="Normal 4" xfId="8" xr:uid="{00000000-0005-0000-0000-00000C000000}"/>
    <cellStyle name="Normal 4 2" xfId="28" xr:uid="{32C4D230-47AD-434E-9FDC-BCB0F368040A}"/>
    <cellStyle name="Normal 5" xfId="11" xr:uid="{00000000-0005-0000-0000-00000D000000}"/>
    <cellStyle name="Normal 5 2" xfId="12" xr:uid="{00000000-0005-0000-0000-00000E000000}"/>
    <cellStyle name="Normal 5 3" xfId="31" xr:uid="{673EA4BF-3595-4722-9D23-31978F76010B}"/>
    <cellStyle name="Normal 6" xfId="15" xr:uid="{00000000-0005-0000-0000-00000F000000}"/>
    <cellStyle name="Normal 6 2" xfId="32" xr:uid="{B036B52F-3DD7-40FD-A21D-8A27AB5FD464}"/>
    <cellStyle name="Normal 7" xfId="18" xr:uid="{00000000-0005-0000-0000-000010000000}"/>
    <cellStyle name="Normal 8" xfId="19" xr:uid="{00000000-0005-0000-0000-000011000000}"/>
    <cellStyle name="Normal 8 2" xfId="34" xr:uid="{01B7955E-785E-4A70-A9EE-AFB639978E5B}"/>
    <cellStyle name="Normal_2000 draft YUB Schedules with final adjustments" xfId="17" xr:uid="{00000000-0005-0000-0000-000012000000}"/>
    <cellStyle name="Percent" xfId="4" builtinId="5"/>
    <cellStyle name="Percent 11" xfId="23" xr:uid="{00000000-0005-0000-0000-000014000000}"/>
    <cellStyle name="Percent 11 2" xfId="38" xr:uid="{AFCFAA20-3F61-41B2-844E-A5EB0EEA4885}"/>
    <cellStyle name="Percent 2" xfId="7" xr:uid="{00000000-0005-0000-0000-000015000000}"/>
    <cellStyle name="Percent 2 2" xfId="27" xr:uid="{58AB238B-D773-4E4A-B4BE-67C453370DC1}"/>
    <cellStyle name="Percent 3" xfId="10" xr:uid="{00000000-0005-0000-0000-000016000000}"/>
    <cellStyle name="Percent 3 2" xfId="30" xr:uid="{E8A3F81C-957E-44B1-9D7B-C2E61B89EEEC}"/>
    <cellStyle name="Percent 4" xfId="13" xr:uid="{00000000-0005-0000-0000-000017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9217" name="Button 1" hidden="1">
              <a:extLst>
                <a:ext uri="{63B3BB69-23CF-44E3-9099-C40C66FF867C}">
                  <a14:compatExt spid="_x0000_s9217"/>
                </a:ext>
                <a:ext uri="{FF2B5EF4-FFF2-40B4-BE49-F238E27FC236}">
                  <a16:creationId xmlns:a16="http://schemas.microsoft.com/office/drawing/2014/main" id="{00000000-0008-0000-0C00-0000012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D00-0000012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75777" name="Button 1" hidden="1">
              <a:extLst>
                <a:ext uri="{63B3BB69-23CF-44E3-9099-C40C66FF867C}">
                  <a14:compatExt spid="_x0000_s75777"/>
                </a:ext>
                <a:ext uri="{FF2B5EF4-FFF2-40B4-BE49-F238E27FC236}">
                  <a16:creationId xmlns:a16="http://schemas.microsoft.com/office/drawing/2014/main" id="{00000000-0008-0000-0F00-0000012801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2</xdr:col>
          <xdr:colOff>0</xdr:colOff>
          <xdr:row>0</xdr:row>
          <xdr:rowOff>0</xdr:rowOff>
        </xdr:to>
        <xdr:sp macro="" textlink="">
          <xdr:nvSpPr>
            <xdr:cNvPr id="11265" name="Button 1" hidden="1">
              <a:extLst>
                <a:ext uri="{63B3BB69-23CF-44E3-9099-C40C66FF867C}">
                  <a14:compatExt spid="_x0000_s11265"/>
                </a:ext>
                <a:ext uri="{FF2B5EF4-FFF2-40B4-BE49-F238E27FC236}">
                  <a16:creationId xmlns:a16="http://schemas.microsoft.com/office/drawing/2014/main" id="{00000000-0008-0000-1000-0000012C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1200-0000013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76801" name="Button 1" hidden="1">
              <a:extLst>
                <a:ext uri="{63B3BB69-23CF-44E3-9099-C40C66FF867C}">
                  <a14:compatExt spid="_x0000_s76801"/>
                </a:ext>
                <a:ext uri="{FF2B5EF4-FFF2-40B4-BE49-F238E27FC236}">
                  <a16:creationId xmlns:a16="http://schemas.microsoft.com/office/drawing/2014/main" id="{00000000-0008-0000-1300-0000012C01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77825" name="Button 1" hidden="1">
              <a:extLst>
                <a:ext uri="{63B3BB69-23CF-44E3-9099-C40C66FF867C}">
                  <a14:compatExt spid="_x0000_s77825"/>
                </a:ext>
                <a:ext uri="{FF2B5EF4-FFF2-40B4-BE49-F238E27FC236}">
                  <a16:creationId xmlns:a16="http://schemas.microsoft.com/office/drawing/2014/main" id="{00000000-0008-0000-1400-0000013001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63489" name="Button 1" hidden="1">
              <a:extLst>
                <a:ext uri="{63B3BB69-23CF-44E3-9099-C40C66FF867C}">
                  <a14:compatExt spid="_x0000_s63489"/>
                </a:ext>
                <a:ext uri="{FF2B5EF4-FFF2-40B4-BE49-F238E27FC236}">
                  <a16:creationId xmlns:a16="http://schemas.microsoft.com/office/drawing/2014/main" id="{00000000-0008-0000-1500-000001F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114689" name="Button 1" hidden="1">
              <a:extLst>
                <a:ext uri="{63B3BB69-23CF-44E3-9099-C40C66FF867C}">
                  <a14:compatExt spid="_x0000_s114689"/>
                </a:ext>
                <a:ext uri="{FF2B5EF4-FFF2-40B4-BE49-F238E27FC236}">
                  <a16:creationId xmlns:a16="http://schemas.microsoft.com/office/drawing/2014/main" id="{00000000-0008-0000-1600-000001C001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115713" name="Button 1" hidden="1">
              <a:extLst>
                <a:ext uri="{63B3BB69-23CF-44E3-9099-C40C66FF867C}">
                  <a14:compatExt spid="_x0000_s115713"/>
                </a:ext>
                <a:ext uri="{FF2B5EF4-FFF2-40B4-BE49-F238E27FC236}">
                  <a16:creationId xmlns:a16="http://schemas.microsoft.com/office/drawing/2014/main" id="{00000000-0008-0000-1700-000001C401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13313" name="Button 1" hidden="1">
              <a:extLst>
                <a:ext uri="{63B3BB69-23CF-44E3-9099-C40C66FF867C}">
                  <a14:compatExt spid="_x0000_s13313"/>
                </a:ext>
                <a:ext uri="{FF2B5EF4-FFF2-40B4-BE49-F238E27FC236}">
                  <a16:creationId xmlns:a16="http://schemas.microsoft.com/office/drawing/2014/main" id="{00000000-0008-0000-1800-0000013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128001" name="Button 1" hidden="1">
              <a:extLst>
                <a:ext uri="{63B3BB69-23CF-44E3-9099-C40C66FF867C}">
                  <a14:compatExt spid="_x0000_s128001"/>
                </a:ext>
                <a:ext uri="{FF2B5EF4-FFF2-40B4-BE49-F238E27FC236}">
                  <a16:creationId xmlns:a16="http://schemas.microsoft.com/office/drawing/2014/main" id="{00000000-0008-0000-0700-000001F401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53249" name="Button 1" hidden="1">
              <a:extLst>
                <a:ext uri="{63B3BB69-23CF-44E3-9099-C40C66FF867C}">
                  <a14:compatExt spid="_x0000_s53249"/>
                </a:ext>
                <a:ext uri="{FF2B5EF4-FFF2-40B4-BE49-F238E27FC236}">
                  <a16:creationId xmlns:a16="http://schemas.microsoft.com/office/drawing/2014/main" id="{00000000-0008-0000-0800-000001D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900-0000011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0A00-0000011C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B00-0000010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trlProp" Target="../ctrlProps/ctrlProp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trlProp" Target="../ctrlProps/ctrlProp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ctrlProp" Target="../ctrlProps/ctrlProp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trlProp" Target="../ctrlProps/ctrlProp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4.bin"/><Relationship Id="rId4" Type="http://schemas.openxmlformats.org/officeDocument/2006/relationships/ctrlProp" Target="../ctrlProps/ctrlProp1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6.bin"/><Relationship Id="rId4" Type="http://schemas.openxmlformats.org/officeDocument/2006/relationships/ctrlProp" Target="../ctrlProps/ctrlProp1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7.bin"/><Relationship Id="rId4" Type="http://schemas.openxmlformats.org/officeDocument/2006/relationships/ctrlProp" Target="../ctrlProps/ctrlProp13.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9.bin"/><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20.bin"/><Relationship Id="rId4" Type="http://schemas.openxmlformats.org/officeDocument/2006/relationships/ctrlProp" Target="../ctrlProps/ctrlProp1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21.bin"/><Relationship Id="rId4" Type="http://schemas.openxmlformats.org/officeDocument/2006/relationships/ctrlProp" Target="../ctrlProps/ctrlProp16.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22.bin"/><Relationship Id="rId4" Type="http://schemas.openxmlformats.org/officeDocument/2006/relationships/ctrlProp" Target="../ctrlProps/ctrlProp17.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23.bin"/><Relationship Id="rId4" Type="http://schemas.openxmlformats.org/officeDocument/2006/relationships/ctrlProp" Target="../ctrlProps/ctrlProp18.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4.bin"/><Relationship Id="rId4" Type="http://schemas.openxmlformats.org/officeDocument/2006/relationships/ctrlProp" Target="../ctrlProps/ctrlProp19.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5.bin"/><Relationship Id="rId4" Type="http://schemas.openxmlformats.org/officeDocument/2006/relationships/ctrlProp" Target="../ctrlProps/ctrlProp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3:AB15"/>
  <sheetViews>
    <sheetView tabSelected="1" view="pageBreakPreview" zoomScaleNormal="100" zoomScaleSheetLayoutView="100" workbookViewId="0">
      <pane ySplit="3" topLeftCell="A4" activePane="bottomLeft" state="frozen"/>
      <selection activeCell="F10" sqref="F10"/>
      <selection pane="bottomLeft" activeCell="I5" sqref="I5"/>
    </sheetView>
  </sheetViews>
  <sheetFormatPr defaultColWidth="9.08984375" defaultRowHeight="12.5" x14ac:dyDescent="0.25"/>
  <cols>
    <col min="1" max="1" width="9.08984375" style="2"/>
    <col min="2" max="2" width="31.6328125" style="2" customWidth="1"/>
    <col min="3" max="3" width="1.453125" style="2" customWidth="1"/>
    <col min="4" max="4" width="11.36328125" style="2" customWidth="1"/>
    <col min="5" max="5" width="1.453125" style="2" customWidth="1"/>
    <col min="6" max="7" width="11.36328125" style="2" customWidth="1"/>
    <col min="8" max="9" width="10.453125" style="2" customWidth="1"/>
    <col min="10" max="10" width="9.08984375" style="2"/>
    <col min="29" max="16384" width="9.08984375" style="2"/>
  </cols>
  <sheetData>
    <row r="3" spans="2:10" s="1" customFormat="1" ht="15" x14ac:dyDescent="0.3">
      <c r="B3" s="80" t="s">
        <v>0</v>
      </c>
      <c r="C3" s="80"/>
      <c r="D3" s="80"/>
      <c r="E3" s="80"/>
      <c r="F3" s="80"/>
      <c r="G3" s="80"/>
      <c r="H3" s="80"/>
      <c r="I3" s="80"/>
    </row>
    <row r="4" spans="2:10" s="1" customFormat="1" ht="15" x14ac:dyDescent="0.3">
      <c r="B4" s="80" t="s">
        <v>58</v>
      </c>
      <c r="C4" s="80"/>
      <c r="D4" s="80"/>
      <c r="E4" s="80"/>
      <c r="F4" s="80"/>
      <c r="G4" s="80"/>
      <c r="H4" s="80"/>
      <c r="I4" s="80"/>
    </row>
    <row r="5" spans="2:10" ht="15.75" customHeight="1" x14ac:dyDescent="0.25">
      <c r="B5" s="81" t="s">
        <v>1</v>
      </c>
      <c r="C5" s="81"/>
      <c r="D5" s="81"/>
      <c r="E5" s="81"/>
      <c r="F5" s="81"/>
      <c r="G5" s="81"/>
      <c r="H5" s="81"/>
      <c r="I5" s="81"/>
    </row>
    <row r="6" spans="2:10" ht="11.25" customHeight="1" x14ac:dyDescent="0.25">
      <c r="B6" s="46"/>
      <c r="C6" s="47"/>
      <c r="D6" s="48"/>
      <c r="E6" s="48"/>
      <c r="F6" s="48"/>
      <c r="G6" s="48"/>
      <c r="H6" s="48"/>
    </row>
    <row r="7" spans="2:10" s="6" customFormat="1" x14ac:dyDescent="0.25">
      <c r="D7" s="7"/>
      <c r="E7" s="7"/>
      <c r="F7" s="7"/>
      <c r="G7" s="7"/>
      <c r="H7" s="7"/>
      <c r="I7" s="7"/>
    </row>
    <row r="8" spans="2:10" s="6" customFormat="1" ht="25" x14ac:dyDescent="0.25">
      <c r="D8" s="9" t="s">
        <v>150</v>
      </c>
      <c r="E8" s="10"/>
      <c r="F8" s="9" t="s">
        <v>137</v>
      </c>
      <c r="G8" s="9" t="s">
        <v>149</v>
      </c>
      <c r="H8" s="9" t="s">
        <v>141</v>
      </c>
      <c r="I8" s="9" t="s">
        <v>142</v>
      </c>
    </row>
    <row r="9" spans="2:10" s="6" customFormat="1" ht="22.5" customHeight="1" x14ac:dyDescent="0.25">
      <c r="B9" s="6" t="s">
        <v>54</v>
      </c>
      <c r="D9" s="11">
        <f>'3.2'!D11</f>
        <v>15882.070192506908</v>
      </c>
      <c r="E9" s="11"/>
      <c r="F9" s="11">
        <f>'3.2'!F11</f>
        <v>12666.974316157601</v>
      </c>
      <c r="G9" s="11">
        <f>'3.2'!G11</f>
        <v>15050.613595704119</v>
      </c>
      <c r="H9" s="11">
        <f>'3.2'!H11</f>
        <v>16128.486262441762</v>
      </c>
      <c r="I9" s="11">
        <f>'3.2'!I11</f>
        <v>18053.910707069004</v>
      </c>
      <c r="J9" s="11"/>
    </row>
    <row r="10" spans="2:10" s="6" customFormat="1" ht="22.5" customHeight="1" x14ac:dyDescent="0.25">
      <c r="B10" s="6" t="s">
        <v>74</v>
      </c>
      <c r="D10" s="13">
        <f>'3.3'!D17</f>
        <v>28574.831470062556</v>
      </c>
      <c r="E10" s="13"/>
      <c r="F10" s="13">
        <f>'3.3'!F17</f>
        <v>28666.514590000002</v>
      </c>
      <c r="G10" s="13">
        <f>'3.3'!G17</f>
        <v>30828.211070000001</v>
      </c>
      <c r="H10" s="13">
        <f>'3.3'!H17</f>
        <v>34929.898411570495</v>
      </c>
      <c r="I10" s="13">
        <f>'3.3'!I17</f>
        <v>37314.181862513782</v>
      </c>
      <c r="J10" s="11"/>
    </row>
    <row r="11" spans="2:10" s="6" customFormat="1" ht="22.5" customHeight="1" x14ac:dyDescent="0.25">
      <c r="B11" s="6" t="s">
        <v>2</v>
      </c>
      <c r="D11" s="49">
        <f>'3.14'!D14</f>
        <v>12631.387442442705</v>
      </c>
      <c r="E11" s="49"/>
      <c r="F11" s="49">
        <f>'3.14'!F14</f>
        <v>13692.115739361112</v>
      </c>
      <c r="G11" s="49">
        <f>'3.14'!G14</f>
        <v>11239.944491666667</v>
      </c>
      <c r="H11" s="49">
        <f>'3.14'!H14</f>
        <v>12811.048092555557</v>
      </c>
      <c r="I11" s="49">
        <f>'3.14'!I14</f>
        <v>14702.884092555556</v>
      </c>
      <c r="J11" s="11"/>
    </row>
    <row r="12" spans="2:10" s="6" customFormat="1" ht="22.5" customHeight="1" x14ac:dyDescent="0.25">
      <c r="B12" s="6" t="s">
        <v>3</v>
      </c>
      <c r="D12" s="49">
        <v>16160.586440526487</v>
      </c>
      <c r="E12" s="49"/>
      <c r="F12" s="49">
        <v>16447.850906836211</v>
      </c>
      <c r="G12" s="49">
        <v>18356.161106809435</v>
      </c>
      <c r="H12" s="49">
        <v>18691.172440937735</v>
      </c>
      <c r="I12" s="49">
        <v>21273.197424685066</v>
      </c>
      <c r="J12" s="11"/>
    </row>
    <row r="13" spans="2:10" s="6" customFormat="1" ht="22.5" customHeight="1" x14ac:dyDescent="0.25">
      <c r="B13" s="6" t="s">
        <v>80</v>
      </c>
      <c r="D13" s="50">
        <f>SUM(D9:D12)</f>
        <v>73248.875545538656</v>
      </c>
      <c r="E13" s="11"/>
      <c r="F13" s="50">
        <f>SUM(F9:F12)</f>
        <v>71473.455552354921</v>
      </c>
      <c r="G13" s="50">
        <f>SUM(G9:G12)</f>
        <v>75474.930264180221</v>
      </c>
      <c r="H13" s="50">
        <f>SUM(H9:H12)</f>
        <v>82560.605207505549</v>
      </c>
      <c r="I13" s="50">
        <f>SUM(I9:I12)</f>
        <v>91344.174086823419</v>
      </c>
      <c r="J13" s="11"/>
    </row>
    <row r="14" spans="2:10" s="6" customFormat="1" x14ac:dyDescent="0.25"/>
    <row r="15" spans="2:10" s="6" customFormat="1" x14ac:dyDescent="0.25"/>
  </sheetData>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Button 3">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3:Y16"/>
  <sheetViews>
    <sheetView view="pageBreakPreview" zoomScale="115" zoomScaleNormal="100" zoomScaleSheetLayoutView="115" workbookViewId="0">
      <pane ySplit="3" topLeftCell="A7" activePane="bottomLeft" state="frozen"/>
      <selection activeCell="F10" sqref="F10"/>
      <selection pane="bottomLeft" activeCell="H11" sqref="H11"/>
    </sheetView>
  </sheetViews>
  <sheetFormatPr defaultColWidth="9.08984375" defaultRowHeight="12.5" x14ac:dyDescent="0.25"/>
  <cols>
    <col min="1" max="1" width="9.08984375" style="2"/>
    <col min="2" max="2" width="19.6328125" style="2" customWidth="1"/>
    <col min="3" max="3" width="1.453125" style="2" customWidth="1"/>
    <col min="4" max="4" width="11.36328125" style="2" customWidth="1"/>
    <col min="5" max="5" width="1.453125" style="2" customWidth="1"/>
    <col min="6" max="7" width="11.36328125" style="2" customWidth="1"/>
    <col min="8" max="8" width="10.81640625" style="2" customWidth="1"/>
    <col min="9" max="9" width="11.36328125" style="2" customWidth="1"/>
    <col min="10" max="16384" width="9.08984375" style="2"/>
  </cols>
  <sheetData>
    <row r="3" spans="2:25" s="1" customFormat="1" ht="15" x14ac:dyDescent="0.3">
      <c r="B3" s="83" t="s">
        <v>203</v>
      </c>
      <c r="C3" s="83"/>
      <c r="D3" s="83"/>
      <c r="E3" s="83"/>
      <c r="F3" s="83"/>
      <c r="G3" s="83"/>
      <c r="H3" s="83"/>
      <c r="I3" s="83"/>
    </row>
    <row r="4" spans="2:25" s="1" customFormat="1" ht="15" x14ac:dyDescent="0.3">
      <c r="B4" s="83" t="s">
        <v>20</v>
      </c>
      <c r="C4" s="83"/>
      <c r="D4" s="83"/>
      <c r="E4" s="83"/>
      <c r="F4" s="83"/>
      <c r="G4" s="83"/>
      <c r="H4" s="83"/>
      <c r="I4" s="83"/>
    </row>
    <row r="5" spans="2:25" ht="15.75" customHeight="1" x14ac:dyDescent="0.25">
      <c r="B5" s="84" t="s">
        <v>1</v>
      </c>
      <c r="C5" s="84"/>
      <c r="D5" s="84"/>
      <c r="E5" s="84"/>
      <c r="F5" s="84"/>
      <c r="G5" s="84"/>
      <c r="H5" s="84"/>
      <c r="I5" s="84"/>
    </row>
    <row r="6" spans="2:25" ht="11.25" customHeight="1" x14ac:dyDescent="0.25">
      <c r="B6" s="3"/>
      <c r="C6" s="4"/>
      <c r="D6" s="5"/>
      <c r="E6" s="5"/>
      <c r="F6" s="5"/>
      <c r="G6" s="5"/>
      <c r="H6" s="5"/>
    </row>
    <row r="7" spans="2:25" s="6" customFormat="1" x14ac:dyDescent="0.25">
      <c r="D7" s="7"/>
      <c r="E7" s="7"/>
      <c r="F7" s="7"/>
      <c r="G7" s="7"/>
      <c r="H7" s="7"/>
      <c r="I7" s="7"/>
    </row>
    <row r="8" spans="2:25" s="6" customFormat="1" ht="25" x14ac:dyDescent="0.25">
      <c r="D8" s="9" t="s">
        <v>150</v>
      </c>
      <c r="E8" s="10"/>
      <c r="F8" s="9" t="s">
        <v>137</v>
      </c>
      <c r="G8" s="9" t="s">
        <v>149</v>
      </c>
      <c r="H8" s="9" t="s">
        <v>141</v>
      </c>
      <c r="I8" s="9" t="s">
        <v>142</v>
      </c>
    </row>
    <row r="9" spans="2:25" s="6" customFormat="1" ht="22.5" customHeight="1" x14ac:dyDescent="0.25">
      <c r="B9" s="6" t="s">
        <v>4</v>
      </c>
      <c r="D9" s="11">
        <v>674.07088968521123</v>
      </c>
      <c r="E9" s="11"/>
      <c r="F9" s="11">
        <v>644.78761499999996</v>
      </c>
      <c r="G9" s="11">
        <v>548.23663499999998</v>
      </c>
      <c r="H9" s="11">
        <v>656.34336269706205</v>
      </c>
      <c r="I9" s="11">
        <v>666.4309920119349</v>
      </c>
      <c r="N9" s="8"/>
      <c r="O9" s="8"/>
      <c r="P9" s="8"/>
      <c r="Q9" s="8"/>
      <c r="S9" s="8"/>
      <c r="T9" s="8"/>
      <c r="V9" s="11"/>
      <c r="W9" s="11"/>
      <c r="Y9" s="11"/>
    </row>
    <row r="10" spans="2:25" s="6" customFormat="1" ht="22.5" customHeight="1" x14ac:dyDescent="0.25">
      <c r="B10" s="6" t="s">
        <v>95</v>
      </c>
      <c r="D10" s="13">
        <v>1175.0094768764216</v>
      </c>
      <c r="E10" s="13"/>
      <c r="F10" s="13">
        <f>'3.6.1'!F9</f>
        <v>1197.2252353230929</v>
      </c>
      <c r="G10" s="13">
        <f>'3.6.1'!G9</f>
        <v>976.18751116394662</v>
      </c>
      <c r="H10" s="13">
        <f>'3.6.1'!H9</f>
        <v>1304.573018209996</v>
      </c>
      <c r="I10" s="13">
        <f>'3.6.1'!I9</f>
        <v>1131.4835335141418</v>
      </c>
      <c r="N10" s="8"/>
      <c r="O10" s="8"/>
      <c r="P10" s="8"/>
      <c r="Q10" s="8"/>
      <c r="S10" s="8"/>
      <c r="T10" s="8"/>
      <c r="V10" s="11"/>
      <c r="W10" s="11"/>
      <c r="Y10" s="11"/>
    </row>
    <row r="11" spans="2:25" s="6" customFormat="1" ht="22.5" customHeight="1" x14ac:dyDescent="0.25">
      <c r="B11" s="6" t="s">
        <v>57</v>
      </c>
      <c r="D11" s="13">
        <v>219.14052312357853</v>
      </c>
      <c r="E11" s="13"/>
      <c r="F11" s="13">
        <v>190.18745967690711</v>
      </c>
      <c r="G11" s="13">
        <v>244.35718883605352</v>
      </c>
      <c r="H11" s="13">
        <v>479.63498179000408</v>
      </c>
      <c r="I11" s="13">
        <v>279.11346648585823</v>
      </c>
      <c r="N11" s="8"/>
      <c r="O11" s="8"/>
      <c r="P11" s="8"/>
      <c r="Q11" s="8"/>
      <c r="S11" s="8"/>
      <c r="T11" s="8"/>
      <c r="V11" s="11"/>
      <c r="W11" s="11"/>
      <c r="Y11" s="11"/>
    </row>
    <row r="12" spans="2:25" s="6" customFormat="1" ht="22.5" customHeight="1" thickBot="1" x14ac:dyDescent="0.3">
      <c r="B12" s="6" t="s">
        <v>69</v>
      </c>
      <c r="D12" s="16">
        <f>SUM(D9:D10,D11)</f>
        <v>2068.2208896852112</v>
      </c>
      <c r="E12" s="16"/>
      <c r="F12" s="16">
        <f t="shared" ref="F12:I12" si="0">SUM(F9:F10,F11)</f>
        <v>2032.2003099999999</v>
      </c>
      <c r="G12" s="16">
        <f t="shared" si="0"/>
        <v>1768.7813350000001</v>
      </c>
      <c r="H12" s="16">
        <f t="shared" si="0"/>
        <v>2440.5513626970624</v>
      </c>
      <c r="I12" s="16">
        <f t="shared" si="0"/>
        <v>2077.0279920119347</v>
      </c>
      <c r="N12" s="8"/>
      <c r="O12" s="8"/>
      <c r="P12" s="8"/>
      <c r="Q12" s="8"/>
      <c r="S12" s="8"/>
      <c r="T12" s="8"/>
      <c r="V12" s="11"/>
      <c r="W12" s="11"/>
      <c r="Y12" s="11"/>
    </row>
    <row r="13" spans="2:25" ht="13" thickTop="1" x14ac:dyDescent="0.25">
      <c r="V13" s="18"/>
      <c r="W13" s="18"/>
    </row>
    <row r="14" spans="2:25" x14ac:dyDescent="0.25">
      <c r="D14" s="128"/>
      <c r="F14" s="128"/>
      <c r="G14" s="128"/>
      <c r="H14" s="128"/>
      <c r="I14" s="128"/>
      <c r="V14" s="11"/>
      <c r="W14" s="11"/>
      <c r="X14" s="6"/>
      <c r="Y14" s="11"/>
    </row>
    <row r="15" spans="2:25" x14ac:dyDescent="0.25">
      <c r="D15" s="128"/>
      <c r="F15" s="128"/>
      <c r="G15" s="128"/>
      <c r="H15" s="128"/>
      <c r="I15" s="128"/>
      <c r="V15" s="11"/>
      <c r="W15" s="11"/>
      <c r="X15" s="6"/>
      <c r="Y15" s="11"/>
    </row>
    <row r="16" spans="2:25" x14ac:dyDescent="0.25">
      <c r="D16" s="128"/>
      <c r="F16" s="128"/>
      <c r="G16" s="128"/>
      <c r="H16" s="128"/>
      <c r="I16" s="128"/>
      <c r="V16" s="11"/>
      <c r="W16" s="11"/>
      <c r="X16" s="6"/>
      <c r="Y16" s="11"/>
    </row>
  </sheetData>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B3:Y13"/>
  <sheetViews>
    <sheetView view="pageBreakPreview" zoomScale="115" zoomScaleNormal="100" zoomScaleSheetLayoutView="115" workbookViewId="0">
      <pane ySplit="3" topLeftCell="A8" activePane="bottomLeft" state="frozen"/>
      <selection activeCell="F10" sqref="F10"/>
      <selection pane="bottomLeft" activeCell="H11" sqref="H11"/>
    </sheetView>
  </sheetViews>
  <sheetFormatPr defaultColWidth="9.08984375" defaultRowHeight="12.5" x14ac:dyDescent="0.25"/>
  <cols>
    <col min="1" max="1" width="9.08984375" style="2"/>
    <col min="2" max="2" width="19.08984375" style="2" customWidth="1"/>
    <col min="3" max="3" width="1.453125" style="2" customWidth="1"/>
    <col min="4" max="4" width="11.36328125" style="2" customWidth="1"/>
    <col min="5" max="5" width="1.453125" style="2" customWidth="1"/>
    <col min="6" max="6" width="11.36328125" style="2" customWidth="1"/>
    <col min="7" max="7" width="10.90625" style="2" customWidth="1"/>
    <col min="8" max="8" width="10.6328125" style="2" customWidth="1"/>
    <col min="9" max="9" width="11.36328125" style="2" customWidth="1"/>
    <col min="10" max="16384" width="9.08984375" style="2"/>
  </cols>
  <sheetData>
    <row r="3" spans="2:25" s="1" customFormat="1" ht="15" x14ac:dyDescent="0.3">
      <c r="B3" s="83" t="s">
        <v>202</v>
      </c>
      <c r="C3" s="83"/>
      <c r="D3" s="83"/>
      <c r="E3" s="83"/>
      <c r="F3" s="83"/>
      <c r="G3" s="83"/>
      <c r="H3" s="83"/>
      <c r="I3" s="83"/>
    </row>
    <row r="4" spans="2:25" s="1" customFormat="1" ht="15" x14ac:dyDescent="0.3">
      <c r="B4" s="83" t="s">
        <v>21</v>
      </c>
      <c r="C4" s="83"/>
      <c r="D4" s="83"/>
      <c r="E4" s="83"/>
      <c r="F4" s="83"/>
      <c r="G4" s="83"/>
      <c r="H4" s="83"/>
      <c r="I4" s="83"/>
    </row>
    <row r="5" spans="2:25" ht="15.75" customHeight="1" x14ac:dyDescent="0.25">
      <c r="B5" s="84" t="s">
        <v>1</v>
      </c>
      <c r="C5" s="84"/>
      <c r="D5" s="84"/>
      <c r="E5" s="84"/>
      <c r="F5" s="84"/>
      <c r="G5" s="84"/>
      <c r="H5" s="84"/>
      <c r="I5" s="84"/>
    </row>
    <row r="6" spans="2:25" ht="11.25" customHeight="1" x14ac:dyDescent="0.25">
      <c r="B6" s="3"/>
      <c r="C6" s="4"/>
      <c r="D6" s="5"/>
      <c r="E6" s="5"/>
      <c r="F6" s="5"/>
      <c r="G6" s="5"/>
      <c r="H6" s="5"/>
    </row>
    <row r="7" spans="2:25" s="6" customFormat="1" x14ac:dyDescent="0.25">
      <c r="D7" s="7"/>
      <c r="E7" s="7"/>
      <c r="F7" s="7"/>
      <c r="G7" s="7"/>
      <c r="H7" s="7"/>
      <c r="I7" s="7"/>
    </row>
    <row r="8" spans="2:25" s="6" customFormat="1" ht="25" x14ac:dyDescent="0.25">
      <c r="D8" s="9" t="s">
        <v>150</v>
      </c>
      <c r="E8" s="10"/>
      <c r="F8" s="9" t="s">
        <v>137</v>
      </c>
      <c r="G8" s="9" t="s">
        <v>149</v>
      </c>
      <c r="H8" s="9" t="s">
        <v>141</v>
      </c>
      <c r="I8" s="9" t="s">
        <v>142</v>
      </c>
    </row>
    <row r="9" spans="2:25" s="6" customFormat="1" ht="22.5" customHeight="1" x14ac:dyDescent="0.25">
      <c r="B9" s="6" t="s">
        <v>4</v>
      </c>
      <c r="D9" s="11">
        <v>629.08037280162375</v>
      </c>
      <c r="E9" s="11"/>
      <c r="F9" s="11">
        <v>701.187185</v>
      </c>
      <c r="G9" s="11">
        <v>686.79607499999997</v>
      </c>
      <c r="H9" s="11">
        <v>750.9842043730365</v>
      </c>
      <c r="I9" s="11">
        <v>763.95617809211831</v>
      </c>
      <c r="L9" s="12"/>
      <c r="M9" s="12"/>
      <c r="N9" s="8"/>
      <c r="O9" s="8"/>
      <c r="P9" s="8"/>
      <c r="Q9" s="8"/>
      <c r="S9" s="8"/>
      <c r="T9" s="8"/>
      <c r="V9" s="11"/>
      <c r="W9" s="11"/>
      <c r="Y9" s="11"/>
    </row>
    <row r="10" spans="2:25" s="6" customFormat="1" ht="22.5" customHeight="1" x14ac:dyDescent="0.25">
      <c r="B10" s="6" t="s">
        <v>95</v>
      </c>
      <c r="D10" s="13">
        <v>212.49052312357844</v>
      </c>
      <c r="E10" s="13"/>
      <c r="F10" s="13">
        <f>'3.6.1'!F10</f>
        <v>115.95058467690708</v>
      </c>
      <c r="G10" s="13">
        <f>'3.6.1'!F10</f>
        <v>115.95058467690708</v>
      </c>
      <c r="H10" s="13">
        <f>'3.6.1'!H10</f>
        <v>34.426981790003872</v>
      </c>
      <c r="I10" s="13">
        <f>'3.6.1'!I10</f>
        <v>207.51646648585819</v>
      </c>
      <c r="N10" s="8"/>
      <c r="O10" s="8"/>
      <c r="P10" s="8"/>
      <c r="Q10" s="8"/>
      <c r="S10" s="8"/>
      <c r="T10" s="8"/>
      <c r="V10" s="11"/>
      <c r="W10" s="11"/>
      <c r="Y10" s="11"/>
    </row>
    <row r="11" spans="2:25" s="6" customFormat="1" ht="22.5" customHeight="1" x14ac:dyDescent="0.25">
      <c r="B11" s="6" t="s">
        <v>57</v>
      </c>
      <c r="D11" s="13">
        <v>278.5094768764215</v>
      </c>
      <c r="E11" s="13"/>
      <c r="F11" s="13">
        <v>283.44143032309296</v>
      </c>
      <c r="G11" s="13">
        <v>400.4770253230929</v>
      </c>
      <c r="H11" s="13">
        <v>242.06101820999612</v>
      </c>
      <c r="I11" s="13">
        <v>218.58353351414183</v>
      </c>
      <c r="N11" s="8"/>
      <c r="O11" s="8"/>
      <c r="P11" s="8"/>
      <c r="Q11" s="8"/>
      <c r="S11" s="8"/>
      <c r="T11" s="8"/>
      <c r="V11" s="11"/>
      <c r="W11" s="11"/>
      <c r="Y11" s="11"/>
    </row>
    <row r="12" spans="2:25" s="6" customFormat="1" ht="22.5" customHeight="1" thickBot="1" x14ac:dyDescent="0.3">
      <c r="B12" s="6" t="s">
        <v>70</v>
      </c>
      <c r="D12" s="16">
        <f>SUM(D9,D10,D11)</f>
        <v>1120.0803728016238</v>
      </c>
      <c r="E12" s="11"/>
      <c r="F12" s="16">
        <f t="shared" ref="F12:I12" si="0">SUM(F9,F10,F11)</f>
        <v>1100.5792000000001</v>
      </c>
      <c r="G12" s="16">
        <f t="shared" si="0"/>
        <v>1203.2236849999999</v>
      </c>
      <c r="H12" s="16">
        <f t="shared" si="0"/>
        <v>1027.4722043730364</v>
      </c>
      <c r="I12" s="16">
        <f t="shared" si="0"/>
        <v>1190.0561780921184</v>
      </c>
      <c r="N12" s="8"/>
      <c r="O12" s="8"/>
      <c r="P12" s="8"/>
      <c r="Q12" s="8"/>
      <c r="S12" s="8"/>
      <c r="T12" s="8"/>
      <c r="V12" s="11"/>
      <c r="W12" s="11"/>
      <c r="Y12" s="11"/>
    </row>
    <row r="13" spans="2:25" ht="13" thickTop="1" x14ac:dyDescent="0.25">
      <c r="V13" s="18"/>
      <c r="W13" s="18"/>
    </row>
  </sheetData>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3:Y14"/>
  <sheetViews>
    <sheetView view="pageBreakPreview" zoomScale="115" zoomScaleNormal="100" zoomScaleSheetLayoutView="115" workbookViewId="0">
      <pane ySplit="3" topLeftCell="A4" activePane="bottomLeft" state="frozen"/>
      <selection activeCell="F10" sqref="F10"/>
      <selection pane="bottomLeft" activeCell="A4" sqref="A4"/>
    </sheetView>
  </sheetViews>
  <sheetFormatPr defaultColWidth="9.08984375" defaultRowHeight="12.5" x14ac:dyDescent="0.25"/>
  <cols>
    <col min="1" max="1" width="9.08984375" style="2"/>
    <col min="2" max="2" width="29.453125" style="2" customWidth="1"/>
    <col min="3" max="3" width="1.453125" style="2" customWidth="1"/>
    <col min="4" max="4" width="11.36328125" style="2" customWidth="1"/>
    <col min="5" max="5" width="1.453125" style="2" customWidth="1"/>
    <col min="6" max="6" width="11.36328125" style="2" customWidth="1"/>
    <col min="7" max="7" width="10.7265625" style="2" customWidth="1"/>
    <col min="8" max="8" width="10.26953125" style="2" customWidth="1"/>
    <col min="9" max="9" width="11.36328125" style="2" customWidth="1"/>
    <col min="10" max="16384" width="9.08984375" style="2"/>
  </cols>
  <sheetData>
    <row r="3" spans="2:25" s="1" customFormat="1" ht="15" x14ac:dyDescent="0.3">
      <c r="B3" s="83" t="s">
        <v>25</v>
      </c>
      <c r="C3" s="83"/>
      <c r="D3" s="83"/>
      <c r="E3" s="83"/>
      <c r="F3" s="83"/>
      <c r="G3" s="83"/>
      <c r="H3" s="83"/>
      <c r="I3" s="83"/>
    </row>
    <row r="4" spans="2:25" s="1" customFormat="1" ht="15" x14ac:dyDescent="0.3">
      <c r="B4" s="83" t="s">
        <v>24</v>
      </c>
      <c r="C4" s="83"/>
      <c r="D4" s="83"/>
      <c r="E4" s="83"/>
      <c r="F4" s="83"/>
      <c r="G4" s="83"/>
      <c r="H4" s="83"/>
      <c r="I4" s="83"/>
    </row>
    <row r="5" spans="2:25" ht="15.75" customHeight="1" x14ac:dyDescent="0.25">
      <c r="B5" s="84" t="s">
        <v>1</v>
      </c>
      <c r="C5" s="84"/>
      <c r="D5" s="84"/>
      <c r="E5" s="84"/>
      <c r="F5" s="84"/>
      <c r="G5" s="84"/>
      <c r="H5" s="84"/>
      <c r="I5" s="84"/>
    </row>
    <row r="6" spans="2:25" ht="11.25" customHeight="1" x14ac:dyDescent="0.25">
      <c r="B6" s="3"/>
      <c r="C6" s="4"/>
      <c r="D6" s="5"/>
      <c r="E6" s="5"/>
      <c r="F6" s="5"/>
      <c r="G6" s="5"/>
      <c r="H6" s="5"/>
    </row>
    <row r="7" spans="2:25" s="6" customFormat="1" x14ac:dyDescent="0.25">
      <c r="D7" s="7"/>
      <c r="E7" s="7"/>
      <c r="F7" s="7"/>
      <c r="G7" s="7"/>
      <c r="H7" s="7"/>
      <c r="I7" s="7"/>
    </row>
    <row r="8" spans="2:25" s="6" customFormat="1" ht="25" x14ac:dyDescent="0.25">
      <c r="D8" s="9" t="s">
        <v>150</v>
      </c>
      <c r="E8" s="10"/>
      <c r="F8" s="9" t="s">
        <v>137</v>
      </c>
      <c r="G8" s="9" t="s">
        <v>149</v>
      </c>
      <c r="H8" s="9" t="s">
        <v>141</v>
      </c>
      <c r="I8" s="9" t="s">
        <v>142</v>
      </c>
    </row>
    <row r="9" spans="2:25" s="6" customFormat="1" ht="22.5" customHeight="1" x14ac:dyDescent="0.25">
      <c r="B9" s="6" t="s">
        <v>4</v>
      </c>
      <c r="D9" s="11">
        <v>371.94771097494993</v>
      </c>
      <c r="E9" s="11"/>
      <c r="F9" s="11">
        <v>274.59100000000001</v>
      </c>
      <c r="G9" s="11">
        <v>291.27460000000002</v>
      </c>
      <c r="H9" s="11">
        <v>342.27322230770352</v>
      </c>
      <c r="I9" s="11">
        <v>349.97245372746323</v>
      </c>
      <c r="J9" s="12"/>
      <c r="N9" s="8"/>
      <c r="O9" s="8"/>
      <c r="P9" s="8"/>
      <c r="Q9" s="8"/>
      <c r="S9" s="8"/>
      <c r="T9" s="8"/>
      <c r="V9" s="11"/>
      <c r="W9" s="11"/>
      <c r="Y9" s="11"/>
    </row>
    <row r="10" spans="2:25" s="6" customFormat="1" ht="22.5" customHeight="1" x14ac:dyDescent="0.25">
      <c r="B10" s="6" t="s">
        <v>56</v>
      </c>
      <c r="D10" s="13">
        <v>555.16999999999996</v>
      </c>
      <c r="E10" s="13"/>
      <c r="F10" s="13">
        <v>520.78252000000009</v>
      </c>
      <c r="G10" s="13">
        <v>630.02540999999997</v>
      </c>
      <c r="H10" s="13">
        <v>631.97099999999978</v>
      </c>
      <c r="I10" s="13">
        <v>631.971</v>
      </c>
      <c r="J10" s="18"/>
      <c r="N10" s="8"/>
      <c r="O10" s="8"/>
      <c r="P10" s="8"/>
      <c r="Q10" s="8"/>
      <c r="S10" s="8"/>
      <c r="T10" s="8"/>
      <c r="V10" s="11"/>
      <c r="W10" s="11"/>
      <c r="Y10" s="11"/>
    </row>
    <row r="11" spans="2:25" s="6" customFormat="1" ht="30.75" customHeight="1" x14ac:dyDescent="0.25">
      <c r="B11" s="14" t="s">
        <v>76</v>
      </c>
      <c r="D11" s="13">
        <v>597.96699999999998</v>
      </c>
      <c r="E11" s="13"/>
      <c r="F11" s="13">
        <v>664.8626999999999</v>
      </c>
      <c r="G11" s="13">
        <v>695.73469999999998</v>
      </c>
      <c r="H11" s="13">
        <v>569.18700000000001</v>
      </c>
      <c r="I11" s="13">
        <v>465.81799999999998</v>
      </c>
      <c r="J11" s="12"/>
      <c r="N11" s="8"/>
      <c r="O11" s="8"/>
      <c r="P11" s="8"/>
      <c r="Q11" s="8"/>
      <c r="S11" s="8"/>
      <c r="T11" s="8"/>
      <c r="V11" s="11"/>
      <c r="W11" s="11"/>
      <c r="Y11" s="11"/>
    </row>
    <row r="12" spans="2:25" s="6" customFormat="1" ht="22.5" customHeight="1" x14ac:dyDescent="0.25">
      <c r="B12" s="6" t="s">
        <v>81</v>
      </c>
      <c r="D12" s="13">
        <v>237.96999999999989</v>
      </c>
      <c r="E12" s="13"/>
      <c r="F12" s="13">
        <v>167.37977999999998</v>
      </c>
      <c r="G12" s="13">
        <v>82.178629999999998</v>
      </c>
      <c r="H12" s="13">
        <v>167.38</v>
      </c>
      <c r="I12" s="13">
        <v>167.38</v>
      </c>
      <c r="J12" s="12"/>
      <c r="N12" s="8"/>
      <c r="O12" s="8"/>
      <c r="P12" s="8"/>
      <c r="Q12" s="8"/>
      <c r="S12" s="8"/>
      <c r="T12" s="8"/>
      <c r="V12" s="11"/>
      <c r="W12" s="11"/>
      <c r="Y12" s="11"/>
    </row>
    <row r="13" spans="2:25" s="6" customFormat="1" ht="22.5" customHeight="1" thickBot="1" x14ac:dyDescent="0.3">
      <c r="B13" s="6" t="s">
        <v>71</v>
      </c>
      <c r="D13" s="16">
        <f t="shared" ref="D13" si="0">SUM(D9:D12)</f>
        <v>1763.0547109749496</v>
      </c>
      <c r="E13" s="11"/>
      <c r="F13" s="16">
        <f t="shared" ref="F13:G13" si="1">SUM(F9:F12)</f>
        <v>1627.616</v>
      </c>
      <c r="G13" s="16">
        <f t="shared" si="1"/>
        <v>1699.2133399999998</v>
      </c>
      <c r="H13" s="16">
        <f>SUM(H9:H12)</f>
        <v>1710.8112223077032</v>
      </c>
      <c r="I13" s="16">
        <f t="shared" ref="I13" si="2">SUM(I9:I12)</f>
        <v>1615.1414537274632</v>
      </c>
      <c r="N13" s="8"/>
      <c r="O13" s="8"/>
      <c r="P13" s="8"/>
      <c r="Q13" s="8"/>
      <c r="S13" s="8"/>
      <c r="T13" s="8"/>
      <c r="V13" s="11"/>
      <c r="W13" s="11"/>
      <c r="Y13" s="11"/>
    </row>
    <row r="14" spans="2:25" s="6" customFormat="1" ht="22.5" customHeight="1" thickTop="1" x14ac:dyDescent="0.25">
      <c r="I14" s="11"/>
      <c r="V14" s="11"/>
      <c r="W14" s="11"/>
    </row>
  </sheetData>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B3:Y28"/>
  <sheetViews>
    <sheetView view="pageBreakPreview" zoomScaleNormal="100" zoomScaleSheetLayoutView="100" workbookViewId="0">
      <pane ySplit="3" topLeftCell="A6" activePane="bottomLeft" state="frozen"/>
      <selection activeCell="F10" sqref="F10"/>
      <selection pane="bottomLeft" activeCell="A6" sqref="A6"/>
    </sheetView>
  </sheetViews>
  <sheetFormatPr defaultColWidth="9.08984375" defaultRowHeight="12.5" x14ac:dyDescent="0.25"/>
  <cols>
    <col min="1" max="1" width="9.08984375" style="2"/>
    <col min="2" max="2" width="24.453125" style="2" customWidth="1"/>
    <col min="3" max="3" width="1.453125" style="2" customWidth="1"/>
    <col min="4" max="4" width="11.36328125" style="2" customWidth="1"/>
    <col min="5" max="5" width="1.453125" style="2" customWidth="1"/>
    <col min="6" max="6" width="11.36328125" style="2" customWidth="1"/>
    <col min="7" max="7" width="10.90625" style="2" customWidth="1"/>
    <col min="8" max="8" width="11.81640625" style="2" customWidth="1"/>
    <col min="9" max="9" width="11.36328125" style="2" customWidth="1"/>
    <col min="10" max="16384" width="9.08984375" style="2"/>
  </cols>
  <sheetData>
    <row r="3" spans="2:25" s="1" customFormat="1" ht="15" x14ac:dyDescent="0.3">
      <c r="B3" s="83" t="s">
        <v>36</v>
      </c>
      <c r="C3" s="83"/>
      <c r="D3" s="83"/>
      <c r="E3" s="83"/>
      <c r="F3" s="83"/>
      <c r="G3" s="83"/>
      <c r="H3" s="83"/>
      <c r="I3" s="83"/>
    </row>
    <row r="4" spans="2:25" s="1" customFormat="1" ht="15" x14ac:dyDescent="0.3">
      <c r="B4" s="83" t="s">
        <v>10</v>
      </c>
      <c r="C4" s="83"/>
      <c r="D4" s="83"/>
      <c r="E4" s="83"/>
      <c r="F4" s="83"/>
      <c r="G4" s="83"/>
      <c r="H4" s="83"/>
      <c r="I4" s="83"/>
    </row>
    <row r="5" spans="2:25" ht="15.75" customHeight="1" x14ac:dyDescent="0.25">
      <c r="B5" s="84" t="s">
        <v>1</v>
      </c>
      <c r="C5" s="84"/>
      <c r="D5" s="84"/>
      <c r="E5" s="84"/>
      <c r="F5" s="84"/>
      <c r="G5" s="84"/>
      <c r="H5" s="84"/>
      <c r="I5" s="84"/>
    </row>
    <row r="6" spans="2:25" ht="11.25" customHeight="1" x14ac:dyDescent="0.25">
      <c r="B6" s="3"/>
      <c r="C6" s="4"/>
      <c r="D6" s="5"/>
      <c r="E6" s="5"/>
      <c r="F6" s="5"/>
      <c r="G6" s="5"/>
      <c r="H6" s="5"/>
    </row>
    <row r="7" spans="2:25" s="6" customFormat="1" x14ac:dyDescent="0.25">
      <c r="D7" s="7"/>
      <c r="E7" s="7"/>
      <c r="F7" s="7"/>
      <c r="G7" s="7"/>
      <c r="H7" s="7"/>
      <c r="I7" s="7"/>
    </row>
    <row r="8" spans="2:25" s="6" customFormat="1" ht="25" x14ac:dyDescent="0.25">
      <c r="D8" s="9" t="s">
        <v>150</v>
      </c>
      <c r="E8" s="10"/>
      <c r="F8" s="9" t="s">
        <v>137</v>
      </c>
      <c r="G8" s="9" t="s">
        <v>149</v>
      </c>
      <c r="H8" s="9" t="s">
        <v>141</v>
      </c>
      <c r="I8" s="9" t="s">
        <v>142</v>
      </c>
    </row>
    <row r="9" spans="2:25" s="6" customFormat="1" ht="22.5" customHeight="1" x14ac:dyDescent="0.25">
      <c r="B9" s="6" t="s">
        <v>4</v>
      </c>
      <c r="D9" s="11">
        <v>6539.2039857640975</v>
      </c>
      <c r="E9" s="11"/>
      <c r="F9" s="11">
        <v>6470.6815399999987</v>
      </c>
      <c r="G9" s="11">
        <v>7098.3090599999996</v>
      </c>
      <c r="H9" s="11">
        <v>7633.8508804219546</v>
      </c>
      <c r="I9" s="11">
        <v>8311.1751535290823</v>
      </c>
      <c r="N9" s="8"/>
      <c r="O9" s="8"/>
      <c r="P9" s="8"/>
      <c r="Q9" s="8"/>
      <c r="S9" s="8"/>
      <c r="T9" s="8"/>
      <c r="V9" s="11"/>
      <c r="W9" s="11"/>
      <c r="Y9" s="11"/>
    </row>
    <row r="10" spans="2:25" s="6" customFormat="1" ht="22.5" customHeight="1" x14ac:dyDescent="0.25">
      <c r="B10" s="6" t="s">
        <v>65</v>
      </c>
      <c r="D10" s="13">
        <v>84.240000000000038</v>
      </c>
      <c r="E10" s="13"/>
      <c r="F10" s="13">
        <v>92.833210000000008</v>
      </c>
      <c r="G10" s="13">
        <v>191.00326999999999</v>
      </c>
      <c r="H10" s="13">
        <v>108.12500000000036</v>
      </c>
      <c r="I10" s="13">
        <v>108.12500000000041</v>
      </c>
      <c r="N10" s="8"/>
      <c r="O10" s="8"/>
      <c r="P10" s="8"/>
      <c r="Q10" s="8"/>
      <c r="S10" s="8"/>
      <c r="T10" s="8"/>
      <c r="V10" s="11"/>
      <c r="W10" s="11"/>
      <c r="Y10" s="11"/>
    </row>
    <row r="11" spans="2:25" s="6" customFormat="1" ht="22.5" customHeight="1" x14ac:dyDescent="0.25">
      <c r="B11" s="6" t="s">
        <v>61</v>
      </c>
      <c r="D11" s="13">
        <v>154.99999999999994</v>
      </c>
      <c r="E11" s="13"/>
      <c r="F11" s="13">
        <v>133.69005999999999</v>
      </c>
      <c r="G11" s="13">
        <v>144.77059</v>
      </c>
      <c r="H11" s="13">
        <v>175.2</v>
      </c>
      <c r="I11" s="13">
        <v>175.20000000000002</v>
      </c>
      <c r="J11" s="13"/>
      <c r="N11" s="8"/>
      <c r="O11" s="8"/>
      <c r="P11" s="8"/>
      <c r="Q11" s="8"/>
      <c r="S11" s="8"/>
      <c r="T11" s="8"/>
      <c r="V11" s="11"/>
      <c r="W11" s="11"/>
      <c r="Y11" s="11"/>
    </row>
    <row r="12" spans="2:25" s="6" customFormat="1" ht="22.5" customHeight="1" x14ac:dyDescent="0.25">
      <c r="B12" s="6" t="s">
        <v>66</v>
      </c>
      <c r="D12" s="13">
        <v>240.00500000000039</v>
      </c>
      <c r="E12" s="13"/>
      <c r="F12" s="13">
        <v>201.85516000000001</v>
      </c>
      <c r="G12" s="13">
        <v>244.19457999999997</v>
      </c>
      <c r="H12" s="13">
        <v>422.88099999999997</v>
      </c>
      <c r="I12" s="13">
        <v>356.47199999999998</v>
      </c>
      <c r="N12" s="8"/>
      <c r="O12" s="8"/>
      <c r="P12" s="8"/>
      <c r="Q12" s="8"/>
      <c r="S12" s="8"/>
      <c r="T12" s="8"/>
      <c r="V12" s="11"/>
      <c r="W12" s="11"/>
      <c r="Y12" s="11"/>
    </row>
    <row r="13" spans="2:25" s="6" customFormat="1" ht="22.5" customHeight="1" x14ac:dyDescent="0.25">
      <c r="B13" s="6" t="s">
        <v>26</v>
      </c>
      <c r="D13" s="13">
        <v>535.09</v>
      </c>
      <c r="E13" s="13"/>
      <c r="F13" s="13">
        <v>391.98776999999995</v>
      </c>
      <c r="G13" s="13">
        <v>328.84514999999999</v>
      </c>
      <c r="H13" s="13">
        <v>361.00000000000011</v>
      </c>
      <c r="I13" s="13">
        <v>360.99999999999898</v>
      </c>
      <c r="J13" s="13"/>
      <c r="N13" s="8"/>
      <c r="O13" s="8"/>
      <c r="P13" s="8"/>
      <c r="Q13" s="8"/>
      <c r="S13" s="8"/>
      <c r="T13" s="8"/>
      <c r="V13" s="11"/>
      <c r="W13" s="11"/>
      <c r="Y13" s="11"/>
    </row>
    <row r="14" spans="2:25" s="6" customFormat="1" ht="22.5" customHeight="1" x14ac:dyDescent="0.25">
      <c r="B14" s="6" t="s">
        <v>27</v>
      </c>
      <c r="D14" s="13">
        <v>790.32400000000007</v>
      </c>
      <c r="E14" s="13"/>
      <c r="F14" s="13">
        <v>966.83975999999996</v>
      </c>
      <c r="G14" s="13">
        <v>852.97785999999996</v>
      </c>
      <c r="H14" s="13">
        <v>851.97900000000027</v>
      </c>
      <c r="I14" s="13">
        <v>834.16699999999992</v>
      </c>
      <c r="N14" s="8"/>
      <c r="O14" s="8"/>
      <c r="P14" s="8"/>
      <c r="Q14" s="8"/>
      <c r="S14" s="8"/>
      <c r="T14" s="8"/>
      <c r="V14" s="11"/>
      <c r="W14" s="11"/>
      <c r="Y14" s="11"/>
    </row>
    <row r="15" spans="2:25" s="6" customFormat="1" ht="22.5" customHeight="1" x14ac:dyDescent="0.25">
      <c r="B15" s="6" t="s">
        <v>28</v>
      </c>
      <c r="D15" s="13">
        <v>741.06499999999971</v>
      </c>
      <c r="E15" s="13"/>
      <c r="F15" s="13">
        <v>1048.2214299999998</v>
      </c>
      <c r="G15" s="13">
        <v>1134.8331900000003</v>
      </c>
      <c r="H15" s="13">
        <v>1490.7000000000003</v>
      </c>
      <c r="I15" s="13">
        <v>1440.7</v>
      </c>
      <c r="N15" s="8"/>
      <c r="O15" s="8"/>
      <c r="P15" s="8"/>
      <c r="Q15" s="8"/>
      <c r="S15" s="8"/>
      <c r="T15" s="8"/>
      <c r="V15" s="11"/>
      <c r="W15" s="11"/>
      <c r="Y15" s="11"/>
    </row>
    <row r="16" spans="2:25" s="6" customFormat="1" ht="22.5" customHeight="1" x14ac:dyDescent="0.25">
      <c r="B16" s="6" t="s">
        <v>52</v>
      </c>
      <c r="D16" s="13">
        <v>210</v>
      </c>
      <c r="E16" s="13"/>
      <c r="F16" s="13">
        <v>240.18002999999999</v>
      </c>
      <c r="G16" s="13">
        <v>222.65197000000001</v>
      </c>
      <c r="H16" s="13">
        <v>221.79999999999964</v>
      </c>
      <c r="I16" s="13">
        <v>221.79999999999964</v>
      </c>
      <c r="N16" s="8"/>
      <c r="O16" s="8"/>
      <c r="P16" s="8"/>
      <c r="Q16" s="8"/>
      <c r="S16" s="8"/>
      <c r="T16" s="8"/>
      <c r="V16" s="11"/>
      <c r="W16" s="11"/>
      <c r="Y16" s="11"/>
    </row>
    <row r="17" spans="2:25" s="6" customFormat="1" ht="22.5" customHeight="1" x14ac:dyDescent="0.25">
      <c r="B17" s="6" t="s">
        <v>29</v>
      </c>
      <c r="D17" s="13">
        <v>225.90499999999997</v>
      </c>
      <c r="E17" s="13"/>
      <c r="F17" s="13">
        <v>185.03106999999997</v>
      </c>
      <c r="G17" s="13">
        <v>221.66979999999995</v>
      </c>
      <c r="H17" s="13">
        <v>206.97500000000002</v>
      </c>
      <c r="I17" s="13">
        <v>206.97499999999999</v>
      </c>
      <c r="N17" s="8"/>
      <c r="O17" s="8"/>
      <c r="P17" s="8"/>
      <c r="Q17" s="8"/>
      <c r="S17" s="8"/>
      <c r="T17" s="8"/>
      <c r="V17" s="11"/>
      <c r="W17" s="11"/>
      <c r="Y17" s="11"/>
    </row>
    <row r="18" spans="2:25" s="6" customFormat="1" ht="22.5" customHeight="1" x14ac:dyDescent="0.25">
      <c r="B18" s="6" t="s">
        <v>30</v>
      </c>
      <c r="D18" s="13">
        <v>199.99999999999997</v>
      </c>
      <c r="E18" s="13"/>
      <c r="F18" s="13">
        <v>121.48678</v>
      </c>
      <c r="G18" s="13">
        <v>108.07899</v>
      </c>
      <c r="H18" s="13">
        <v>149.99999999999997</v>
      </c>
      <c r="I18" s="13">
        <v>150</v>
      </c>
      <c r="N18" s="8"/>
      <c r="O18" s="8"/>
      <c r="P18" s="8"/>
      <c r="Q18" s="8"/>
      <c r="S18" s="8"/>
      <c r="T18" s="8"/>
      <c r="V18" s="11"/>
      <c r="W18" s="11"/>
      <c r="Y18" s="11"/>
    </row>
    <row r="19" spans="2:25" s="6" customFormat="1" ht="22.5" customHeight="1" x14ac:dyDescent="0.25">
      <c r="B19" s="6" t="s">
        <v>31</v>
      </c>
      <c r="D19" s="13">
        <v>255.48000000000002</v>
      </c>
      <c r="E19" s="13"/>
      <c r="F19" s="13">
        <v>148.78753999999998</v>
      </c>
      <c r="G19" s="13">
        <v>553.74417999999991</v>
      </c>
      <c r="H19" s="13">
        <v>439.35000000000014</v>
      </c>
      <c r="I19" s="13">
        <v>456.85</v>
      </c>
      <c r="N19" s="8"/>
      <c r="O19" s="8"/>
      <c r="P19" s="8"/>
      <c r="Q19" s="8"/>
      <c r="S19" s="8"/>
      <c r="T19" s="8"/>
      <c r="V19" s="11"/>
      <c r="W19" s="11"/>
      <c r="Y19" s="11"/>
    </row>
    <row r="20" spans="2:25" s="6" customFormat="1" ht="22.5" customHeight="1" x14ac:dyDescent="0.25">
      <c r="B20" s="6" t="s">
        <v>32</v>
      </c>
      <c r="D20" s="13">
        <v>251.58999999999986</v>
      </c>
      <c r="E20" s="13"/>
      <c r="F20" s="13">
        <v>305.24578000000002</v>
      </c>
      <c r="G20" s="13">
        <v>311.73536000000007</v>
      </c>
      <c r="H20" s="13">
        <v>418.58199999999988</v>
      </c>
      <c r="I20" s="13">
        <v>311.05000000000007</v>
      </c>
      <c r="N20" s="8"/>
      <c r="O20" s="8"/>
      <c r="P20" s="8"/>
      <c r="Q20" s="8"/>
      <c r="S20" s="8"/>
      <c r="T20" s="8"/>
      <c r="V20" s="11"/>
      <c r="W20" s="11"/>
      <c r="Y20" s="11"/>
    </row>
    <row r="21" spans="2:25" s="6" customFormat="1" ht="22.5" customHeight="1" x14ac:dyDescent="0.25">
      <c r="B21" s="6" t="s">
        <v>33</v>
      </c>
      <c r="D21" s="13">
        <v>90.000000000000028</v>
      </c>
      <c r="E21" s="13"/>
      <c r="F21" s="13">
        <v>316.05952000000002</v>
      </c>
      <c r="G21" s="13">
        <v>98.578779999999995</v>
      </c>
      <c r="H21" s="13">
        <v>121.25</v>
      </c>
      <c r="I21" s="13">
        <v>91.25</v>
      </c>
      <c r="N21" s="8"/>
      <c r="O21" s="8"/>
      <c r="P21" s="8"/>
      <c r="Q21" s="8"/>
      <c r="S21" s="8"/>
      <c r="T21" s="8"/>
      <c r="V21" s="11"/>
      <c r="W21" s="11"/>
      <c r="Y21" s="11"/>
    </row>
    <row r="22" spans="2:25" s="6" customFormat="1" ht="22.5" customHeight="1" x14ac:dyDescent="0.25">
      <c r="B22" s="6" t="s">
        <v>50</v>
      </c>
      <c r="D22" s="13">
        <v>20.000000000000043</v>
      </c>
      <c r="E22" s="13"/>
      <c r="F22" s="13">
        <v>11.428120000000002</v>
      </c>
      <c r="G22" s="13">
        <v>18.634499999999999</v>
      </c>
      <c r="H22" s="13">
        <v>7.5</v>
      </c>
      <c r="I22" s="13">
        <v>10.742000000000001</v>
      </c>
      <c r="N22" s="8"/>
      <c r="O22" s="8"/>
      <c r="P22" s="8"/>
      <c r="Q22" s="8"/>
      <c r="S22" s="8"/>
      <c r="T22" s="8"/>
      <c r="V22" s="11"/>
      <c r="W22" s="11"/>
      <c r="Y22" s="11"/>
    </row>
    <row r="23" spans="2:25" s="6" customFormat="1" ht="22.5" customHeight="1" x14ac:dyDescent="0.25">
      <c r="B23" s="6" t="s">
        <v>34</v>
      </c>
      <c r="D23" s="13">
        <v>31.920000000000005</v>
      </c>
      <c r="E23" s="13"/>
      <c r="F23" s="13">
        <v>-7.3023599999999984</v>
      </c>
      <c r="G23" s="13">
        <v>48.511819999999993</v>
      </c>
      <c r="H23" s="13">
        <v>22.715000000000003</v>
      </c>
      <c r="I23" s="13">
        <v>22.714999999999996</v>
      </c>
      <c r="N23" s="8"/>
      <c r="O23" s="8"/>
      <c r="P23" s="8"/>
      <c r="Q23" s="8"/>
      <c r="S23" s="8"/>
      <c r="T23" s="8"/>
      <c r="V23" s="11"/>
      <c r="W23" s="11"/>
      <c r="Y23" s="11"/>
    </row>
    <row r="24" spans="2:25" s="6" customFormat="1" ht="22.5" customHeight="1" x14ac:dyDescent="0.25">
      <c r="B24" s="6" t="s">
        <v>35</v>
      </c>
      <c r="D24" s="13">
        <v>12.320000000000007</v>
      </c>
      <c r="E24" s="13"/>
      <c r="F24" s="13">
        <v>2.0376500000000002</v>
      </c>
      <c r="G24" s="13">
        <v>7.5669799999999992</v>
      </c>
      <c r="H24" s="13">
        <v>58.346000000000011</v>
      </c>
      <c r="I24" s="13">
        <v>18.34599</v>
      </c>
      <c r="N24" s="8"/>
      <c r="O24" s="8"/>
      <c r="P24" s="8"/>
      <c r="Q24" s="8"/>
      <c r="S24" s="8"/>
      <c r="T24" s="8"/>
      <c r="V24" s="11"/>
      <c r="W24" s="11"/>
      <c r="Y24" s="11"/>
    </row>
    <row r="25" spans="2:25" s="6" customFormat="1" ht="22.5" customHeight="1" x14ac:dyDescent="0.25">
      <c r="B25" s="6" t="s">
        <v>51</v>
      </c>
      <c r="D25" s="13">
        <v>15.000000000000012</v>
      </c>
      <c r="E25" s="13"/>
      <c r="F25" s="13">
        <v>11.807630000000001</v>
      </c>
      <c r="G25" s="13">
        <v>16.9724</v>
      </c>
      <c r="H25" s="13">
        <v>15</v>
      </c>
      <c r="I25" s="13">
        <v>15</v>
      </c>
      <c r="N25" s="8"/>
      <c r="O25" s="8"/>
      <c r="P25" s="8"/>
      <c r="Q25" s="8"/>
      <c r="S25" s="8"/>
      <c r="T25" s="8"/>
      <c r="V25" s="11"/>
      <c r="W25" s="11"/>
      <c r="Y25" s="11"/>
    </row>
    <row r="26" spans="2:25" s="6" customFormat="1" ht="22.5" customHeight="1" thickBot="1" x14ac:dyDescent="0.3">
      <c r="B26" s="6" t="s">
        <v>72</v>
      </c>
      <c r="D26" s="16">
        <f>SUM(D9:D25)</f>
        <v>10397.142985764098</v>
      </c>
      <c r="E26" s="11"/>
      <c r="F26" s="16">
        <f t="shared" ref="F26:I26" si="0">SUM(F9:F25)</f>
        <v>10640.870689999996</v>
      </c>
      <c r="G26" s="16">
        <f t="shared" si="0"/>
        <v>11603.078480000002</v>
      </c>
      <c r="H26" s="16">
        <f t="shared" si="0"/>
        <v>12705.253880421955</v>
      </c>
      <c r="I26" s="16">
        <f t="shared" si="0"/>
        <v>13091.567143529081</v>
      </c>
      <c r="N26" s="8"/>
      <c r="O26" s="8"/>
      <c r="P26" s="8"/>
      <c r="Q26" s="8"/>
      <c r="S26" s="8"/>
      <c r="T26" s="8"/>
      <c r="V26" s="11"/>
      <c r="W26" s="11"/>
      <c r="Y26" s="11"/>
    </row>
    <row r="27" spans="2:25" s="6" customFormat="1" ht="22.5" customHeight="1" thickTop="1" x14ac:dyDescent="0.25">
      <c r="H27" s="11"/>
      <c r="V27" s="11"/>
      <c r="W27" s="11"/>
    </row>
    <row r="28" spans="2:25" x14ac:dyDescent="0.25">
      <c r="D28" s="18"/>
      <c r="H28" s="18"/>
      <c r="I28" s="18"/>
      <c r="S28" s="8"/>
      <c r="T28" s="8"/>
    </row>
  </sheetData>
  <pageMargins left="0.7" right="0.7" top="0.75" bottom="0.75" header="0.3" footer="0.3"/>
  <pageSetup scale="92" fitToHeight="0" orientation="portrait"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B3:Y15"/>
  <sheetViews>
    <sheetView view="pageBreakPreview" zoomScale="115" zoomScaleSheetLayoutView="115" workbookViewId="0">
      <pane ySplit="3" topLeftCell="A4" activePane="bottomLeft" state="frozen"/>
      <selection activeCell="F10" sqref="F10"/>
      <selection pane="bottomLeft" activeCell="A6" sqref="A6"/>
    </sheetView>
  </sheetViews>
  <sheetFormatPr defaultColWidth="9.08984375" defaultRowHeight="12.5" x14ac:dyDescent="0.25"/>
  <cols>
    <col min="1" max="1" width="9.08984375" style="2"/>
    <col min="2" max="2" width="26.453125" style="2" customWidth="1"/>
    <col min="3" max="3" width="1.453125" style="2" customWidth="1"/>
    <col min="4" max="4" width="11.36328125" style="2" customWidth="1"/>
    <col min="5" max="5" width="1.453125" style="2" customWidth="1"/>
    <col min="6" max="6" width="11.36328125" style="2" customWidth="1"/>
    <col min="7" max="7" width="10.36328125" style="2" customWidth="1"/>
    <col min="8" max="8" width="11" style="2" customWidth="1"/>
    <col min="9" max="9" width="11.36328125" style="2" customWidth="1"/>
    <col min="10" max="16384" width="9.08984375" style="2"/>
  </cols>
  <sheetData>
    <row r="3" spans="2:25" s="1" customFormat="1" ht="15" x14ac:dyDescent="0.3">
      <c r="B3" s="83" t="s">
        <v>39</v>
      </c>
      <c r="C3" s="83"/>
      <c r="D3" s="83"/>
      <c r="E3" s="83"/>
      <c r="F3" s="83"/>
      <c r="G3" s="83"/>
      <c r="H3" s="83"/>
      <c r="I3" s="83"/>
    </row>
    <row r="4" spans="2:25" s="1" customFormat="1" ht="15" x14ac:dyDescent="0.3">
      <c r="B4" s="83" t="s">
        <v>37</v>
      </c>
      <c r="C4" s="83"/>
      <c r="D4" s="83"/>
      <c r="E4" s="83"/>
      <c r="F4" s="83"/>
      <c r="G4" s="83"/>
      <c r="H4" s="83"/>
      <c r="I4" s="83"/>
    </row>
    <row r="5" spans="2:25" ht="15.75" customHeight="1" x14ac:dyDescent="0.25">
      <c r="B5" s="84" t="s">
        <v>1</v>
      </c>
      <c r="C5" s="84"/>
      <c r="D5" s="84"/>
      <c r="E5" s="84"/>
      <c r="F5" s="84"/>
      <c r="G5" s="84"/>
      <c r="H5" s="84"/>
      <c r="I5" s="84"/>
    </row>
    <row r="6" spans="2:25" ht="11.25" customHeight="1" x14ac:dyDescent="0.25">
      <c r="B6" s="3"/>
      <c r="C6" s="4"/>
      <c r="D6" s="5"/>
      <c r="E6" s="5"/>
      <c r="F6" s="5"/>
      <c r="G6" s="5"/>
      <c r="H6" s="5"/>
    </row>
    <row r="7" spans="2:25" s="6" customFormat="1" x14ac:dyDescent="0.25">
      <c r="D7" s="7"/>
      <c r="E7" s="7"/>
      <c r="F7" s="7"/>
      <c r="G7" s="7"/>
      <c r="H7" s="7"/>
      <c r="I7" s="7"/>
    </row>
    <row r="8" spans="2:25" s="6" customFormat="1" ht="25" x14ac:dyDescent="0.25">
      <c r="D8" s="9" t="s">
        <v>150</v>
      </c>
      <c r="E8" s="10"/>
      <c r="F8" s="9" t="s">
        <v>137</v>
      </c>
      <c r="G8" s="9" t="s">
        <v>149</v>
      </c>
      <c r="H8" s="9" t="s">
        <v>141</v>
      </c>
      <c r="I8" s="9" t="s">
        <v>142</v>
      </c>
    </row>
    <row r="9" spans="2:25" s="6" customFormat="1" ht="22.5" customHeight="1" x14ac:dyDescent="0.25">
      <c r="B9" s="6" t="s">
        <v>38</v>
      </c>
      <c r="C9" s="54"/>
      <c r="D9" s="55">
        <v>1423.1366550000002</v>
      </c>
      <c r="E9" s="55"/>
      <c r="F9" s="55">
        <v>1549.9819900000002</v>
      </c>
      <c r="G9" s="55">
        <v>1875.2263799999998</v>
      </c>
      <c r="H9" s="55">
        <v>2189.6098390000002</v>
      </c>
      <c r="I9" s="55">
        <v>2417.0457679504998</v>
      </c>
      <c r="N9" s="8"/>
      <c r="O9" s="8"/>
      <c r="P9" s="8"/>
      <c r="Q9" s="8"/>
      <c r="S9" s="8"/>
      <c r="T9" s="8"/>
      <c r="V9" s="11"/>
      <c r="W9" s="11"/>
      <c r="Y9" s="11"/>
    </row>
    <row r="10" spans="2:25" s="6" customFormat="1" ht="22.5" customHeight="1" x14ac:dyDescent="0.25">
      <c r="B10" s="6" t="s">
        <v>85</v>
      </c>
      <c r="D10" s="49">
        <v>615.80918399999985</v>
      </c>
      <c r="E10" s="49"/>
      <c r="F10" s="49">
        <v>615.80899999999997</v>
      </c>
      <c r="G10" s="49">
        <f>F10</f>
        <v>615.80899999999997</v>
      </c>
      <c r="H10" s="49">
        <v>615.80899999999997</v>
      </c>
      <c r="I10" s="49">
        <v>615.80899999999997</v>
      </c>
      <c r="N10" s="8"/>
      <c r="O10" s="8"/>
      <c r="P10" s="8"/>
      <c r="Q10" s="8"/>
      <c r="S10" s="8"/>
      <c r="T10" s="8"/>
      <c r="V10" s="11"/>
      <c r="W10" s="11"/>
      <c r="Y10" s="11"/>
    </row>
    <row r="11" spans="2:25" s="6" customFormat="1" ht="22.5" customHeight="1" thickBot="1" x14ac:dyDescent="0.3">
      <c r="B11" s="6" t="s">
        <v>59</v>
      </c>
      <c r="D11" s="16">
        <f>SUM(D9:D10)</f>
        <v>2038.945839</v>
      </c>
      <c r="E11" s="11"/>
      <c r="F11" s="16">
        <f t="shared" ref="F11:I11" si="0">SUM(F9:F10)</f>
        <v>2165.7909900000004</v>
      </c>
      <c r="G11" s="16">
        <f t="shared" si="0"/>
        <v>2491.0353799999998</v>
      </c>
      <c r="H11" s="16">
        <f t="shared" si="0"/>
        <v>2805.4188389999999</v>
      </c>
      <c r="I11" s="16">
        <f t="shared" si="0"/>
        <v>3032.8547679505</v>
      </c>
      <c r="N11" s="8"/>
      <c r="O11" s="8"/>
      <c r="P11" s="8"/>
      <c r="Q11" s="8"/>
      <c r="S11" s="8"/>
      <c r="T11" s="8"/>
      <c r="V11" s="11"/>
      <c r="W11" s="11"/>
      <c r="Y11" s="11"/>
    </row>
    <row r="12" spans="2:25" s="6" customFormat="1" ht="13" thickTop="1" x14ac:dyDescent="0.25"/>
    <row r="13" spans="2:25" s="6" customFormat="1" x14ac:dyDescent="0.25"/>
    <row r="14" spans="2:25" s="6" customFormat="1" x14ac:dyDescent="0.25"/>
    <row r="15" spans="2:25" s="6" customFormat="1" x14ac:dyDescent="0.25"/>
  </sheetData>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3:O12"/>
  <sheetViews>
    <sheetView view="pageBreakPreview" zoomScale="115" zoomScaleNormal="100" zoomScaleSheetLayoutView="115" workbookViewId="0">
      <selection activeCell="A9" sqref="A9"/>
    </sheetView>
  </sheetViews>
  <sheetFormatPr defaultColWidth="9.08984375" defaultRowHeight="12.5" x14ac:dyDescent="0.25"/>
  <cols>
    <col min="1" max="1" width="9.08984375" style="2"/>
    <col min="2" max="2" width="19.54296875" style="2" customWidth="1"/>
    <col min="3" max="12" width="7.90625" style="2" customWidth="1"/>
    <col min="13" max="13" width="12.08984375" style="2" customWidth="1"/>
    <col min="14" max="16384" width="9.08984375" style="2"/>
  </cols>
  <sheetData>
    <row r="3" spans="2:15" s="1" customFormat="1" ht="15" x14ac:dyDescent="0.3">
      <c r="B3" s="88" t="s">
        <v>40</v>
      </c>
      <c r="C3" s="88"/>
      <c r="D3" s="88"/>
      <c r="E3" s="88"/>
      <c r="F3" s="88"/>
      <c r="G3" s="88"/>
      <c r="H3" s="88"/>
      <c r="I3" s="88"/>
      <c r="J3" s="88"/>
      <c r="K3" s="88"/>
      <c r="L3" s="88"/>
      <c r="M3" s="88"/>
      <c r="N3" s="57"/>
    </row>
    <row r="4" spans="2:15" s="1" customFormat="1" ht="15" x14ac:dyDescent="0.3">
      <c r="B4" s="88" t="s">
        <v>135</v>
      </c>
      <c r="C4" s="88"/>
      <c r="D4" s="88"/>
      <c r="E4" s="88"/>
      <c r="F4" s="88"/>
      <c r="G4" s="88"/>
      <c r="H4" s="88"/>
      <c r="I4" s="88"/>
      <c r="J4" s="88"/>
      <c r="K4" s="88"/>
      <c r="L4" s="88"/>
      <c r="M4" s="88"/>
      <c r="N4" s="57"/>
    </row>
    <row r="5" spans="2:15" ht="15" customHeight="1" x14ac:dyDescent="0.25">
      <c r="B5" s="89" t="s">
        <v>1</v>
      </c>
      <c r="C5" s="90"/>
      <c r="D5" s="90"/>
      <c r="E5" s="90"/>
      <c r="F5" s="90"/>
      <c r="G5" s="90"/>
      <c r="H5" s="90"/>
      <c r="I5" s="90"/>
      <c r="J5" s="90"/>
      <c r="K5" s="90"/>
      <c r="L5" s="90"/>
      <c r="M5" s="90"/>
    </row>
    <row r="6" spans="2:15" ht="15" customHeight="1" x14ac:dyDescent="0.25">
      <c r="B6" s="58"/>
      <c r="C6" s="59"/>
      <c r="D6" s="59"/>
      <c r="E6" s="59"/>
      <c r="F6" s="59"/>
      <c r="G6" s="59"/>
      <c r="H6" s="59"/>
      <c r="I6" s="59"/>
      <c r="J6" s="59"/>
      <c r="K6" s="59"/>
      <c r="L6" s="59"/>
      <c r="M6" s="59"/>
    </row>
    <row r="7" spans="2:15" x14ac:dyDescent="0.25">
      <c r="C7" s="60"/>
      <c r="D7" s="60"/>
      <c r="E7" s="60"/>
      <c r="F7" s="60"/>
      <c r="G7" s="60"/>
      <c r="H7" s="60"/>
      <c r="I7" s="60"/>
      <c r="J7" s="60"/>
      <c r="K7" s="60"/>
      <c r="L7" s="60"/>
    </row>
    <row r="8" spans="2:15" s="59" customFormat="1" ht="27.75" customHeight="1" x14ac:dyDescent="0.25">
      <c r="C8" s="62">
        <v>2013</v>
      </c>
      <c r="D8" s="62">
        <v>2014</v>
      </c>
      <c r="E8" s="62">
        <v>2015</v>
      </c>
      <c r="F8" s="62">
        <v>2016</v>
      </c>
      <c r="G8" s="62">
        <v>2017</v>
      </c>
      <c r="H8" s="62">
        <v>2018</v>
      </c>
      <c r="I8" s="62">
        <v>2019</v>
      </c>
      <c r="J8" s="62">
        <f>I8+1</f>
        <v>2020</v>
      </c>
      <c r="K8" s="62">
        <f>J8+1</f>
        <v>2021</v>
      </c>
      <c r="L8" s="62">
        <f>K8+1</f>
        <v>2022</v>
      </c>
      <c r="M8" s="62" t="s">
        <v>82</v>
      </c>
    </row>
    <row r="9" spans="2:15" s="59" customFormat="1" x14ac:dyDescent="0.25">
      <c r="C9" s="61"/>
      <c r="D9" s="61"/>
      <c r="E9" s="61"/>
      <c r="F9" s="61"/>
      <c r="G9" s="61"/>
      <c r="H9" s="61"/>
      <c r="I9" s="61"/>
      <c r="J9" s="61"/>
      <c r="K9" s="61"/>
      <c r="L9" s="61"/>
      <c r="M9" s="61"/>
    </row>
    <row r="10" spans="2:15" x14ac:dyDescent="0.25">
      <c r="B10" s="2" t="s">
        <v>83</v>
      </c>
      <c r="C10" s="63">
        <v>404</v>
      </c>
      <c r="D10" s="63">
        <v>196</v>
      </c>
      <c r="E10" s="63">
        <v>193</v>
      </c>
      <c r="F10" s="63">
        <v>1018</v>
      </c>
      <c r="G10" s="63">
        <v>666</v>
      </c>
      <c r="H10" s="63">
        <v>651</v>
      </c>
      <c r="I10" s="63">
        <v>62</v>
      </c>
      <c r="J10" s="63">
        <v>1232.9100000000001</v>
      </c>
      <c r="K10" s="63">
        <v>916.5</v>
      </c>
      <c r="L10" s="63">
        <v>1478</v>
      </c>
      <c r="M10" s="63">
        <f>AVERAGE(C10:L10)</f>
        <v>681.74099999999999</v>
      </c>
      <c r="O10" s="79"/>
    </row>
    <row r="11" spans="2:15" x14ac:dyDescent="0.25">
      <c r="C11" s="64"/>
      <c r="D11" s="64"/>
      <c r="E11" s="64"/>
      <c r="F11" s="64"/>
      <c r="G11" s="64"/>
      <c r="H11" s="64"/>
      <c r="I11" s="64"/>
      <c r="J11" s="64"/>
      <c r="K11" s="64"/>
      <c r="L11" s="64"/>
      <c r="M11" s="65"/>
    </row>
    <row r="12" spans="2:15" x14ac:dyDescent="0.25">
      <c r="M12" s="19"/>
    </row>
  </sheetData>
  <pageMargins left="0.70866141732283472" right="0.70866141732283472" top="0.74803149606299213" bottom="0.74803149606299213" header="0.31496062992125984" footer="0.31496062992125984"/>
  <pageSetup orientation="landscape" r:id="rId1"/>
  <ignoredErrors>
    <ignoredError sqref="B5" numberStoredAsText="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7">
    <pageSetUpPr fitToPage="1"/>
  </sheetPr>
  <dimension ref="B3:K27"/>
  <sheetViews>
    <sheetView view="pageBreakPreview" zoomScale="115" zoomScaleSheetLayoutView="115" workbookViewId="0">
      <pane ySplit="3" topLeftCell="A9" activePane="bottomLeft" state="frozen"/>
      <selection activeCell="F10" sqref="F10"/>
      <selection pane="bottomLeft" activeCell="H11" sqref="H11"/>
    </sheetView>
  </sheetViews>
  <sheetFormatPr defaultColWidth="9.08984375" defaultRowHeight="12.5" x14ac:dyDescent="0.25"/>
  <cols>
    <col min="1" max="1" width="9.08984375" style="2"/>
    <col min="2" max="2" width="19.54296875" style="2" customWidth="1"/>
    <col min="3" max="3" width="1.453125" style="2" customWidth="1"/>
    <col min="4" max="4" width="11.36328125" style="2" customWidth="1"/>
    <col min="5" max="5" width="1.453125" style="2" customWidth="1"/>
    <col min="6" max="6" width="11.36328125" style="2" customWidth="1"/>
    <col min="7" max="7" width="11" style="2" customWidth="1"/>
    <col min="8" max="8" width="11.08984375" style="2" customWidth="1"/>
    <col min="9" max="9" width="11.36328125" style="2" customWidth="1"/>
    <col min="10" max="16384" width="9.08984375" style="2"/>
  </cols>
  <sheetData>
    <row r="3" spans="2:11" s="1" customFormat="1" ht="15" x14ac:dyDescent="0.3">
      <c r="B3" s="83" t="s">
        <v>115</v>
      </c>
      <c r="C3" s="83"/>
      <c r="D3" s="83"/>
      <c r="E3" s="83"/>
      <c r="F3" s="83"/>
      <c r="G3" s="83"/>
      <c r="H3" s="83"/>
      <c r="I3" s="83"/>
    </row>
    <row r="4" spans="2:11" s="1" customFormat="1" ht="15" x14ac:dyDescent="0.3">
      <c r="B4" s="83" t="s">
        <v>114</v>
      </c>
      <c r="C4" s="83"/>
      <c r="D4" s="83"/>
      <c r="E4" s="83"/>
      <c r="F4" s="83"/>
      <c r="G4" s="83"/>
      <c r="H4" s="83"/>
      <c r="I4" s="83"/>
    </row>
    <row r="5" spans="2:11" ht="15.75" customHeight="1" x14ac:dyDescent="0.25">
      <c r="B5" s="84" t="s">
        <v>1</v>
      </c>
      <c r="C5" s="84"/>
      <c r="D5" s="84"/>
      <c r="E5" s="84"/>
      <c r="F5" s="84"/>
      <c r="G5" s="84"/>
      <c r="H5" s="84"/>
      <c r="I5" s="84"/>
    </row>
    <row r="6" spans="2:11" ht="11.25" customHeight="1" x14ac:dyDescent="0.25">
      <c r="B6" s="3"/>
      <c r="C6" s="4"/>
      <c r="D6" s="5"/>
      <c r="E6" s="5"/>
      <c r="F6" s="5"/>
      <c r="G6" s="5"/>
      <c r="H6" s="5"/>
    </row>
    <row r="7" spans="2:11" s="6" customFormat="1" x14ac:dyDescent="0.25">
      <c r="D7" s="7"/>
      <c r="E7" s="7"/>
      <c r="F7" s="7"/>
      <c r="G7" s="7"/>
      <c r="H7" s="7"/>
      <c r="I7" s="7"/>
    </row>
    <row r="8" spans="2:11" s="6" customFormat="1" ht="25" x14ac:dyDescent="0.25">
      <c r="D8" s="9" t="s">
        <v>150</v>
      </c>
      <c r="E8" s="10"/>
      <c r="F8" s="9" t="s">
        <v>137</v>
      </c>
      <c r="G8" s="9" t="s">
        <v>149</v>
      </c>
      <c r="H8" s="9" t="s">
        <v>141</v>
      </c>
      <c r="I8" s="9" t="s">
        <v>142</v>
      </c>
    </row>
    <row r="9" spans="2:11" s="6" customFormat="1" x14ac:dyDescent="0.25">
      <c r="B9" s="6" t="s">
        <v>106</v>
      </c>
      <c r="C9" s="54"/>
      <c r="D9" s="70">
        <v>-2048.0919099999996</v>
      </c>
      <c r="E9" s="55"/>
      <c r="F9" s="70">
        <v>-1755.885</v>
      </c>
      <c r="G9" s="70">
        <f>F12</f>
        <v>-1952.951</v>
      </c>
      <c r="H9" s="70">
        <f>G12</f>
        <v>-3343.2089999999998</v>
      </c>
      <c r="I9" s="70">
        <f>H12</f>
        <v>-3281.3999999999996</v>
      </c>
      <c r="K9" s="23"/>
    </row>
    <row r="10" spans="2:11" s="6" customFormat="1" x14ac:dyDescent="0.25">
      <c r="B10" s="6" t="s">
        <v>110</v>
      </c>
      <c r="D10" s="73">
        <v>615.80918399999985</v>
      </c>
      <c r="E10" s="49"/>
      <c r="F10" s="73">
        <f>'3.10'!F10</f>
        <v>615.80899999999997</v>
      </c>
      <c r="G10" s="73">
        <f>'3.10'!G10</f>
        <v>615.80899999999997</v>
      </c>
      <c r="H10" s="73">
        <f>'3.10'!H10</f>
        <v>615.80899999999997</v>
      </c>
      <c r="I10" s="73">
        <f>'3.10'!I10</f>
        <v>615.80899999999997</v>
      </c>
    </row>
    <row r="11" spans="2:11" s="6" customFormat="1" x14ac:dyDescent="0.25">
      <c r="B11" s="6" t="s">
        <v>204</v>
      </c>
      <c r="D11" s="73">
        <v>-411</v>
      </c>
      <c r="E11" s="49"/>
      <c r="F11" s="73">
        <v>-812.875</v>
      </c>
      <c r="G11" s="73">
        <v>-2006.067</v>
      </c>
      <c r="H11" s="73">
        <v>-554</v>
      </c>
      <c r="I11" s="73">
        <v>-681.74099999999999</v>
      </c>
    </row>
    <row r="12" spans="2:11" s="6" customFormat="1" ht="13" thickBot="1" x14ac:dyDescent="0.3">
      <c r="B12" s="6" t="s">
        <v>107</v>
      </c>
      <c r="D12" s="71">
        <f>SUM(D9:D11)</f>
        <v>-1843.2827259999999</v>
      </c>
      <c r="E12" s="11"/>
      <c r="F12" s="71">
        <f t="shared" ref="F12:I12" si="0">SUM(F9:F11)</f>
        <v>-1952.951</v>
      </c>
      <c r="G12" s="71">
        <f t="shared" si="0"/>
        <v>-3343.2089999999998</v>
      </c>
      <c r="H12" s="71">
        <f>SUM(H9:H11)</f>
        <v>-3281.3999999999996</v>
      </c>
      <c r="I12" s="71">
        <f t="shared" si="0"/>
        <v>-3347.3319999999994</v>
      </c>
    </row>
    <row r="13" spans="2:11" s="6" customFormat="1" ht="13.5" customHeight="1" thickTop="1" x14ac:dyDescent="0.25"/>
    <row r="14" spans="2:11" s="6" customFormat="1" ht="13.5" customHeight="1" x14ac:dyDescent="0.25"/>
    <row r="15" spans="2:11" s="6" customFormat="1" ht="13.5" customHeight="1" x14ac:dyDescent="0.25"/>
    <row r="16" spans="2:11" s="6" customFormat="1" ht="22.5" customHeight="1" x14ac:dyDescent="0.25"/>
    <row r="17" spans="2:8" s="6" customFormat="1" ht="22.5" customHeight="1" x14ac:dyDescent="0.25"/>
    <row r="18" spans="2:8" s="6" customFormat="1" ht="22.5" customHeight="1" x14ac:dyDescent="0.25"/>
    <row r="19" spans="2:8" s="6" customFormat="1" ht="22.5" customHeight="1" x14ac:dyDescent="0.25"/>
    <row r="20" spans="2:8" s="6" customFormat="1" ht="22.5" customHeight="1" x14ac:dyDescent="0.25"/>
    <row r="21" spans="2:8" s="6" customFormat="1" ht="22.5" customHeight="1" x14ac:dyDescent="0.25"/>
    <row r="22" spans="2:8" s="6" customFormat="1" ht="22.5" customHeight="1" x14ac:dyDescent="0.25"/>
    <row r="23" spans="2:8" s="6" customFormat="1" ht="22.5" customHeight="1" x14ac:dyDescent="0.25"/>
    <row r="24" spans="2:8" s="6" customFormat="1" ht="22.5" customHeight="1" x14ac:dyDescent="0.25"/>
    <row r="25" spans="2:8" s="6" customFormat="1" ht="22.5" customHeight="1" x14ac:dyDescent="0.25"/>
    <row r="26" spans="2:8" s="6" customFormat="1" ht="22.5" customHeight="1" x14ac:dyDescent="0.25"/>
    <row r="27" spans="2:8" x14ac:dyDescent="0.25">
      <c r="B27" s="6"/>
      <c r="C27" s="6"/>
      <c r="D27" s="6"/>
      <c r="E27" s="6"/>
      <c r="F27" s="6"/>
      <c r="G27" s="6"/>
      <c r="H27" s="6"/>
    </row>
  </sheetData>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B3:Y46"/>
  <sheetViews>
    <sheetView view="pageBreakPreview" topLeftCell="G1" zoomScale="130" zoomScaleNormal="100" zoomScaleSheetLayoutView="130" workbookViewId="0">
      <pane ySplit="3" topLeftCell="A6" activePane="bottomLeft" state="frozen"/>
      <selection activeCell="F10" sqref="F10"/>
      <selection pane="bottomLeft" activeCell="H47" sqref="H47"/>
    </sheetView>
  </sheetViews>
  <sheetFormatPr defaultColWidth="9.08984375" defaultRowHeight="12.5" x14ac:dyDescent="0.25"/>
  <cols>
    <col min="1" max="1" width="9.08984375" style="2"/>
    <col min="2" max="2" width="18.08984375" style="2" customWidth="1"/>
    <col min="3" max="3" width="1.453125" style="2" customWidth="1"/>
    <col min="4" max="4" width="11.36328125" style="2" customWidth="1"/>
    <col min="5" max="5" width="1.453125" style="2" customWidth="1"/>
    <col min="6" max="6" width="11.36328125" style="2" customWidth="1"/>
    <col min="7" max="7" width="10.26953125" style="2" customWidth="1"/>
    <col min="8" max="8" width="10.36328125" style="2" customWidth="1"/>
    <col min="9" max="9" width="11.36328125" style="2" customWidth="1"/>
    <col min="10" max="16384" width="9.08984375" style="2"/>
  </cols>
  <sheetData>
    <row r="3" spans="2:25" s="1" customFormat="1" ht="15" x14ac:dyDescent="0.3">
      <c r="B3" s="83" t="s">
        <v>44</v>
      </c>
      <c r="C3" s="83"/>
      <c r="D3" s="83"/>
      <c r="E3" s="83"/>
      <c r="F3" s="83"/>
      <c r="G3" s="83"/>
      <c r="H3" s="83"/>
      <c r="I3" s="83"/>
    </row>
    <row r="4" spans="2:25" s="1" customFormat="1" ht="15" x14ac:dyDescent="0.3">
      <c r="B4" s="83" t="s">
        <v>12</v>
      </c>
      <c r="C4" s="83"/>
      <c r="D4" s="83"/>
      <c r="E4" s="83"/>
      <c r="F4" s="83"/>
      <c r="G4" s="83"/>
      <c r="H4" s="83"/>
      <c r="I4" s="83"/>
    </row>
    <row r="5" spans="2:25" x14ac:dyDescent="0.25">
      <c r="B5" s="84" t="s">
        <v>1</v>
      </c>
      <c r="C5" s="84"/>
      <c r="D5" s="84"/>
      <c r="E5" s="84"/>
      <c r="F5" s="84"/>
      <c r="G5" s="84"/>
      <c r="H5" s="84"/>
      <c r="I5" s="84"/>
    </row>
    <row r="6" spans="2:25" ht="15" x14ac:dyDescent="0.25">
      <c r="B6" s="3"/>
      <c r="C6" s="4"/>
      <c r="D6" s="5"/>
      <c r="E6" s="5"/>
      <c r="F6" s="5"/>
      <c r="G6" s="5"/>
      <c r="H6" s="5"/>
    </row>
    <row r="7" spans="2:25" s="6" customFormat="1" x14ac:dyDescent="0.25">
      <c r="D7" s="7"/>
      <c r="E7" s="7"/>
      <c r="F7" s="7"/>
      <c r="G7" s="7"/>
      <c r="H7" s="7"/>
      <c r="I7" s="7"/>
    </row>
    <row r="8" spans="2:25" s="6" customFormat="1" ht="25" x14ac:dyDescent="0.25">
      <c r="D8" s="9" t="s">
        <v>150</v>
      </c>
      <c r="E8" s="10"/>
      <c r="F8" s="9" t="s">
        <v>137</v>
      </c>
      <c r="G8" s="9" t="s">
        <v>149</v>
      </c>
      <c r="H8" s="9" t="s">
        <v>141</v>
      </c>
      <c r="I8" s="9" t="s">
        <v>142</v>
      </c>
    </row>
    <row r="9" spans="2:25" s="6" customFormat="1" ht="13" thickBot="1" x14ac:dyDescent="0.3">
      <c r="B9" s="6" t="s">
        <v>12</v>
      </c>
      <c r="D9" s="117">
        <v>749.75450131960019</v>
      </c>
      <c r="E9" s="11"/>
      <c r="F9" s="16">
        <v>739.14745000000005</v>
      </c>
      <c r="G9" s="16">
        <v>743.01589000000001</v>
      </c>
      <c r="H9" s="16">
        <v>757.77395548800007</v>
      </c>
      <c r="I9" s="16">
        <v>776.69908654176004</v>
      </c>
      <c r="N9" s="8"/>
      <c r="O9" s="8"/>
      <c r="P9" s="8"/>
      <c r="Q9" s="8"/>
      <c r="S9" s="8"/>
      <c r="T9" s="8"/>
      <c r="V9" s="11"/>
      <c r="W9" s="11"/>
      <c r="Y9" s="11"/>
    </row>
    <row r="10" spans="2:25" s="6" customFormat="1" ht="13" thickTop="1" x14ac:dyDescent="0.25">
      <c r="F10" s="8"/>
      <c r="G10" s="8"/>
      <c r="H10" s="8"/>
      <c r="N10" s="8"/>
      <c r="O10" s="8"/>
      <c r="P10" s="8"/>
      <c r="Q10" s="8"/>
      <c r="S10" s="8"/>
      <c r="T10" s="8"/>
      <c r="V10" s="11"/>
      <c r="W10" s="11"/>
      <c r="Y10" s="11"/>
    </row>
    <row r="11" spans="2:25" s="6" customFormat="1" x14ac:dyDescent="0.25">
      <c r="N11" s="8"/>
      <c r="O11" s="8"/>
      <c r="P11" s="8"/>
      <c r="Q11" s="8"/>
      <c r="S11" s="8"/>
      <c r="T11" s="8"/>
      <c r="V11" s="11"/>
      <c r="W11" s="11"/>
      <c r="Y11" s="11"/>
    </row>
    <row r="12" spans="2:25" s="6" customFormat="1" x14ac:dyDescent="0.25"/>
    <row r="13" spans="2:25" s="6" customFormat="1" x14ac:dyDescent="0.25"/>
    <row r="14" spans="2:25" s="6" customFormat="1" x14ac:dyDescent="0.25"/>
    <row r="15" spans="2:25" s="6" customFormat="1" x14ac:dyDescent="0.25"/>
    <row r="16" spans="2:25" s="6" customFormat="1" x14ac:dyDescent="0.25"/>
    <row r="17" s="6" customFormat="1" x14ac:dyDescent="0.25"/>
    <row r="18" s="6" customFormat="1" x14ac:dyDescent="0.25"/>
    <row r="19" s="6" customFormat="1" x14ac:dyDescent="0.25"/>
    <row r="20" s="6" customFormat="1" x14ac:dyDescent="0.25"/>
    <row r="21" s="6" customFormat="1" x14ac:dyDescent="0.25"/>
    <row r="22" s="6" customFormat="1" x14ac:dyDescent="0.25"/>
    <row r="23" s="6" customFormat="1" x14ac:dyDescent="0.25"/>
    <row r="24" s="6" customFormat="1" x14ac:dyDescent="0.25"/>
    <row r="25" s="6" customFormat="1" x14ac:dyDescent="0.25"/>
    <row r="26" s="6" customFormat="1" x14ac:dyDescent="0.25"/>
    <row r="27" s="6" customFormat="1" x14ac:dyDescent="0.25"/>
    <row r="28" s="6" customFormat="1" x14ac:dyDescent="0.25"/>
    <row r="29" s="6" customFormat="1" x14ac:dyDescent="0.25"/>
    <row r="30" s="6" customFormat="1" x14ac:dyDescent="0.25"/>
    <row r="31" s="6" customFormat="1" x14ac:dyDescent="0.25"/>
    <row r="32" s="6" customFormat="1" x14ac:dyDescent="0.25"/>
    <row r="33" spans="2:8" s="6" customFormat="1" x14ac:dyDescent="0.25"/>
    <row r="34" spans="2:8" s="6" customFormat="1" x14ac:dyDescent="0.25"/>
    <row r="35" spans="2:8" s="6" customFormat="1" x14ac:dyDescent="0.25"/>
    <row r="36" spans="2:8" s="6" customFormat="1" x14ac:dyDescent="0.25"/>
    <row r="37" spans="2:8" s="6" customFormat="1" x14ac:dyDescent="0.25"/>
    <row r="38" spans="2:8" s="6" customFormat="1" x14ac:dyDescent="0.25"/>
    <row r="39" spans="2:8" s="6" customFormat="1" x14ac:dyDescent="0.25"/>
    <row r="40" spans="2:8" s="6" customFormat="1" x14ac:dyDescent="0.25"/>
    <row r="41" spans="2:8" s="6" customFormat="1" x14ac:dyDescent="0.25"/>
    <row r="42" spans="2:8" s="6" customFormat="1" x14ac:dyDescent="0.25"/>
    <row r="43" spans="2:8" s="6" customFormat="1" x14ac:dyDescent="0.25"/>
    <row r="44" spans="2:8" s="6" customFormat="1" x14ac:dyDescent="0.25"/>
    <row r="45" spans="2:8" s="6" customFormat="1" x14ac:dyDescent="0.25"/>
    <row r="46" spans="2:8" x14ac:dyDescent="0.25">
      <c r="B46" s="6"/>
      <c r="C46" s="6"/>
      <c r="D46" s="6"/>
      <c r="E46" s="6"/>
      <c r="F46" s="6"/>
      <c r="G46" s="6"/>
      <c r="H46" s="6"/>
    </row>
  </sheetData>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Button3_Click">
                <anchor moveWithCells="1" sizeWithCells="1">
                  <from>
                    <xdr:col>0</xdr:col>
                    <xdr:colOff>6350</xdr:colOff>
                    <xdr:row>0</xdr:row>
                    <xdr:rowOff>0</xdr:rowOff>
                  </from>
                  <to>
                    <xdr:col>2</xdr:col>
                    <xdr:colOff>0</xdr:colOff>
                    <xdr:row>0</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5">
    <pageSetUpPr fitToPage="1"/>
  </sheetPr>
  <dimension ref="B3:AA35"/>
  <sheetViews>
    <sheetView view="pageBreakPreview" zoomScaleNormal="100" zoomScaleSheetLayoutView="100" workbookViewId="0">
      <selection activeCell="A18" sqref="A18"/>
    </sheetView>
  </sheetViews>
  <sheetFormatPr defaultColWidth="9.08984375" defaultRowHeight="12.5" outlineLevelRow="1" x14ac:dyDescent="0.25"/>
  <cols>
    <col min="1" max="1" width="9.08984375" style="2"/>
    <col min="2" max="2" width="24" style="2" customWidth="1"/>
    <col min="3" max="3" width="1.453125" style="2" customWidth="1"/>
    <col min="4" max="4" width="11.36328125" style="2" customWidth="1"/>
    <col min="5" max="5" width="1.453125" style="2" customWidth="1"/>
    <col min="6" max="6" width="11.36328125" style="2" customWidth="1"/>
    <col min="7" max="7" width="10.453125" style="2" customWidth="1"/>
    <col min="8" max="8" width="11.453125" style="2" customWidth="1"/>
    <col min="9" max="9" width="11.36328125" style="2" customWidth="1"/>
    <col min="10" max="10" width="9.08984375" style="2"/>
    <col min="28" max="16384" width="9.08984375" style="2"/>
  </cols>
  <sheetData>
    <row r="3" spans="2:9" s="1" customFormat="1" ht="15" x14ac:dyDescent="0.3">
      <c r="B3" s="80" t="s">
        <v>55</v>
      </c>
      <c r="C3" s="80"/>
      <c r="D3" s="80"/>
      <c r="E3" s="80"/>
      <c r="F3" s="80"/>
      <c r="G3" s="80"/>
      <c r="H3" s="80"/>
      <c r="I3" s="80"/>
    </row>
    <row r="4" spans="2:9" s="1" customFormat="1" ht="15" x14ac:dyDescent="0.3">
      <c r="B4" s="80" t="s">
        <v>98</v>
      </c>
      <c r="C4" s="80"/>
      <c r="D4" s="80"/>
      <c r="E4" s="80"/>
      <c r="F4" s="80"/>
      <c r="G4" s="80"/>
      <c r="H4" s="80"/>
      <c r="I4" s="80"/>
    </row>
    <row r="5" spans="2:9" x14ac:dyDescent="0.25">
      <c r="B5" s="91" t="s">
        <v>1</v>
      </c>
      <c r="C5" s="91"/>
      <c r="D5" s="91"/>
      <c r="E5" s="91"/>
      <c r="F5" s="91"/>
      <c r="G5" s="91"/>
      <c r="H5" s="91"/>
      <c r="I5" s="91"/>
    </row>
    <row r="6" spans="2:9" ht="15" x14ac:dyDescent="0.25">
      <c r="B6" s="46"/>
      <c r="C6" s="47"/>
      <c r="D6" s="48"/>
      <c r="E6" s="48"/>
      <c r="F6" s="48"/>
      <c r="G6" s="48"/>
      <c r="H6" s="48"/>
    </row>
    <row r="7" spans="2:9" x14ac:dyDescent="0.25">
      <c r="B7" s="6"/>
      <c r="C7" s="6"/>
      <c r="D7" s="7"/>
      <c r="E7" s="7"/>
      <c r="F7" s="7"/>
      <c r="G7" s="7"/>
      <c r="H7" s="7"/>
      <c r="I7" s="7"/>
    </row>
    <row r="8" spans="2:9" ht="25" x14ac:dyDescent="0.25">
      <c r="B8" s="6"/>
      <c r="C8" s="6"/>
      <c r="D8" s="9" t="s">
        <v>150</v>
      </c>
      <c r="E8" s="10"/>
      <c r="F8" s="9" t="s">
        <v>137</v>
      </c>
      <c r="G8" s="9" t="s">
        <v>149</v>
      </c>
      <c r="H8" s="9" t="s">
        <v>141</v>
      </c>
      <c r="I8" s="9" t="s">
        <v>142</v>
      </c>
    </row>
    <row r="9" spans="2:9" ht="7.5" customHeight="1" x14ac:dyDescent="0.25">
      <c r="B9" s="6"/>
      <c r="C9" s="6"/>
      <c r="D9" s="10"/>
      <c r="E9" s="10"/>
      <c r="F9" s="10"/>
      <c r="G9" s="10"/>
      <c r="H9" s="10"/>
    </row>
    <row r="10" spans="2:9" ht="22.5" hidden="1" customHeight="1" outlineLevel="1" x14ac:dyDescent="0.25">
      <c r="B10" s="17" t="s">
        <v>105</v>
      </c>
      <c r="C10" s="6"/>
      <c r="D10" s="11"/>
      <c r="E10" s="11"/>
      <c r="F10" s="11"/>
      <c r="G10" s="11"/>
      <c r="H10" s="11"/>
      <c r="I10" s="11"/>
    </row>
    <row r="11" spans="2:9" ht="22.5" hidden="1" customHeight="1" outlineLevel="1" x14ac:dyDescent="0.25">
      <c r="B11" s="6" t="s">
        <v>119</v>
      </c>
      <c r="C11" s="6"/>
      <c r="D11" s="11">
        <v>296316.55442701059</v>
      </c>
      <c r="E11" s="11"/>
      <c r="F11" s="11">
        <v>294563.50879863888</v>
      </c>
      <c r="G11" s="11">
        <v>305859.3662488733</v>
      </c>
      <c r="H11" s="11">
        <v>341385.31232144439</v>
      </c>
      <c r="I11" s="11">
        <v>385420.8661888889</v>
      </c>
    </row>
    <row r="12" spans="2:9" ht="22.5" customHeight="1" collapsed="1" x14ac:dyDescent="0.25">
      <c r="B12" s="17" t="s">
        <v>100</v>
      </c>
      <c r="C12" s="6"/>
      <c r="D12" s="11"/>
      <c r="E12" s="11"/>
      <c r="F12" s="11"/>
      <c r="G12" s="11"/>
      <c r="H12" s="11"/>
      <c r="I12" s="11"/>
    </row>
    <row r="13" spans="2:9" ht="22.5" customHeight="1" x14ac:dyDescent="0.25">
      <c r="B13" s="6" t="s">
        <v>99</v>
      </c>
      <c r="C13" s="6"/>
      <c r="D13" s="11"/>
      <c r="E13" s="11"/>
      <c r="F13" s="11"/>
      <c r="G13" s="11"/>
      <c r="H13" s="11"/>
      <c r="I13" s="11"/>
    </row>
    <row r="14" spans="2:9" ht="22.5" customHeight="1" x14ac:dyDescent="0.25">
      <c r="B14" s="6" t="s">
        <v>103</v>
      </c>
      <c r="C14" s="6"/>
      <c r="D14" s="11">
        <f>483108.059009691+1818</f>
        <v>484926.059009691</v>
      </c>
      <c r="E14" s="11"/>
      <c r="F14" s="11">
        <v>470797.86332230316</v>
      </c>
      <c r="G14" s="11">
        <v>483776.56332230318</v>
      </c>
      <c r="H14" s="11">
        <v>503456</v>
      </c>
      <c r="I14" s="11">
        <v>539442</v>
      </c>
    </row>
    <row r="15" spans="2:9" ht="22.5" customHeight="1" x14ac:dyDescent="0.25">
      <c r="B15" s="6" t="s">
        <v>104</v>
      </c>
      <c r="C15" s="6"/>
      <c r="D15" s="52">
        <v>182551.97156900002</v>
      </c>
      <c r="E15" s="13"/>
      <c r="F15" s="52">
        <v>176771.00793000002</v>
      </c>
      <c r="G15" s="52">
        <v>183565.04583000002</v>
      </c>
      <c r="H15" s="52">
        <v>179834.222905</v>
      </c>
      <c r="I15" s="52">
        <v>176038.45533</v>
      </c>
    </row>
    <row r="16" spans="2:9" ht="22.5" customHeight="1" x14ac:dyDescent="0.25">
      <c r="B16" s="6" t="s">
        <v>99</v>
      </c>
      <c r="C16" s="6"/>
      <c r="D16" s="13">
        <f>D14-D15</f>
        <v>302374.08744069096</v>
      </c>
      <c r="E16" s="13"/>
      <c r="F16" s="13">
        <f>F14-F15</f>
        <v>294026.85539230314</v>
      </c>
      <c r="G16" s="13">
        <f>G14-G15</f>
        <v>300211.51749230316</v>
      </c>
      <c r="H16" s="13">
        <f>H14-H15</f>
        <v>323621.77709500003</v>
      </c>
      <c r="I16" s="13">
        <f>I14-I15</f>
        <v>363403.54466999997</v>
      </c>
    </row>
    <row r="17" spans="2:10" ht="22.5" customHeight="1" x14ac:dyDescent="0.25">
      <c r="B17" s="6" t="s">
        <v>101</v>
      </c>
      <c r="C17" s="6"/>
      <c r="D17" s="13">
        <v>7091.9572242594759</v>
      </c>
      <c r="E17" s="13"/>
      <c r="F17" s="13">
        <v>6924.5757066666665</v>
      </c>
      <c r="G17" s="13">
        <v>7581.0859700000001</v>
      </c>
      <c r="H17" s="13">
        <v>8215.4678633333315</v>
      </c>
      <c r="I17" s="13">
        <v>8696.636849999999</v>
      </c>
    </row>
    <row r="18" spans="2:10" ht="22.5" customHeight="1" thickBot="1" x14ac:dyDescent="0.3">
      <c r="B18" s="6" t="s">
        <v>102</v>
      </c>
      <c r="D18" s="16">
        <f>SUM(D16:D17)</f>
        <v>309466.04466495046</v>
      </c>
      <c r="E18" s="11"/>
      <c r="F18" s="16">
        <f>SUM(F16:F17)</f>
        <v>300951.43109896983</v>
      </c>
      <c r="G18" s="16">
        <f>SUM(G16:G17)</f>
        <v>307792.60346230317</v>
      </c>
      <c r="H18" s="16">
        <f>SUM(H16:H17)</f>
        <v>331837.24495833338</v>
      </c>
      <c r="I18" s="16">
        <f>SUM(I16:I17)</f>
        <v>372100.18151999998</v>
      </c>
      <c r="J18" s="69"/>
    </row>
    <row r="19" spans="2:10" ht="13.5" customHeight="1" thickTop="1" x14ac:dyDescent="0.25">
      <c r="H19" s="18"/>
      <c r="I19" s="18"/>
    </row>
    <row r="20" spans="2:10" x14ac:dyDescent="0.25">
      <c r="B20" s="2" t="s">
        <v>79</v>
      </c>
    </row>
    <row r="21" spans="2:10" ht="98" customHeight="1" x14ac:dyDescent="0.25">
      <c r="B21" s="138" t="s">
        <v>199</v>
      </c>
      <c r="C21" s="138"/>
      <c r="D21" s="138"/>
      <c r="E21" s="138"/>
      <c r="F21" s="138"/>
      <c r="G21" s="138"/>
      <c r="H21" s="138"/>
      <c r="I21" s="138"/>
    </row>
    <row r="22" spans="2:10" ht="27" customHeight="1" x14ac:dyDescent="0.25">
      <c r="B22" s="137"/>
      <c r="C22" s="137"/>
      <c r="D22" s="137"/>
      <c r="E22" s="137"/>
      <c r="F22" s="137"/>
      <c r="G22" s="137"/>
      <c r="H22" s="137"/>
      <c r="I22" s="137"/>
    </row>
    <row r="25" spans="2:10" x14ac:dyDescent="0.25">
      <c r="H25" s="18"/>
      <c r="I25" s="18"/>
    </row>
    <row r="27" spans="2:10" x14ac:dyDescent="0.25">
      <c r="H27" s="18"/>
      <c r="I27" s="18"/>
    </row>
    <row r="28" spans="2:10" x14ac:dyDescent="0.25">
      <c r="H28" s="18"/>
      <c r="I28" s="18"/>
    </row>
    <row r="29" spans="2:10" x14ac:dyDescent="0.25">
      <c r="H29" s="18"/>
      <c r="I29" s="18"/>
    </row>
    <row r="30" spans="2:10" x14ac:dyDescent="0.25">
      <c r="H30" s="18"/>
      <c r="I30" s="18"/>
    </row>
    <row r="31" spans="2:10" x14ac:dyDescent="0.25">
      <c r="H31" s="18"/>
      <c r="I31" s="18"/>
    </row>
    <row r="32" spans="2:10" x14ac:dyDescent="0.25">
      <c r="H32" s="18"/>
      <c r="I32" s="18"/>
    </row>
    <row r="33" spans="8:9" x14ac:dyDescent="0.25">
      <c r="H33" s="19"/>
      <c r="I33" s="19"/>
    </row>
    <row r="35" spans="8:9" ht="12.75" customHeight="1" x14ac:dyDescent="0.25">
      <c r="H35" s="19"/>
      <c r="I35" s="19"/>
    </row>
  </sheetData>
  <mergeCells count="2">
    <mergeCell ref="B22:I22"/>
    <mergeCell ref="B21:I21"/>
  </mergeCells>
  <pageMargins left="0.7" right="0.7" top="0.75" bottom="0.75" header="0.3" footer="0.3"/>
  <pageSetup fitToHeight="0" orientation="landscape" r:id="rId1"/>
  <ignoredErrors>
    <ignoredError sqref="B5" numberStoredAsText="1"/>
  </ignoredError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pageSetUpPr fitToPage="1"/>
  </sheetPr>
  <dimension ref="A3:Y33"/>
  <sheetViews>
    <sheetView view="pageBreakPreview" topLeftCell="E1" zoomScale="115" zoomScaleNormal="100" zoomScaleSheetLayoutView="115" workbookViewId="0">
      <pane ySplit="3" topLeftCell="A12" activePane="bottomLeft" state="frozen"/>
      <selection activeCell="F10" sqref="F10"/>
      <selection pane="bottomLeft" activeCell="I16" sqref="I16"/>
    </sheetView>
  </sheetViews>
  <sheetFormatPr defaultColWidth="9.08984375" defaultRowHeight="12.5" x14ac:dyDescent="0.25"/>
  <cols>
    <col min="1" max="1" width="9.08984375" style="2"/>
    <col min="2" max="2" width="35.6328125" style="2" customWidth="1"/>
    <col min="3" max="3" width="1.453125" style="2" customWidth="1"/>
    <col min="4" max="4" width="11.36328125" style="2" customWidth="1"/>
    <col min="5" max="5" width="1.453125" style="2" customWidth="1"/>
    <col min="6" max="6" width="11.36328125" style="2" customWidth="1"/>
    <col min="7" max="7" width="11.26953125" style="2" customWidth="1"/>
    <col min="8" max="8" width="10.81640625" style="2" customWidth="1"/>
    <col min="9" max="9" width="11.36328125" style="2" customWidth="1"/>
    <col min="10" max="16384" width="9.08984375" style="2"/>
  </cols>
  <sheetData>
    <row r="3" spans="1:25" s="1" customFormat="1" ht="15" x14ac:dyDescent="0.3">
      <c r="B3" s="83" t="s">
        <v>67</v>
      </c>
      <c r="C3" s="83"/>
      <c r="D3" s="83"/>
      <c r="E3" s="83"/>
      <c r="F3" s="83"/>
      <c r="G3" s="83"/>
      <c r="H3" s="83"/>
      <c r="I3" s="83"/>
    </row>
    <row r="4" spans="1:25" s="1" customFormat="1" ht="15" x14ac:dyDescent="0.3">
      <c r="B4" s="83" t="s">
        <v>2</v>
      </c>
      <c r="C4" s="83"/>
      <c r="D4" s="83"/>
      <c r="E4" s="83"/>
      <c r="F4" s="83"/>
      <c r="G4" s="83"/>
      <c r="H4" s="83"/>
      <c r="I4" s="83"/>
    </row>
    <row r="5" spans="1:25" x14ac:dyDescent="0.25">
      <c r="B5" s="84" t="s">
        <v>1</v>
      </c>
      <c r="C5" s="84"/>
      <c r="D5" s="84"/>
      <c r="E5" s="84"/>
      <c r="F5" s="84"/>
      <c r="G5" s="84"/>
      <c r="H5" s="84"/>
      <c r="I5" s="84"/>
    </row>
    <row r="6" spans="1:25" ht="15" x14ac:dyDescent="0.25">
      <c r="B6" s="3"/>
      <c r="C6" s="4"/>
      <c r="D6" s="5"/>
      <c r="E6" s="5"/>
      <c r="F6" s="5"/>
      <c r="G6" s="5"/>
      <c r="H6" s="5"/>
    </row>
    <row r="7" spans="1:25" s="6" customFormat="1" x14ac:dyDescent="0.25">
      <c r="D7" s="7"/>
      <c r="E7" s="7"/>
      <c r="F7" s="7"/>
      <c r="G7" s="7"/>
      <c r="H7" s="7"/>
      <c r="I7" s="7"/>
    </row>
    <row r="8" spans="1:25" s="6" customFormat="1" ht="25" x14ac:dyDescent="0.25">
      <c r="D8" s="9" t="s">
        <v>150</v>
      </c>
      <c r="E8" s="10"/>
      <c r="F8" s="9" t="s">
        <v>137</v>
      </c>
      <c r="G8" s="9" t="s">
        <v>149</v>
      </c>
      <c r="H8" s="9" t="s">
        <v>141</v>
      </c>
      <c r="I8" s="9" t="s">
        <v>142</v>
      </c>
    </row>
    <row r="9" spans="1:25" s="6" customFormat="1" x14ac:dyDescent="0.25">
      <c r="B9" s="6" t="s">
        <v>41</v>
      </c>
      <c r="D9" s="11">
        <v>13435.829192331592</v>
      </c>
      <c r="E9" s="11"/>
      <c r="F9" s="11">
        <v>14927.263000000001</v>
      </c>
      <c r="G9" s="11">
        <v>13309.912</v>
      </c>
      <c r="H9" s="11">
        <v>14244.218000000001</v>
      </c>
      <c r="I9" s="11">
        <v>15349.733</v>
      </c>
      <c r="J9" s="11"/>
      <c r="N9" s="8"/>
      <c r="O9" s="8"/>
      <c r="P9" s="8"/>
      <c r="Q9" s="8"/>
      <c r="S9" s="8"/>
      <c r="T9" s="8"/>
      <c r="V9" s="11"/>
      <c r="W9" s="11"/>
      <c r="Y9" s="11"/>
    </row>
    <row r="10" spans="1:25" s="6" customFormat="1" x14ac:dyDescent="0.25">
      <c r="B10" s="6" t="s">
        <v>205</v>
      </c>
      <c r="D10" s="49">
        <v>-5912.0395639999997</v>
      </c>
      <c r="E10" s="49"/>
      <c r="F10" s="49">
        <v>-6085.3919999999998</v>
      </c>
      <c r="G10" s="49">
        <v>-5122.4809999999998</v>
      </c>
      <c r="H10" s="49">
        <v>-5655.5140000000001</v>
      </c>
      <c r="I10" s="49">
        <v>-5678.8490000000002</v>
      </c>
      <c r="J10" s="11"/>
      <c r="N10" s="8"/>
      <c r="O10" s="8"/>
      <c r="P10" s="8"/>
      <c r="Q10" s="8"/>
      <c r="S10" s="8"/>
      <c r="T10" s="8"/>
      <c r="V10" s="11"/>
      <c r="W10" s="11"/>
      <c r="Y10" s="11"/>
    </row>
    <row r="11" spans="1:25" s="6" customFormat="1" ht="25" x14ac:dyDescent="0.25">
      <c r="B11" s="14" t="s">
        <v>42</v>
      </c>
      <c r="D11" s="49">
        <v>-262</v>
      </c>
      <c r="E11" s="49"/>
      <c r="F11" s="49">
        <v>-262</v>
      </c>
      <c r="G11" s="49">
        <v>-262</v>
      </c>
      <c r="H11" s="49">
        <v>-262</v>
      </c>
      <c r="I11" s="49">
        <v>-262</v>
      </c>
      <c r="J11" s="11"/>
      <c r="N11" s="8"/>
      <c r="O11" s="8"/>
      <c r="P11" s="8"/>
      <c r="Q11" s="8"/>
      <c r="S11" s="8"/>
      <c r="T11" s="8"/>
      <c r="V11" s="11"/>
      <c r="W11" s="11"/>
      <c r="Y11" s="11"/>
    </row>
    <row r="12" spans="1:25" s="6" customFormat="1" x14ac:dyDescent="0.25">
      <c r="A12" s="66"/>
      <c r="B12" s="66" t="s">
        <v>88</v>
      </c>
      <c r="C12" s="66"/>
      <c r="D12" s="49">
        <v>-238.28448299999997</v>
      </c>
      <c r="E12" s="49"/>
      <c r="F12" s="49">
        <v>-416.25826063888888</v>
      </c>
      <c r="G12" s="49">
        <v>-717.96950833333335</v>
      </c>
      <c r="H12" s="49">
        <v>-51.155907444444438</v>
      </c>
      <c r="I12" s="49">
        <v>-51.155907444444438</v>
      </c>
      <c r="J12" s="66"/>
      <c r="N12" s="8"/>
      <c r="O12" s="8"/>
      <c r="P12" s="8"/>
      <c r="Q12" s="8"/>
      <c r="S12" s="8"/>
      <c r="T12" s="8"/>
      <c r="V12" s="11"/>
      <c r="W12" s="11"/>
      <c r="Y12" s="11"/>
    </row>
    <row r="13" spans="1:25" s="6" customFormat="1" x14ac:dyDescent="0.25">
      <c r="B13" s="14" t="s">
        <v>43</v>
      </c>
      <c r="D13" s="49">
        <v>5607.8822971111122</v>
      </c>
      <c r="E13" s="49"/>
      <c r="F13" s="49">
        <v>5528.5029999999997</v>
      </c>
      <c r="G13" s="49">
        <v>4032.4830000000002</v>
      </c>
      <c r="H13" s="49">
        <v>4535.5</v>
      </c>
      <c r="I13" s="49">
        <v>5345.1559999999999</v>
      </c>
      <c r="J13" s="11"/>
      <c r="N13" s="8"/>
      <c r="O13" s="8"/>
      <c r="P13" s="8"/>
      <c r="Q13" s="8"/>
      <c r="S13" s="8"/>
      <c r="T13" s="8"/>
      <c r="V13" s="11"/>
      <c r="W13" s="11"/>
      <c r="Y13" s="11"/>
    </row>
    <row r="14" spans="1:25" s="6" customFormat="1" ht="13" thickBot="1" x14ac:dyDescent="0.3">
      <c r="B14" s="6" t="s">
        <v>73</v>
      </c>
      <c r="D14" s="16">
        <f>SUM(D9:D13)</f>
        <v>12631.387442442705</v>
      </c>
      <c r="E14" s="11"/>
      <c r="F14" s="16">
        <f t="shared" ref="F14" si="0">SUM(F9:F13)</f>
        <v>13692.115739361112</v>
      </c>
      <c r="G14" s="16">
        <f>SUM(G9:G13)</f>
        <v>11239.944491666667</v>
      </c>
      <c r="H14" s="16">
        <f>SUM(H9:H13)</f>
        <v>12811.048092555557</v>
      </c>
      <c r="I14" s="16">
        <f>SUM(I9:I13)</f>
        <v>14702.884092555556</v>
      </c>
      <c r="J14" s="11"/>
      <c r="N14" s="8"/>
      <c r="O14" s="8"/>
      <c r="P14" s="8"/>
      <c r="Q14" s="8"/>
      <c r="S14" s="8"/>
      <c r="T14" s="8"/>
      <c r="V14" s="11"/>
      <c r="W14" s="11"/>
      <c r="Y14" s="11"/>
    </row>
    <row r="15" spans="1:25" s="6" customFormat="1" ht="13" thickTop="1" x14ac:dyDescent="0.25"/>
    <row r="16" spans="1:25" s="6" customFormat="1" x14ac:dyDescent="0.25"/>
    <row r="17" s="6" customFormat="1" x14ac:dyDescent="0.25"/>
    <row r="18" s="6" customFormat="1" x14ac:dyDescent="0.25"/>
    <row r="19" s="6" customFormat="1" x14ac:dyDescent="0.25"/>
    <row r="20" s="6" customFormat="1" x14ac:dyDescent="0.25"/>
    <row r="21" s="6" customFormat="1" x14ac:dyDescent="0.25"/>
    <row r="22" s="6" customFormat="1" x14ac:dyDescent="0.25"/>
    <row r="23" s="6" customFormat="1" x14ac:dyDescent="0.25"/>
    <row r="24" s="6" customFormat="1" x14ac:dyDescent="0.25"/>
    <row r="25" s="6" customFormat="1" x14ac:dyDescent="0.25"/>
    <row r="26" s="6" customFormat="1" x14ac:dyDescent="0.25"/>
    <row r="27" s="6" customFormat="1" x14ac:dyDescent="0.25"/>
    <row r="28" s="6" customFormat="1" x14ac:dyDescent="0.25"/>
    <row r="29" s="6" customFormat="1" x14ac:dyDescent="0.25"/>
    <row r="30" s="6" customFormat="1" x14ac:dyDescent="0.25"/>
    <row r="31" s="6" customFormat="1" x14ac:dyDescent="0.25"/>
    <row r="32" s="6" customFormat="1" x14ac:dyDescent="0.25"/>
    <row r="33" spans="2:8" x14ac:dyDescent="0.25">
      <c r="B33" s="6"/>
      <c r="C33" s="6"/>
      <c r="D33" s="6"/>
      <c r="E33" s="6"/>
      <c r="F33" s="6"/>
      <c r="G33" s="6"/>
      <c r="H33" s="6"/>
    </row>
  </sheetData>
  <pageMargins left="0.70866141732283472" right="0.70866141732283472" top="0.74803149606299213" bottom="0.74803149606299213" header="0.31496062992125984" footer="0.31496062992125984"/>
  <pageSetup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pageSetUpPr fitToPage="1"/>
  </sheetPr>
  <dimension ref="B3:Y14"/>
  <sheetViews>
    <sheetView view="pageBreakPreview" zoomScaleNormal="100" zoomScaleSheetLayoutView="100" workbookViewId="0">
      <pane ySplit="3" topLeftCell="A4" activePane="bottomLeft" state="frozen"/>
      <selection activeCell="F10" sqref="F10"/>
      <selection pane="bottomLeft" activeCell="A11" sqref="A11"/>
    </sheetView>
  </sheetViews>
  <sheetFormatPr defaultColWidth="9.08984375" defaultRowHeight="12.5" x14ac:dyDescent="0.25"/>
  <cols>
    <col min="1" max="1" width="9.08984375" style="2"/>
    <col min="2" max="2" width="35.6328125" style="2" customWidth="1"/>
    <col min="3" max="3" width="1.453125" style="2" customWidth="1"/>
    <col min="4" max="4" width="11.36328125" style="2" customWidth="1"/>
    <col min="5" max="5" width="1.453125" style="2" customWidth="1"/>
    <col min="6" max="7" width="11.36328125" style="2" customWidth="1"/>
    <col min="8" max="9" width="11.26953125" style="2" customWidth="1"/>
    <col min="10" max="16384" width="9.08984375" style="2"/>
  </cols>
  <sheetData>
    <row r="3" spans="2:25" s="1" customFormat="1" ht="15" x14ac:dyDescent="0.3">
      <c r="B3" s="83" t="s">
        <v>17</v>
      </c>
      <c r="C3" s="83"/>
      <c r="D3" s="83"/>
      <c r="E3" s="83"/>
      <c r="F3" s="83"/>
      <c r="G3" s="83"/>
      <c r="H3" s="83"/>
      <c r="I3" s="83"/>
    </row>
    <row r="4" spans="2:25" s="1" customFormat="1" ht="15" x14ac:dyDescent="0.3">
      <c r="B4" s="83" t="s">
        <v>54</v>
      </c>
      <c r="C4" s="83"/>
      <c r="D4" s="83"/>
      <c r="E4" s="83"/>
      <c r="F4" s="83"/>
      <c r="G4" s="83"/>
      <c r="H4" s="83"/>
      <c r="I4" s="83"/>
    </row>
    <row r="5" spans="2:25" ht="15.75" customHeight="1" x14ac:dyDescent="0.25">
      <c r="B5" s="84" t="s">
        <v>1</v>
      </c>
      <c r="C5" s="84"/>
      <c r="D5" s="84"/>
      <c r="E5" s="84"/>
      <c r="F5" s="84"/>
      <c r="G5" s="84"/>
      <c r="H5" s="84"/>
      <c r="I5" s="84"/>
    </row>
    <row r="6" spans="2:25" ht="11.25" customHeight="1" x14ac:dyDescent="0.25">
      <c r="B6" s="3"/>
      <c r="C6" s="4"/>
      <c r="D6" s="5"/>
      <c r="E6" s="5"/>
      <c r="F6" s="5"/>
      <c r="G6" s="5"/>
      <c r="H6" s="5"/>
    </row>
    <row r="7" spans="2:25" s="6" customFormat="1" x14ac:dyDescent="0.25">
      <c r="D7" s="7"/>
      <c r="E7" s="7"/>
      <c r="F7" s="7"/>
      <c r="G7" s="7"/>
      <c r="H7" s="7"/>
      <c r="I7" s="7"/>
    </row>
    <row r="8" spans="2:25" s="6" customFormat="1" ht="25" x14ac:dyDescent="0.25">
      <c r="D8" s="9" t="s">
        <v>150</v>
      </c>
      <c r="E8" s="10"/>
      <c r="F8" s="9" t="s">
        <v>137</v>
      </c>
      <c r="G8" s="9" t="s">
        <v>149</v>
      </c>
      <c r="H8" s="9" t="s">
        <v>141</v>
      </c>
      <c r="I8" s="9" t="s">
        <v>142</v>
      </c>
    </row>
    <row r="9" spans="2:25" s="6" customFormat="1" ht="22.5" customHeight="1" x14ac:dyDescent="0.25">
      <c r="B9" s="6" t="s">
        <v>5</v>
      </c>
      <c r="D9" s="11">
        <v>15828.780301979994</v>
      </c>
      <c r="E9" s="13"/>
      <c r="F9" s="11">
        <v>12617.614516157601</v>
      </c>
      <c r="G9" s="11">
        <v>14725.010195704119</v>
      </c>
      <c r="H9" s="11">
        <v>15748.276821541378</v>
      </c>
      <c r="I9" s="11">
        <v>15294.673706715501</v>
      </c>
      <c r="K9" s="11"/>
      <c r="N9" s="8"/>
      <c r="O9" s="8"/>
      <c r="P9" s="8"/>
      <c r="Q9" s="8"/>
      <c r="S9" s="8"/>
      <c r="T9" s="8"/>
      <c r="V9" s="11"/>
      <c r="W9" s="11"/>
      <c r="Y9" s="11"/>
    </row>
    <row r="10" spans="2:25" s="6" customFormat="1" ht="22.5" customHeight="1" x14ac:dyDescent="0.25">
      <c r="B10" s="6" t="s">
        <v>6</v>
      </c>
      <c r="D10" s="13">
        <v>53.28989052691356</v>
      </c>
      <c r="E10" s="13"/>
      <c r="F10" s="13">
        <v>49.3598</v>
      </c>
      <c r="G10" s="13">
        <v>325.60339999999997</v>
      </c>
      <c r="H10" s="13">
        <v>380.20944090038313</v>
      </c>
      <c r="I10" s="13">
        <v>2759.2370003535048</v>
      </c>
      <c r="N10" s="8"/>
      <c r="O10" s="8"/>
      <c r="P10" s="8"/>
      <c r="Q10" s="8"/>
      <c r="S10" s="8"/>
      <c r="T10" s="8"/>
      <c r="V10" s="11"/>
      <c r="W10" s="11"/>
      <c r="Y10" s="11"/>
    </row>
    <row r="11" spans="2:25" s="6" customFormat="1" ht="22.5" customHeight="1" thickBot="1" x14ac:dyDescent="0.3">
      <c r="B11" s="15" t="s">
        <v>77</v>
      </c>
      <c r="D11" s="16">
        <f t="shared" ref="D11" si="0">D9+D10</f>
        <v>15882.070192506908</v>
      </c>
      <c r="E11" s="11"/>
      <c r="F11" s="74">
        <f t="shared" ref="F11:G11" si="1">F9+F10</f>
        <v>12666.974316157601</v>
      </c>
      <c r="G11" s="16">
        <f t="shared" si="1"/>
        <v>15050.613595704119</v>
      </c>
      <c r="H11" s="16">
        <f>H9+H10</f>
        <v>16128.486262441762</v>
      </c>
      <c r="I11" s="16">
        <f>I9+I10</f>
        <v>18053.910707069004</v>
      </c>
      <c r="N11" s="8"/>
      <c r="O11" s="8"/>
      <c r="P11" s="8"/>
      <c r="Q11" s="8"/>
      <c r="S11" s="8"/>
      <c r="T11" s="8"/>
      <c r="V11" s="11"/>
      <c r="W11" s="11"/>
      <c r="Y11" s="11"/>
    </row>
    <row r="12" spans="2:25" s="6" customFormat="1" ht="13" thickTop="1" x14ac:dyDescent="0.25">
      <c r="F12" s="13"/>
      <c r="G12" s="13"/>
      <c r="H12" s="13"/>
    </row>
    <row r="13" spans="2:25" s="6" customFormat="1" x14ac:dyDescent="0.25">
      <c r="B13" s="6" t="s">
        <v>78</v>
      </c>
      <c r="D13" s="7"/>
      <c r="E13" s="7"/>
      <c r="F13" s="7"/>
      <c r="G13" s="7"/>
      <c r="H13" s="7"/>
    </row>
    <row r="14" spans="2:25" s="6" customFormat="1" ht="25.5" customHeight="1" x14ac:dyDescent="0.25">
      <c r="B14" s="135" t="s">
        <v>121</v>
      </c>
      <c r="C14" s="135"/>
      <c r="D14" s="135"/>
      <c r="E14" s="135"/>
      <c r="F14" s="135"/>
      <c r="G14" s="135"/>
      <c r="H14" s="135"/>
      <c r="I14" s="135"/>
    </row>
  </sheetData>
  <mergeCells count="1">
    <mergeCell ref="B14:I14"/>
  </mergeCells>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8">
    <pageSetUpPr fitToPage="1"/>
  </sheetPr>
  <dimension ref="B3:O26"/>
  <sheetViews>
    <sheetView view="pageBreakPreview" zoomScale="115" zoomScaleSheetLayoutView="115" workbookViewId="0">
      <pane ySplit="3" topLeftCell="A4" activePane="bottomLeft" state="frozen"/>
      <selection activeCell="F10" sqref="F10"/>
      <selection pane="bottomLeft" activeCell="A9" sqref="A9"/>
    </sheetView>
  </sheetViews>
  <sheetFormatPr defaultColWidth="9.08984375" defaultRowHeight="12.5" x14ac:dyDescent="0.25"/>
  <cols>
    <col min="1" max="1" width="9.08984375" style="2"/>
    <col min="2" max="2" width="19.54296875" style="2" customWidth="1"/>
    <col min="3" max="3" width="1.453125" style="2" customWidth="1"/>
    <col min="4" max="4" width="11.36328125" style="2" customWidth="1"/>
    <col min="5" max="5" width="1.453125" style="2" customWidth="1"/>
    <col min="6" max="6" width="11.36328125" style="2" customWidth="1"/>
    <col min="7" max="7" width="11.54296875" style="2" customWidth="1"/>
    <col min="8" max="8" width="10.90625" style="2" customWidth="1"/>
    <col min="9" max="9" width="11.36328125" style="2" customWidth="1"/>
    <col min="10" max="16384" width="9.08984375" style="2"/>
  </cols>
  <sheetData>
    <row r="3" spans="2:15" s="1" customFormat="1" ht="15" x14ac:dyDescent="0.3">
      <c r="B3" s="83" t="s">
        <v>116</v>
      </c>
      <c r="C3" s="83"/>
      <c r="D3" s="83"/>
      <c r="E3" s="83"/>
      <c r="F3" s="83"/>
      <c r="G3" s="83"/>
      <c r="H3" s="83"/>
      <c r="I3" s="83"/>
    </row>
    <row r="4" spans="2:15" s="1" customFormat="1" ht="15" x14ac:dyDescent="0.3">
      <c r="B4" s="83" t="s">
        <v>120</v>
      </c>
      <c r="C4" s="83"/>
      <c r="D4" s="83"/>
      <c r="E4" s="83"/>
      <c r="F4" s="83"/>
      <c r="G4" s="83"/>
      <c r="H4" s="83"/>
      <c r="I4" s="83"/>
    </row>
    <row r="5" spans="2:15" ht="15.75" customHeight="1" x14ac:dyDescent="0.25">
      <c r="B5" s="84" t="s">
        <v>1</v>
      </c>
      <c r="C5" s="84"/>
      <c r="D5" s="84"/>
      <c r="E5" s="84"/>
      <c r="F5" s="84"/>
      <c r="G5" s="84"/>
      <c r="H5" s="84"/>
      <c r="I5" s="84"/>
    </row>
    <row r="6" spans="2:15" ht="11.25" customHeight="1" x14ac:dyDescent="0.25">
      <c r="B6" s="3"/>
      <c r="C6" s="4"/>
      <c r="D6" s="5"/>
      <c r="E6" s="5"/>
      <c r="F6" s="5"/>
      <c r="G6" s="5"/>
      <c r="H6" s="5"/>
    </row>
    <row r="7" spans="2:15" s="6" customFormat="1" x14ac:dyDescent="0.25">
      <c r="D7" s="7"/>
      <c r="E7" s="7"/>
      <c r="F7" s="7"/>
      <c r="G7" s="7"/>
      <c r="H7" s="7"/>
      <c r="I7" s="7"/>
    </row>
    <row r="8" spans="2:15" s="6" customFormat="1" ht="25" x14ac:dyDescent="0.25">
      <c r="D8" s="9" t="s">
        <v>150</v>
      </c>
      <c r="E8" s="10"/>
      <c r="F8" s="9" t="s">
        <v>137</v>
      </c>
      <c r="G8" s="9" t="s">
        <v>149</v>
      </c>
      <c r="H8" s="9" t="s">
        <v>141</v>
      </c>
      <c r="I8" s="9" t="s">
        <v>142</v>
      </c>
    </row>
    <row r="9" spans="2:15" s="6" customFormat="1" x14ac:dyDescent="0.25">
      <c r="B9" s="6" t="s">
        <v>106</v>
      </c>
      <c r="C9" s="54"/>
      <c r="D9" s="70">
        <v>63.155828000000071</v>
      </c>
      <c r="E9" s="78"/>
      <c r="F9" s="70">
        <v>182.124</v>
      </c>
      <c r="G9" s="70">
        <f>F12</f>
        <v>227.30598799999999</v>
      </c>
      <c r="H9" s="70">
        <f>G12</f>
        <v>880.79398800000001</v>
      </c>
      <c r="I9" s="70">
        <f>H12</f>
        <v>1016.431988</v>
      </c>
      <c r="K9" s="23"/>
      <c r="L9" s="12"/>
      <c r="M9" s="11"/>
      <c r="N9" s="11"/>
      <c r="O9" s="11"/>
    </row>
    <row r="10" spans="2:15" s="6" customFormat="1" x14ac:dyDescent="0.25">
      <c r="B10" s="6" t="s">
        <v>110</v>
      </c>
      <c r="D10" s="73">
        <v>-55.369012000000019</v>
      </c>
      <c r="E10" s="49"/>
      <c r="F10" s="73">
        <v>-55.369012000000012</v>
      </c>
      <c r="G10" s="73">
        <v>-250</v>
      </c>
      <c r="H10" s="73">
        <v>-250</v>
      </c>
      <c r="I10" s="73">
        <v>-250</v>
      </c>
    </row>
    <row r="11" spans="2:15" s="6" customFormat="1" x14ac:dyDescent="0.25">
      <c r="B11" s="6" t="s">
        <v>111</v>
      </c>
      <c r="D11" s="73">
        <v>0</v>
      </c>
      <c r="E11" s="49"/>
      <c r="F11" s="73">
        <v>100.551</v>
      </c>
      <c r="G11" s="73">
        <v>903.48800000000006</v>
      </c>
      <c r="H11" s="73">
        <v>385.63799999999998</v>
      </c>
      <c r="I11" s="73">
        <v>0</v>
      </c>
    </row>
    <row r="12" spans="2:15" s="6" customFormat="1" ht="13" thickBot="1" x14ac:dyDescent="0.3">
      <c r="B12" s="6" t="s">
        <v>107</v>
      </c>
      <c r="D12" s="71">
        <f>SUM(D9:D11)</f>
        <v>7.7868160000000515</v>
      </c>
      <c r="E12" s="11"/>
      <c r="F12" s="71">
        <f t="shared" ref="F12:I12" si="0">SUM(F9:F11)</f>
        <v>227.30598799999999</v>
      </c>
      <c r="G12" s="71">
        <f t="shared" si="0"/>
        <v>880.79398800000001</v>
      </c>
      <c r="H12" s="71">
        <f>SUM(H9:H11)</f>
        <v>1016.431988</v>
      </c>
      <c r="I12" s="71">
        <f t="shared" si="0"/>
        <v>766.43198800000005</v>
      </c>
    </row>
    <row r="13" spans="2:15" s="6" customFormat="1" ht="15" customHeight="1" thickTop="1" x14ac:dyDescent="0.25"/>
    <row r="14" spans="2:15" s="6" customFormat="1" ht="12.75" customHeight="1" x14ac:dyDescent="0.25"/>
    <row r="15" spans="2:15" s="6" customFormat="1" x14ac:dyDescent="0.25"/>
    <row r="16" spans="2:15" s="6" customFormat="1" x14ac:dyDescent="0.25"/>
    <row r="17" spans="2:8" s="6" customFormat="1" ht="22.5" customHeight="1" x14ac:dyDescent="0.25"/>
    <row r="18" spans="2:8" s="6" customFormat="1" ht="22.5" customHeight="1" x14ac:dyDescent="0.25"/>
    <row r="19" spans="2:8" s="6" customFormat="1" ht="22.5" customHeight="1" x14ac:dyDescent="0.25"/>
    <row r="20" spans="2:8" s="6" customFormat="1" ht="22.5" customHeight="1" x14ac:dyDescent="0.25"/>
    <row r="21" spans="2:8" s="6" customFormat="1" ht="22.5" customHeight="1" x14ac:dyDescent="0.25"/>
    <row r="22" spans="2:8" s="6" customFormat="1" ht="22.5" customHeight="1" x14ac:dyDescent="0.25"/>
    <row r="23" spans="2:8" s="6" customFormat="1" ht="22.5" customHeight="1" x14ac:dyDescent="0.25"/>
    <row r="24" spans="2:8" s="6" customFormat="1" ht="22.5" customHeight="1" x14ac:dyDescent="0.25"/>
    <row r="25" spans="2:8" s="6" customFormat="1" ht="22.5" customHeight="1" x14ac:dyDescent="0.25"/>
    <row r="26" spans="2:8" x14ac:dyDescent="0.25">
      <c r="B26" s="6"/>
      <c r="C26" s="6"/>
      <c r="D26" s="6"/>
      <c r="E26" s="6"/>
      <c r="F26" s="6"/>
      <c r="G26" s="6"/>
      <c r="H26" s="6"/>
    </row>
  </sheetData>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6801"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9">
    <pageSetUpPr fitToPage="1"/>
  </sheetPr>
  <dimension ref="B3:O24"/>
  <sheetViews>
    <sheetView view="pageBreakPreview" zoomScale="115" zoomScaleSheetLayoutView="115" workbookViewId="0">
      <pane ySplit="3" topLeftCell="A11" activePane="bottomLeft" state="frozen"/>
      <selection activeCell="F10" sqref="F10"/>
      <selection pane="bottomLeft" activeCell="C8" sqref="C8"/>
    </sheetView>
  </sheetViews>
  <sheetFormatPr defaultColWidth="9.08984375" defaultRowHeight="12.5" x14ac:dyDescent="0.25"/>
  <cols>
    <col min="1" max="1" width="9.08984375" style="2"/>
    <col min="2" max="2" width="22.08984375" style="2" customWidth="1"/>
    <col min="3" max="3" width="1.453125" style="2" customWidth="1"/>
    <col min="4" max="4" width="11.36328125" style="2" customWidth="1"/>
    <col min="5" max="5" width="1.453125" style="2" customWidth="1"/>
    <col min="6" max="7" width="11.36328125" style="2" customWidth="1"/>
    <col min="8" max="8" width="10.26953125" style="2" customWidth="1"/>
    <col min="9" max="9" width="11.36328125" style="2" customWidth="1"/>
    <col min="10" max="16384" width="9.08984375" style="2"/>
  </cols>
  <sheetData>
    <row r="3" spans="2:15" s="1" customFormat="1" ht="15" x14ac:dyDescent="0.3">
      <c r="B3" s="83" t="s">
        <v>117</v>
      </c>
      <c r="C3" s="83"/>
      <c r="D3" s="83"/>
      <c r="E3" s="83"/>
      <c r="F3" s="83"/>
      <c r="G3" s="83"/>
      <c r="H3" s="83"/>
      <c r="I3" s="83"/>
    </row>
    <row r="4" spans="2:15" s="1" customFormat="1" ht="15" x14ac:dyDescent="0.3">
      <c r="B4" s="83" t="s">
        <v>109</v>
      </c>
      <c r="C4" s="83"/>
      <c r="D4" s="83"/>
      <c r="E4" s="83"/>
      <c r="F4" s="83"/>
      <c r="G4" s="83"/>
      <c r="H4" s="83"/>
      <c r="I4" s="83"/>
    </row>
    <row r="5" spans="2:15" ht="15.75" customHeight="1" x14ac:dyDescent="0.25">
      <c r="B5" s="84" t="s">
        <v>1</v>
      </c>
      <c r="C5" s="84"/>
      <c r="D5" s="84"/>
      <c r="E5" s="84"/>
      <c r="F5" s="84"/>
      <c r="G5" s="84"/>
      <c r="H5" s="84"/>
      <c r="I5" s="84"/>
    </row>
    <row r="6" spans="2:15" ht="11.25" customHeight="1" x14ac:dyDescent="0.25">
      <c r="B6" s="3"/>
      <c r="C6" s="4"/>
      <c r="D6" s="5"/>
      <c r="E6" s="5"/>
      <c r="F6" s="5"/>
      <c r="G6" s="5"/>
      <c r="H6" s="5"/>
    </row>
    <row r="7" spans="2:15" s="6" customFormat="1" x14ac:dyDescent="0.25">
      <c r="D7" s="7"/>
      <c r="E7" s="7"/>
      <c r="F7" s="7"/>
      <c r="G7" s="7"/>
      <c r="H7" s="7"/>
      <c r="I7" s="7"/>
    </row>
    <row r="8" spans="2:15" s="6" customFormat="1" ht="25" x14ac:dyDescent="0.25">
      <c r="D8" s="9" t="s">
        <v>150</v>
      </c>
      <c r="E8" s="10"/>
      <c r="F8" s="9" t="s">
        <v>137</v>
      </c>
      <c r="G8" s="9" t="s">
        <v>149</v>
      </c>
      <c r="H8" s="9" t="s">
        <v>141</v>
      </c>
      <c r="I8" s="9" t="s">
        <v>142</v>
      </c>
    </row>
    <row r="9" spans="2:15" s="6" customFormat="1" x14ac:dyDescent="0.25">
      <c r="B9" s="6" t="s">
        <v>106</v>
      </c>
      <c r="C9" s="54"/>
      <c r="D9" s="72">
        <v>1329.1874329999991</v>
      </c>
      <c r="E9" s="55"/>
      <c r="F9" s="72">
        <v>1329.1880000000001</v>
      </c>
      <c r="G9" s="72">
        <f>F12</f>
        <v>1107.6570000000002</v>
      </c>
      <c r="H9" s="72">
        <f>G12</f>
        <v>886.1260000000002</v>
      </c>
      <c r="I9" s="72">
        <f>H12</f>
        <v>664.59500000000025</v>
      </c>
      <c r="K9" s="23"/>
      <c r="L9" s="12"/>
      <c r="M9" s="11"/>
      <c r="N9" s="11"/>
      <c r="O9" s="11"/>
    </row>
    <row r="10" spans="2:15" s="6" customFormat="1" x14ac:dyDescent="0.25">
      <c r="B10" s="6" t="s">
        <v>112</v>
      </c>
      <c r="D10" s="73">
        <v>0</v>
      </c>
      <c r="E10" s="49"/>
      <c r="F10" s="73">
        <v>0</v>
      </c>
      <c r="G10" s="73">
        <v>0</v>
      </c>
      <c r="H10" s="73">
        <v>0</v>
      </c>
      <c r="I10" s="73">
        <v>0</v>
      </c>
    </row>
    <row r="11" spans="2:15" s="6" customFormat="1" x14ac:dyDescent="0.25">
      <c r="B11" s="6" t="s">
        <v>113</v>
      </c>
      <c r="D11" s="73">
        <v>-221.531239</v>
      </c>
      <c r="E11" s="49"/>
      <c r="F11" s="73">
        <v>-221.53100000000001</v>
      </c>
      <c r="G11" s="73">
        <v>-221.53100000000001</v>
      </c>
      <c r="H11" s="73">
        <v>-221.53100000000001</v>
      </c>
      <c r="I11" s="73">
        <v>-221.53100000000001</v>
      </c>
    </row>
    <row r="12" spans="2:15" s="6" customFormat="1" ht="13" thickBot="1" x14ac:dyDescent="0.3">
      <c r="B12" s="6" t="s">
        <v>107</v>
      </c>
      <c r="D12" s="16">
        <f>SUM(D9:D11)</f>
        <v>1107.6561939999992</v>
      </c>
      <c r="E12" s="11"/>
      <c r="F12" s="16">
        <f t="shared" ref="F12:I12" si="0">SUM(F9:F11)</f>
        <v>1107.6570000000002</v>
      </c>
      <c r="G12" s="16">
        <f t="shared" si="0"/>
        <v>886.1260000000002</v>
      </c>
      <c r="H12" s="16">
        <f t="shared" si="0"/>
        <v>664.59500000000025</v>
      </c>
      <c r="I12" s="16">
        <f t="shared" si="0"/>
        <v>443.06400000000025</v>
      </c>
    </row>
    <row r="13" spans="2:15" s="6" customFormat="1" ht="15" customHeight="1" thickTop="1" x14ac:dyDescent="0.25"/>
    <row r="14" spans="2:15" s="6" customFormat="1" ht="22.5" customHeight="1" x14ac:dyDescent="0.25"/>
    <row r="15" spans="2:15" s="6" customFormat="1" ht="22.5" customHeight="1" x14ac:dyDescent="0.25"/>
    <row r="16" spans="2:15" s="6" customFormat="1" ht="22.5" customHeight="1" x14ac:dyDescent="0.25"/>
    <row r="17" spans="2:8" s="6" customFormat="1" ht="22.5" customHeight="1" x14ac:dyDescent="0.25"/>
    <row r="18" spans="2:8" s="6" customFormat="1" ht="22.5" customHeight="1" x14ac:dyDescent="0.25"/>
    <row r="19" spans="2:8" s="6" customFormat="1" ht="22.5" customHeight="1" x14ac:dyDescent="0.25"/>
    <row r="20" spans="2:8" s="6" customFormat="1" ht="22.5" customHeight="1" x14ac:dyDescent="0.25"/>
    <row r="21" spans="2:8" s="6" customFormat="1" ht="22.5" customHeight="1" x14ac:dyDescent="0.25"/>
    <row r="22" spans="2:8" s="6" customFormat="1" ht="22.5" customHeight="1" x14ac:dyDescent="0.25"/>
    <row r="23" spans="2:8" s="6" customFormat="1" ht="22.5" customHeight="1" x14ac:dyDescent="0.25"/>
    <row r="24" spans="2:8" x14ac:dyDescent="0.25">
      <c r="B24" s="6"/>
      <c r="C24" s="6"/>
      <c r="D24" s="6"/>
      <c r="E24" s="6"/>
      <c r="F24" s="6"/>
      <c r="G24" s="6"/>
      <c r="H24" s="6"/>
    </row>
  </sheetData>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7825"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6">
    <pageSetUpPr fitToPage="1"/>
  </sheetPr>
  <dimension ref="B3:O26"/>
  <sheetViews>
    <sheetView view="pageBreakPreview" zoomScale="115" zoomScaleSheetLayoutView="115" workbookViewId="0">
      <pane ySplit="3" topLeftCell="A9" activePane="bottomLeft" state="frozen"/>
      <selection activeCell="F10" sqref="F10"/>
      <selection pane="bottomLeft" activeCell="E11" sqref="E11"/>
    </sheetView>
  </sheetViews>
  <sheetFormatPr defaultColWidth="9.08984375" defaultRowHeight="12.5" x14ac:dyDescent="0.25"/>
  <cols>
    <col min="1" max="1" width="9.08984375" style="2"/>
    <col min="2" max="2" width="20.08984375" style="2" customWidth="1"/>
    <col min="3" max="3" width="1.453125" style="2" customWidth="1"/>
    <col min="4" max="4" width="11.36328125" style="2" customWidth="1"/>
    <col min="5" max="5" width="1.453125" style="2" customWidth="1"/>
    <col min="6" max="6" width="11.36328125" style="2" customWidth="1"/>
    <col min="7" max="7" width="10.81640625" style="2" customWidth="1"/>
    <col min="8" max="8" width="11" style="2" customWidth="1"/>
    <col min="9" max="9" width="11.36328125" style="2" customWidth="1"/>
    <col min="10" max="16384" width="9.08984375" style="2"/>
  </cols>
  <sheetData>
    <row r="3" spans="2:15" s="1" customFormat="1" ht="15" x14ac:dyDescent="0.3">
      <c r="B3" s="83" t="s">
        <v>118</v>
      </c>
      <c r="C3" s="83"/>
      <c r="D3" s="83"/>
      <c r="E3" s="83"/>
      <c r="F3" s="83"/>
      <c r="G3" s="83"/>
      <c r="H3" s="83"/>
      <c r="I3" s="83"/>
    </row>
    <row r="4" spans="2:15" s="1" customFormat="1" ht="15" x14ac:dyDescent="0.3">
      <c r="B4" s="83" t="s">
        <v>108</v>
      </c>
      <c r="C4" s="83"/>
      <c r="D4" s="83"/>
      <c r="E4" s="83"/>
      <c r="F4" s="83"/>
      <c r="G4" s="83"/>
      <c r="H4" s="83"/>
      <c r="I4" s="83"/>
    </row>
    <row r="5" spans="2:15" ht="15.75" customHeight="1" x14ac:dyDescent="0.25">
      <c r="B5" s="84" t="s">
        <v>1</v>
      </c>
      <c r="C5" s="84"/>
      <c r="D5" s="84"/>
      <c r="E5" s="84"/>
      <c r="F5" s="84"/>
      <c r="G5" s="84"/>
      <c r="H5" s="84"/>
      <c r="I5" s="84"/>
    </row>
    <row r="6" spans="2:15" ht="11.25" customHeight="1" x14ac:dyDescent="0.25">
      <c r="B6" s="3"/>
      <c r="C6" s="4"/>
      <c r="D6" s="5"/>
      <c r="E6" s="5"/>
      <c r="F6" s="5"/>
      <c r="G6" s="5"/>
      <c r="H6" s="5"/>
    </row>
    <row r="7" spans="2:15" s="6" customFormat="1" x14ac:dyDescent="0.25">
      <c r="D7" s="7"/>
      <c r="E7" s="7"/>
      <c r="F7" s="7"/>
      <c r="G7" s="7"/>
      <c r="H7" s="7"/>
      <c r="I7" s="7"/>
    </row>
    <row r="8" spans="2:15" s="6" customFormat="1" ht="25" x14ac:dyDescent="0.25">
      <c r="D8" s="9" t="s">
        <v>150</v>
      </c>
      <c r="E8" s="10"/>
      <c r="F8" s="9" t="s">
        <v>137</v>
      </c>
      <c r="G8" s="9" t="s">
        <v>149</v>
      </c>
      <c r="H8" s="9" t="s">
        <v>141</v>
      </c>
      <c r="I8" s="9" t="s">
        <v>142</v>
      </c>
    </row>
    <row r="9" spans="2:15" s="6" customFormat="1" x14ac:dyDescent="0.25">
      <c r="B9" s="6" t="s">
        <v>106</v>
      </c>
      <c r="C9" s="54"/>
      <c r="D9" s="72">
        <v>2790.4683099999993</v>
      </c>
      <c r="E9" s="55"/>
      <c r="F9" s="72">
        <v>2737.5610000000001</v>
      </c>
      <c r="G9" s="72">
        <f>F12</f>
        <v>2737.5610000000001</v>
      </c>
      <c r="H9" s="72">
        <f>G12</f>
        <v>2688.931</v>
      </c>
      <c r="I9" s="72">
        <f>H12</f>
        <v>1965.931</v>
      </c>
      <c r="K9" s="23"/>
      <c r="L9" s="12"/>
      <c r="M9" s="11"/>
      <c r="N9" s="11"/>
      <c r="O9" s="11"/>
    </row>
    <row r="10" spans="2:15" s="6" customFormat="1" x14ac:dyDescent="0.25">
      <c r="B10" s="6" t="s">
        <v>110</v>
      </c>
      <c r="D10" s="73">
        <v>0</v>
      </c>
      <c r="E10" s="49"/>
      <c r="F10" s="73">
        <v>0</v>
      </c>
      <c r="G10" s="73">
        <v>0</v>
      </c>
      <c r="H10" s="73">
        <v>0</v>
      </c>
      <c r="I10" s="73">
        <v>0</v>
      </c>
    </row>
    <row r="11" spans="2:15" s="6" customFormat="1" x14ac:dyDescent="0.25">
      <c r="B11" s="6" t="s">
        <v>111</v>
      </c>
      <c r="D11" s="73">
        <v>0</v>
      </c>
      <c r="E11" s="49"/>
      <c r="F11" s="73">
        <v>0</v>
      </c>
      <c r="G11" s="73">
        <v>-48.63</v>
      </c>
      <c r="H11" s="73">
        <v>-723</v>
      </c>
      <c r="I11" s="73">
        <v>0</v>
      </c>
    </row>
    <row r="12" spans="2:15" s="6" customFormat="1" ht="13" thickBot="1" x14ac:dyDescent="0.3">
      <c r="B12" s="6" t="s">
        <v>107</v>
      </c>
      <c r="D12" s="16">
        <f>SUM(D9:D11)</f>
        <v>2790.4683099999993</v>
      </c>
      <c r="E12" s="11"/>
      <c r="F12" s="16">
        <f t="shared" ref="F12:I12" si="0">SUM(F9:F11)</f>
        <v>2737.5610000000001</v>
      </c>
      <c r="G12" s="16">
        <f t="shared" si="0"/>
        <v>2688.931</v>
      </c>
      <c r="H12" s="16">
        <f>SUM(H9:H11)</f>
        <v>1965.931</v>
      </c>
      <c r="I12" s="16">
        <f t="shared" si="0"/>
        <v>1965.931</v>
      </c>
    </row>
    <row r="13" spans="2:15" s="6" customFormat="1" ht="13.5" customHeight="1" thickTop="1" x14ac:dyDescent="0.25"/>
    <row r="14" spans="2:15" s="6" customFormat="1" ht="22.5" customHeight="1" x14ac:dyDescent="0.25"/>
    <row r="15" spans="2:15" s="6" customFormat="1" ht="22.5" customHeight="1" x14ac:dyDescent="0.25"/>
    <row r="16" spans="2:15" s="6" customFormat="1" ht="22.5" customHeight="1" x14ac:dyDescent="0.25"/>
    <row r="17" spans="2:8" s="6" customFormat="1" ht="22.5" customHeight="1" x14ac:dyDescent="0.25"/>
    <row r="18" spans="2:8" s="6" customFormat="1" ht="22.5" customHeight="1" x14ac:dyDescent="0.25"/>
    <row r="19" spans="2:8" s="6" customFormat="1" ht="22.5" customHeight="1" x14ac:dyDescent="0.25"/>
    <row r="20" spans="2:8" s="6" customFormat="1" ht="22.5" customHeight="1" x14ac:dyDescent="0.25"/>
    <row r="21" spans="2:8" s="6" customFormat="1" ht="22.5" customHeight="1" x14ac:dyDescent="0.25"/>
    <row r="22" spans="2:8" s="6" customFormat="1" ht="22.5" customHeight="1" x14ac:dyDescent="0.25"/>
    <row r="23" spans="2:8" s="6" customFormat="1" ht="22.5" customHeight="1" x14ac:dyDescent="0.25"/>
    <row r="24" spans="2:8" s="6" customFormat="1" ht="22.5" customHeight="1" x14ac:dyDescent="0.25"/>
    <row r="25" spans="2:8" s="6" customFormat="1" ht="22.5" customHeight="1" x14ac:dyDescent="0.25"/>
    <row r="26" spans="2:8" x14ac:dyDescent="0.25">
      <c r="B26" s="6"/>
      <c r="C26" s="6"/>
      <c r="D26" s="6"/>
      <c r="E26" s="6"/>
      <c r="F26" s="6"/>
      <c r="G26" s="6"/>
      <c r="H26" s="6"/>
    </row>
  </sheetData>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30AD3-15AE-47AB-8388-8F21E2A46878}">
  <sheetPr>
    <pageSetUpPr fitToPage="1"/>
  </sheetPr>
  <dimension ref="B3:O26"/>
  <sheetViews>
    <sheetView view="pageBreakPreview" zoomScale="115" zoomScaleSheetLayoutView="115" workbookViewId="0">
      <pane ySplit="3" topLeftCell="A4" activePane="bottomLeft" state="frozen"/>
      <selection activeCell="F10" sqref="F10"/>
      <selection pane="bottomLeft" activeCell="A8" sqref="A8"/>
    </sheetView>
  </sheetViews>
  <sheetFormatPr defaultColWidth="9.08984375" defaultRowHeight="12.5" x14ac:dyDescent="0.25"/>
  <cols>
    <col min="1" max="1" width="9.08984375" style="2"/>
    <col min="2" max="2" width="20.08984375" style="2" customWidth="1"/>
    <col min="3" max="3" width="1.453125" style="2" customWidth="1"/>
    <col min="4" max="4" width="11.36328125" style="2" customWidth="1"/>
    <col min="5" max="5" width="1.453125" style="2" customWidth="1"/>
    <col min="6" max="6" width="11.36328125" style="2" customWidth="1"/>
    <col min="7" max="7" width="10.6328125" style="2" customWidth="1"/>
    <col min="8" max="8" width="11" style="2" customWidth="1"/>
    <col min="9" max="9" width="11.36328125" style="2" customWidth="1"/>
    <col min="10" max="16384" width="9.08984375" style="2"/>
  </cols>
  <sheetData>
    <row r="3" spans="2:15" s="1" customFormat="1" ht="15" x14ac:dyDescent="0.3">
      <c r="B3" s="83" t="s">
        <v>189</v>
      </c>
      <c r="C3" s="83"/>
      <c r="D3" s="83"/>
      <c r="E3" s="83"/>
      <c r="F3" s="83"/>
      <c r="G3" s="83"/>
      <c r="H3" s="83"/>
      <c r="I3" s="83"/>
    </row>
    <row r="4" spans="2:15" s="1" customFormat="1" ht="15" x14ac:dyDescent="0.3">
      <c r="B4" s="83" t="s">
        <v>190</v>
      </c>
      <c r="C4" s="83"/>
      <c r="D4" s="83"/>
      <c r="E4" s="83"/>
      <c r="F4" s="83"/>
      <c r="G4" s="83"/>
      <c r="H4" s="83"/>
      <c r="I4" s="83"/>
    </row>
    <row r="5" spans="2:15" ht="15.75" customHeight="1" x14ac:dyDescent="0.25">
      <c r="B5" s="84" t="s">
        <v>1</v>
      </c>
      <c r="C5" s="84"/>
      <c r="D5" s="84"/>
      <c r="E5" s="84"/>
      <c r="F5" s="84"/>
      <c r="G5" s="84"/>
      <c r="H5" s="84"/>
      <c r="I5" s="84"/>
    </row>
    <row r="6" spans="2:15" ht="11.25" customHeight="1" x14ac:dyDescent="0.25">
      <c r="B6" s="3"/>
      <c r="C6" s="4"/>
      <c r="D6" s="5"/>
      <c r="E6" s="5"/>
      <c r="F6" s="5"/>
      <c r="G6" s="5"/>
      <c r="H6" s="5"/>
    </row>
    <row r="7" spans="2:15" s="6" customFormat="1" x14ac:dyDescent="0.25">
      <c r="D7" s="7"/>
      <c r="E7" s="7"/>
      <c r="F7" s="7"/>
      <c r="G7" s="7"/>
      <c r="H7" s="7"/>
      <c r="I7" s="7"/>
    </row>
    <row r="8" spans="2:15" s="6" customFormat="1" ht="25" x14ac:dyDescent="0.25">
      <c r="D8" s="9" t="s">
        <v>150</v>
      </c>
      <c r="E8" s="10"/>
      <c r="F8" s="9" t="s">
        <v>137</v>
      </c>
      <c r="G8" s="9" t="s">
        <v>149</v>
      </c>
      <c r="H8" s="9" t="s">
        <v>141</v>
      </c>
      <c r="I8" s="9" t="s">
        <v>142</v>
      </c>
    </row>
    <row r="9" spans="2:15" s="6" customFormat="1" x14ac:dyDescent="0.25">
      <c r="B9" s="6" t="s">
        <v>106</v>
      </c>
      <c r="C9" s="54"/>
      <c r="D9" s="72">
        <v>0</v>
      </c>
      <c r="E9" s="55"/>
      <c r="F9" s="72">
        <v>0</v>
      </c>
      <c r="G9" s="72">
        <f>F12</f>
        <v>46.6</v>
      </c>
      <c r="H9" s="72">
        <f>G12</f>
        <v>-62.4</v>
      </c>
      <c r="I9" s="72">
        <f>H12</f>
        <v>-62.4</v>
      </c>
      <c r="K9" s="23"/>
      <c r="L9" s="12"/>
      <c r="M9" s="11"/>
      <c r="N9" s="11"/>
      <c r="O9" s="11"/>
    </row>
    <row r="10" spans="2:15" s="6" customFormat="1" x14ac:dyDescent="0.25">
      <c r="B10" s="6" t="s">
        <v>191</v>
      </c>
      <c r="D10" s="73">
        <v>0</v>
      </c>
      <c r="E10" s="49"/>
      <c r="F10" s="73">
        <v>46.6</v>
      </c>
      <c r="G10" s="73">
        <v>-109</v>
      </c>
      <c r="H10" s="73">
        <v>0</v>
      </c>
      <c r="I10" s="73">
        <v>0</v>
      </c>
    </row>
    <row r="11" spans="2:15" s="6" customFormat="1" x14ac:dyDescent="0.25">
      <c r="B11" s="6" t="s">
        <v>113</v>
      </c>
      <c r="D11" s="73">
        <v>0</v>
      </c>
      <c r="E11" s="49"/>
      <c r="F11" s="73">
        <v>0</v>
      </c>
      <c r="G11" s="73">
        <v>0</v>
      </c>
      <c r="H11" s="73">
        <v>0</v>
      </c>
      <c r="I11" s="73">
        <v>0</v>
      </c>
    </row>
    <row r="12" spans="2:15" s="6" customFormat="1" ht="13" thickBot="1" x14ac:dyDescent="0.3">
      <c r="B12" s="6" t="s">
        <v>107</v>
      </c>
      <c r="D12" s="129">
        <f>SUM(D9:D11)</f>
        <v>0</v>
      </c>
      <c r="E12" s="130"/>
      <c r="F12" s="129">
        <f>SUM(F9:F11)</f>
        <v>46.6</v>
      </c>
      <c r="G12" s="129">
        <f t="shared" ref="G12:I12" si="0">SUM(G9:G11)</f>
        <v>-62.4</v>
      </c>
      <c r="H12" s="129">
        <f>SUM(H9:H11)</f>
        <v>-62.4</v>
      </c>
      <c r="I12" s="129">
        <f t="shared" si="0"/>
        <v>-62.4</v>
      </c>
    </row>
    <row r="13" spans="2:15" s="6" customFormat="1" ht="13.5" customHeight="1" thickTop="1" x14ac:dyDescent="0.25"/>
    <row r="14" spans="2:15" s="6" customFormat="1" ht="22.5" customHeight="1" x14ac:dyDescent="0.25"/>
    <row r="15" spans="2:15" s="6" customFormat="1" ht="22.5" customHeight="1" x14ac:dyDescent="0.25"/>
    <row r="16" spans="2:15" s="6" customFormat="1" ht="22.5" customHeight="1" x14ac:dyDescent="0.25"/>
    <row r="17" spans="2:8" s="6" customFormat="1" ht="22.5" customHeight="1" x14ac:dyDescent="0.25"/>
    <row r="18" spans="2:8" s="6" customFormat="1" ht="22.5" customHeight="1" x14ac:dyDescent="0.25"/>
    <row r="19" spans="2:8" s="6" customFormat="1" ht="22.5" customHeight="1" x14ac:dyDescent="0.25"/>
    <row r="20" spans="2:8" s="6" customFormat="1" ht="22.5" customHeight="1" x14ac:dyDescent="0.25"/>
    <row r="21" spans="2:8" s="6" customFormat="1" ht="22.5" customHeight="1" x14ac:dyDescent="0.25"/>
    <row r="22" spans="2:8" s="6" customFormat="1" ht="22.5" customHeight="1" x14ac:dyDescent="0.25"/>
    <row r="23" spans="2:8" s="6" customFormat="1" ht="22.5" customHeight="1" x14ac:dyDescent="0.25"/>
    <row r="24" spans="2:8" s="6" customFormat="1" ht="22.5" customHeight="1" x14ac:dyDescent="0.25"/>
    <row r="25" spans="2:8" s="6" customFormat="1" ht="22.5" customHeight="1" x14ac:dyDescent="0.25"/>
    <row r="26" spans="2:8" x14ac:dyDescent="0.25">
      <c r="B26" s="6"/>
      <c r="C26" s="6"/>
      <c r="D26" s="6"/>
      <c r="E26" s="6"/>
      <c r="F26" s="6"/>
      <c r="G26" s="6"/>
      <c r="H26" s="6"/>
    </row>
  </sheetData>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4689"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FA5AA-8B85-4D24-8F37-9AB22515D043}">
  <sheetPr>
    <pageSetUpPr fitToPage="1"/>
  </sheetPr>
  <dimension ref="B3:O26"/>
  <sheetViews>
    <sheetView view="pageBreakPreview" zoomScale="115" zoomScaleSheetLayoutView="115" workbookViewId="0">
      <pane ySplit="3" topLeftCell="A11" activePane="bottomLeft" state="frozen"/>
      <selection activeCell="F10" sqref="F10"/>
      <selection pane="bottomLeft" activeCell="A14" sqref="A14"/>
    </sheetView>
  </sheetViews>
  <sheetFormatPr defaultColWidth="9.08984375" defaultRowHeight="12.5" x14ac:dyDescent="0.25"/>
  <cols>
    <col min="1" max="1" width="9.08984375" style="2"/>
    <col min="2" max="2" width="20.08984375" style="2" customWidth="1"/>
    <col min="3" max="3" width="1.453125" style="2" customWidth="1"/>
    <col min="4" max="4" width="11.36328125" style="2" customWidth="1"/>
    <col min="5" max="5" width="1.453125" style="2" customWidth="1"/>
    <col min="6" max="6" width="11.36328125" style="2" customWidth="1"/>
    <col min="7" max="7" width="10.81640625" style="2" customWidth="1"/>
    <col min="8" max="8" width="11" style="2" customWidth="1"/>
    <col min="9" max="9" width="11.36328125" style="2" customWidth="1"/>
    <col min="10" max="16384" width="9.08984375" style="2"/>
  </cols>
  <sheetData>
    <row r="3" spans="2:15" s="1" customFormat="1" ht="15" x14ac:dyDescent="0.3">
      <c r="B3" s="83" t="s">
        <v>193</v>
      </c>
      <c r="C3" s="83"/>
      <c r="D3" s="83"/>
      <c r="E3" s="83"/>
      <c r="F3" s="83"/>
      <c r="G3" s="83"/>
      <c r="H3" s="83"/>
      <c r="I3" s="83"/>
    </row>
    <row r="4" spans="2:15" s="1" customFormat="1" ht="15" x14ac:dyDescent="0.3">
      <c r="B4" s="83" t="s">
        <v>192</v>
      </c>
      <c r="C4" s="83"/>
      <c r="D4" s="83"/>
      <c r="E4" s="83"/>
      <c r="F4" s="83"/>
      <c r="G4" s="83"/>
      <c r="H4" s="83"/>
      <c r="I4" s="83"/>
    </row>
    <row r="5" spans="2:15" ht="15.75" customHeight="1" x14ac:dyDescent="0.25">
      <c r="B5" s="84" t="s">
        <v>1</v>
      </c>
      <c r="C5" s="84"/>
      <c r="D5" s="84"/>
      <c r="E5" s="84"/>
      <c r="F5" s="84"/>
      <c r="G5" s="84"/>
      <c r="H5" s="84"/>
      <c r="I5" s="84"/>
    </row>
    <row r="6" spans="2:15" ht="11.25" customHeight="1" x14ac:dyDescent="0.25">
      <c r="B6" s="3"/>
      <c r="C6" s="4"/>
      <c r="D6" s="5"/>
      <c r="E6" s="5"/>
      <c r="F6" s="5"/>
      <c r="G6" s="5"/>
      <c r="H6" s="5"/>
    </row>
    <row r="7" spans="2:15" s="6" customFormat="1" x14ac:dyDescent="0.25">
      <c r="D7" s="7"/>
      <c r="E7" s="7"/>
      <c r="F7" s="7"/>
      <c r="G7" s="7"/>
      <c r="H7" s="7"/>
      <c r="I7" s="7"/>
    </row>
    <row r="8" spans="2:15" s="6" customFormat="1" ht="25" x14ac:dyDescent="0.25">
      <c r="D8" s="9" t="s">
        <v>150</v>
      </c>
      <c r="E8" s="10"/>
      <c r="F8" s="9" t="s">
        <v>137</v>
      </c>
      <c r="G8" s="9" t="s">
        <v>149</v>
      </c>
      <c r="H8" s="9" t="s">
        <v>141</v>
      </c>
      <c r="I8" s="9" t="s">
        <v>142</v>
      </c>
    </row>
    <row r="9" spans="2:15" s="6" customFormat="1" x14ac:dyDescent="0.25">
      <c r="B9" s="6" t="s">
        <v>106</v>
      </c>
      <c r="C9" s="54"/>
      <c r="D9" s="72">
        <v>0</v>
      </c>
      <c r="E9" s="55"/>
      <c r="F9" s="72">
        <v>0</v>
      </c>
      <c r="G9" s="72">
        <f>F12</f>
        <v>0</v>
      </c>
      <c r="H9" s="72">
        <f>G12</f>
        <v>0</v>
      </c>
      <c r="I9" s="72"/>
      <c r="K9" s="23"/>
      <c r="L9" s="12"/>
      <c r="M9" s="11"/>
      <c r="N9" s="11"/>
      <c r="O9" s="11"/>
    </row>
    <row r="10" spans="2:15" s="6" customFormat="1" x14ac:dyDescent="0.25">
      <c r="B10" s="6" t="s">
        <v>191</v>
      </c>
      <c r="D10" s="73">
        <v>0</v>
      </c>
      <c r="E10" s="49"/>
      <c r="F10" s="73">
        <v>0</v>
      </c>
      <c r="G10" s="73">
        <v>0</v>
      </c>
      <c r="H10" s="133" t="s">
        <v>206</v>
      </c>
      <c r="I10" s="133" t="s">
        <v>206</v>
      </c>
    </row>
    <row r="11" spans="2:15" s="6" customFormat="1" x14ac:dyDescent="0.25">
      <c r="B11" s="6" t="s">
        <v>113</v>
      </c>
      <c r="D11" s="73">
        <v>0</v>
      </c>
      <c r="E11" s="49"/>
      <c r="F11" s="73">
        <v>0</v>
      </c>
      <c r="G11" s="73">
        <v>0</v>
      </c>
      <c r="H11" s="73">
        <v>0</v>
      </c>
      <c r="I11" s="73">
        <v>0</v>
      </c>
    </row>
    <row r="12" spans="2:15" s="6" customFormat="1" ht="13" thickBot="1" x14ac:dyDescent="0.3">
      <c r="B12" s="6" t="s">
        <v>107</v>
      </c>
      <c r="D12" s="16">
        <f>SUM(D9:D11)</f>
        <v>0</v>
      </c>
      <c r="E12" s="11"/>
      <c r="F12" s="16">
        <f t="shared" ref="F12:G12" si="0">SUM(F9:F11)</f>
        <v>0</v>
      </c>
      <c r="G12" s="16">
        <f t="shared" si="0"/>
        <v>0</v>
      </c>
      <c r="H12" s="134" t="s">
        <v>206</v>
      </c>
      <c r="I12" s="134" t="s">
        <v>206</v>
      </c>
    </row>
    <row r="13" spans="2:15" s="6" customFormat="1" ht="13.5" customHeight="1" thickTop="1" x14ac:dyDescent="0.25"/>
    <row r="14" spans="2:15" s="6" customFormat="1" ht="31" customHeight="1" x14ac:dyDescent="0.25">
      <c r="B14" s="135" t="s">
        <v>207</v>
      </c>
      <c r="C14" s="135"/>
      <c r="D14" s="135"/>
      <c r="E14" s="135"/>
      <c r="F14" s="135"/>
      <c r="G14" s="135"/>
      <c r="H14" s="135"/>
      <c r="I14" s="135"/>
    </row>
    <row r="15" spans="2:15" s="6" customFormat="1" x14ac:dyDescent="0.25"/>
    <row r="16" spans="2:15" s="6" customFormat="1" x14ac:dyDescent="0.25"/>
    <row r="17" spans="2:8" s="6" customFormat="1" ht="22.5" customHeight="1" x14ac:dyDescent="0.25"/>
    <row r="18" spans="2:8" s="6" customFormat="1" ht="22.5" customHeight="1" x14ac:dyDescent="0.25"/>
    <row r="19" spans="2:8" s="6" customFormat="1" ht="22.5" customHeight="1" x14ac:dyDescent="0.25"/>
    <row r="20" spans="2:8" s="6" customFormat="1" ht="22.5" customHeight="1" x14ac:dyDescent="0.25"/>
    <row r="21" spans="2:8" s="6" customFormat="1" ht="22.5" customHeight="1" x14ac:dyDescent="0.25"/>
    <row r="22" spans="2:8" s="6" customFormat="1" ht="22.5" customHeight="1" x14ac:dyDescent="0.25"/>
    <row r="23" spans="2:8" s="6" customFormat="1" ht="22.5" customHeight="1" x14ac:dyDescent="0.25"/>
    <row r="24" spans="2:8" s="6" customFormat="1" ht="22.5" customHeight="1" x14ac:dyDescent="0.25"/>
    <row r="25" spans="2:8" s="6" customFormat="1" ht="22.5" customHeight="1" x14ac:dyDescent="0.25"/>
    <row r="26" spans="2:8" x14ac:dyDescent="0.25">
      <c r="B26" s="6"/>
      <c r="C26" s="6"/>
      <c r="D26" s="6"/>
      <c r="E26" s="6"/>
      <c r="F26" s="6"/>
      <c r="G26" s="6"/>
      <c r="H26" s="6"/>
    </row>
  </sheetData>
  <mergeCells count="1">
    <mergeCell ref="B14:I14"/>
  </mergeCells>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5713"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pageSetUpPr fitToPage="1"/>
  </sheetPr>
  <dimension ref="B3:N51"/>
  <sheetViews>
    <sheetView view="pageBreakPreview" zoomScale="130" zoomScaleNormal="100" zoomScaleSheetLayoutView="130" workbookViewId="0">
      <selection activeCell="A9" sqref="A9"/>
    </sheetView>
  </sheetViews>
  <sheetFormatPr defaultColWidth="9.08984375" defaultRowHeight="12.5" x14ac:dyDescent="0.25"/>
  <cols>
    <col min="1" max="1" width="9.08984375" style="2"/>
    <col min="2" max="2" width="21.08984375" style="2" customWidth="1"/>
    <col min="3" max="3" width="1.54296875" style="2" customWidth="1"/>
    <col min="4" max="4" width="11.36328125" style="2" customWidth="1"/>
    <col min="5" max="5" width="1.453125" style="2" customWidth="1"/>
    <col min="6" max="6" width="11.36328125" style="2" customWidth="1"/>
    <col min="7" max="7" width="10.6328125" style="2" customWidth="1"/>
    <col min="8" max="8" width="10.81640625" style="2" customWidth="1"/>
    <col min="9" max="9" width="11.36328125" style="2" customWidth="1"/>
    <col min="10" max="16384" width="9.08984375" style="2"/>
  </cols>
  <sheetData>
    <row r="3" spans="2:14" s="1" customFormat="1" ht="15" x14ac:dyDescent="0.3">
      <c r="B3" s="83" t="s">
        <v>97</v>
      </c>
      <c r="C3" s="83"/>
      <c r="D3" s="83"/>
      <c r="E3" s="83"/>
      <c r="F3" s="83"/>
      <c r="G3" s="83"/>
      <c r="H3" s="83"/>
      <c r="I3" s="83"/>
    </row>
    <row r="4" spans="2:14" s="1" customFormat="1" ht="15" x14ac:dyDescent="0.3">
      <c r="B4" s="83" t="s">
        <v>45</v>
      </c>
      <c r="C4" s="83"/>
      <c r="D4" s="83"/>
      <c r="E4" s="83"/>
      <c r="F4" s="83"/>
      <c r="G4" s="83"/>
      <c r="H4" s="83"/>
      <c r="I4" s="83"/>
    </row>
    <row r="5" spans="2:14" x14ac:dyDescent="0.25">
      <c r="B5" s="82"/>
      <c r="C5" s="92"/>
      <c r="D5" s="86"/>
      <c r="E5" s="86"/>
      <c r="F5" s="86"/>
      <c r="G5" s="86"/>
      <c r="H5" s="56"/>
    </row>
    <row r="6" spans="2:14" ht="15" x14ac:dyDescent="0.25">
      <c r="B6" s="3"/>
      <c r="C6" s="4"/>
      <c r="D6" s="5"/>
      <c r="E6" s="5"/>
      <c r="F6" s="5"/>
      <c r="G6" s="5"/>
      <c r="H6" s="5"/>
    </row>
    <row r="7" spans="2:14" s="6" customFormat="1" ht="7.5" customHeight="1" x14ac:dyDescent="0.25">
      <c r="D7" s="7"/>
      <c r="E7" s="7"/>
      <c r="F7" s="7"/>
      <c r="G7" s="7"/>
      <c r="H7" s="7"/>
      <c r="I7" s="7"/>
    </row>
    <row r="8" spans="2:14" s="6" customFormat="1" ht="25" x14ac:dyDescent="0.25">
      <c r="D8" s="9" t="s">
        <v>150</v>
      </c>
      <c r="E8" s="10"/>
      <c r="F8" s="9" t="s">
        <v>137</v>
      </c>
      <c r="G8" s="9" t="s">
        <v>149</v>
      </c>
      <c r="H8" s="9" t="s">
        <v>141</v>
      </c>
      <c r="I8" s="9" t="s">
        <v>142</v>
      </c>
    </row>
    <row r="9" spans="2:14" s="6" customFormat="1" x14ac:dyDescent="0.25">
      <c r="B9" s="6" t="s">
        <v>46</v>
      </c>
      <c r="D9" s="67">
        <v>2.9368118565980813E-2</v>
      </c>
      <c r="E9" s="67"/>
      <c r="F9" s="67">
        <v>2.9342619747657749E-2</v>
      </c>
      <c r="G9" s="67">
        <v>2.8850422146009091E-2</v>
      </c>
      <c r="H9" s="67">
        <v>3.2875687444278032E-2</v>
      </c>
      <c r="I9" s="67">
        <v>3.4285226716056792E-2</v>
      </c>
      <c r="M9" s="131"/>
      <c r="N9" s="67"/>
    </row>
    <row r="10" spans="2:14" s="6" customFormat="1" x14ac:dyDescent="0.25">
      <c r="B10" s="6" t="s">
        <v>47</v>
      </c>
      <c r="D10" s="67">
        <v>8.6499999999999994E-2</v>
      </c>
      <c r="E10" s="67"/>
      <c r="F10" s="67">
        <v>8.9300148924272071E-2</v>
      </c>
      <c r="G10" s="67">
        <v>9.8722366056663111E-2</v>
      </c>
      <c r="H10" s="67">
        <v>9.1502280838687042E-2</v>
      </c>
      <c r="I10" s="67">
        <v>9.1498653817932263E-2</v>
      </c>
    </row>
    <row r="11" spans="2:14" s="6" customFormat="1" ht="13" thickBot="1" x14ac:dyDescent="0.3">
      <c r="B11" s="6" t="s">
        <v>48</v>
      </c>
      <c r="D11" s="68">
        <v>5.2220871139588482E-2</v>
      </c>
      <c r="E11" s="67"/>
      <c r="F11" s="68">
        <v>5.4155732313179834E-2</v>
      </c>
      <c r="G11" s="68">
        <v>5.9641797197541459E-2</v>
      </c>
      <c r="H11" s="68">
        <v>5.6326307554299453E-2</v>
      </c>
      <c r="I11" s="68">
        <v>5.717062691410859E-2</v>
      </c>
    </row>
    <row r="12" spans="2:14" s="6" customFormat="1" ht="13" thickTop="1" x14ac:dyDescent="0.25"/>
    <row r="13" spans="2:14" s="6" customFormat="1" x14ac:dyDescent="0.25"/>
    <row r="14" spans="2:14" s="6" customFormat="1" x14ac:dyDescent="0.25"/>
    <row r="15" spans="2:14" s="6" customFormat="1" x14ac:dyDescent="0.25"/>
    <row r="16" spans="2:14" s="6" customFormat="1" x14ac:dyDescent="0.25"/>
    <row r="17" s="6" customFormat="1" x14ac:dyDescent="0.25"/>
    <row r="18" s="6" customFormat="1" x14ac:dyDescent="0.25"/>
    <row r="19" s="6" customFormat="1" x14ac:dyDescent="0.25"/>
    <row r="20" s="6" customFormat="1" x14ac:dyDescent="0.25"/>
    <row r="21" s="6" customFormat="1" x14ac:dyDescent="0.25"/>
    <row r="22" s="6" customFormat="1" x14ac:dyDescent="0.25"/>
    <row r="23" s="6" customFormat="1" x14ac:dyDescent="0.25"/>
    <row r="24" s="6" customFormat="1" x14ac:dyDescent="0.25"/>
    <row r="25" s="6" customFormat="1" x14ac:dyDescent="0.25"/>
    <row r="26" s="6" customFormat="1" x14ac:dyDescent="0.25"/>
    <row r="27" s="6" customFormat="1" x14ac:dyDescent="0.25"/>
    <row r="28" s="6" customFormat="1" x14ac:dyDescent="0.25"/>
    <row r="29" s="6" customFormat="1" x14ac:dyDescent="0.25"/>
    <row r="30" s="6" customFormat="1" x14ac:dyDescent="0.25"/>
    <row r="31" s="6" customFormat="1" x14ac:dyDescent="0.25"/>
    <row r="32"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pans="2:8" s="6" customFormat="1" x14ac:dyDescent="0.25"/>
    <row r="50" spans="2:8" s="6" customFormat="1" x14ac:dyDescent="0.25"/>
    <row r="51" spans="2:8" x14ac:dyDescent="0.25">
      <c r="B51" s="6"/>
      <c r="C51" s="6"/>
      <c r="D51" s="6"/>
      <c r="E51" s="6"/>
      <c r="F51" s="6"/>
      <c r="G51" s="6"/>
      <c r="H51" s="6"/>
    </row>
  </sheetData>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27"/>
  <sheetViews>
    <sheetView showGridLines="0" view="pageBreakPreview" zoomScaleNormal="100" zoomScaleSheetLayoutView="100" workbookViewId="0">
      <selection activeCell="A7" sqref="A7"/>
    </sheetView>
  </sheetViews>
  <sheetFormatPr defaultColWidth="9.08984375" defaultRowHeight="14.5" x14ac:dyDescent="0.35"/>
  <cols>
    <col min="1" max="1" width="9.08984375" style="96"/>
    <col min="2" max="2" width="53.08984375" style="96" bestFit="1" customWidth="1"/>
    <col min="3" max="3" width="11.36328125" style="96" customWidth="1"/>
    <col min="4" max="4" width="12.26953125" style="96" customWidth="1"/>
    <col min="5" max="5" width="11.36328125" style="96" customWidth="1"/>
    <col min="6" max="6" width="9.36328125" style="96" bestFit="1" customWidth="1"/>
    <col min="7" max="16384" width="9.08984375" style="96"/>
  </cols>
  <sheetData>
    <row r="1" spans="2:8" ht="43.25" customHeight="1" x14ac:dyDescent="0.35">
      <c r="B1" s="136" t="s">
        <v>140</v>
      </c>
      <c r="C1" s="136"/>
      <c r="D1" s="136"/>
      <c r="E1" s="136"/>
    </row>
    <row r="3" spans="2:8" x14ac:dyDescent="0.35">
      <c r="C3" s="97"/>
      <c r="D3" s="97"/>
      <c r="E3" s="97"/>
    </row>
    <row r="4" spans="2:8" ht="29" x14ac:dyDescent="0.35">
      <c r="C4" s="98" t="s">
        <v>136</v>
      </c>
      <c r="D4" s="98" t="s">
        <v>138</v>
      </c>
      <c r="E4" s="98" t="s">
        <v>139</v>
      </c>
    </row>
    <row r="5" spans="2:8" ht="7.5" customHeight="1" x14ac:dyDescent="0.35">
      <c r="C5" s="97"/>
      <c r="D5" s="97"/>
      <c r="E5" s="97"/>
    </row>
    <row r="6" spans="2:8" x14ac:dyDescent="0.35">
      <c r="B6" s="96" t="s">
        <v>129</v>
      </c>
      <c r="C6" s="100">
        <v>538723.62767788605</v>
      </c>
      <c r="D6" s="100">
        <v>523491.82544574048</v>
      </c>
      <c r="E6" s="100">
        <v>523943.99005235685</v>
      </c>
      <c r="F6" s="100"/>
      <c r="H6" s="101"/>
    </row>
    <row r="7" spans="2:8" ht="5.4" customHeight="1" x14ac:dyDescent="0.35">
      <c r="C7" s="99"/>
      <c r="D7" s="99"/>
      <c r="E7" s="99"/>
    </row>
    <row r="8" spans="2:8" x14ac:dyDescent="0.35">
      <c r="B8" s="96" t="s">
        <v>130</v>
      </c>
      <c r="C8" s="99">
        <v>85929.884484656504</v>
      </c>
      <c r="D8" s="102">
        <v>77577.644518222398</v>
      </c>
      <c r="E8" s="102">
        <v>75333.949390486086</v>
      </c>
    </row>
    <row r="9" spans="2:8" x14ac:dyDescent="0.35">
      <c r="B9" s="103" t="s">
        <v>89</v>
      </c>
      <c r="C9" s="99">
        <f>C8*0.9</f>
        <v>77336.896036190854</v>
      </c>
      <c r="D9" s="102">
        <f t="shared" ref="D9:E9" si="0">D8*0.9</f>
        <v>69819.880066400161</v>
      </c>
      <c r="E9" s="102">
        <f t="shared" si="0"/>
        <v>67800.554451437478</v>
      </c>
    </row>
    <row r="10" spans="2:8" x14ac:dyDescent="0.35">
      <c r="B10" s="103" t="s">
        <v>14</v>
      </c>
      <c r="C10" s="99">
        <f>C8-C9</f>
        <v>8592.9884484656504</v>
      </c>
      <c r="D10" s="102">
        <f t="shared" ref="D10:E10" si="1">D8-D9</f>
        <v>7757.7644518222369</v>
      </c>
      <c r="E10" s="102">
        <f t="shared" si="1"/>
        <v>7533.3949390486086</v>
      </c>
    </row>
    <row r="11" spans="2:8" ht="5.4" customHeight="1" x14ac:dyDescent="0.35">
      <c r="C11" s="99"/>
      <c r="D11" s="102"/>
      <c r="E11" s="102"/>
    </row>
    <row r="12" spans="2:8" x14ac:dyDescent="0.35">
      <c r="B12" s="96" t="s">
        <v>122</v>
      </c>
      <c r="C12" s="99"/>
      <c r="D12" s="102"/>
      <c r="E12" s="102"/>
    </row>
    <row r="13" spans="2:8" x14ac:dyDescent="0.35">
      <c r="B13" s="103" t="s">
        <v>123</v>
      </c>
      <c r="C13" s="104">
        <v>0.18136250357142855</v>
      </c>
      <c r="D13" s="105">
        <v>0.19059000000000001</v>
      </c>
      <c r="E13" s="105">
        <v>0.19059144737382372</v>
      </c>
    </row>
    <row r="14" spans="2:8" x14ac:dyDescent="0.35">
      <c r="B14" s="103" t="s">
        <v>124</v>
      </c>
      <c r="C14" s="104">
        <v>0.20506710312413046</v>
      </c>
      <c r="D14" s="105">
        <v>0.30686000000000002</v>
      </c>
      <c r="E14" s="105">
        <v>0.30686155858961039</v>
      </c>
    </row>
    <row r="15" spans="2:8" s="106" customFormat="1" x14ac:dyDescent="0.35">
      <c r="B15" s="106" t="s">
        <v>131</v>
      </c>
      <c r="C15" s="107">
        <f>C9*C13+C10*C14</f>
        <v>15788.15233187283</v>
      </c>
      <c r="D15" s="108">
        <f t="shared" ref="D15:E15" si="2">D9*D13+D10*D14</f>
        <v>15687.518541541378</v>
      </c>
      <c r="E15" s="108">
        <f t="shared" si="2"/>
        <v>15233.915118114755</v>
      </c>
    </row>
    <row r="16" spans="2:8" ht="5.4" customHeight="1" x14ac:dyDescent="0.35">
      <c r="C16" s="99"/>
      <c r="D16" s="102"/>
      <c r="E16" s="102"/>
    </row>
    <row r="17" spans="2:7" x14ac:dyDescent="0.35">
      <c r="B17" s="109" t="s">
        <v>132</v>
      </c>
    </row>
    <row r="18" spans="2:7" x14ac:dyDescent="0.35">
      <c r="B18" s="103" t="s">
        <v>125</v>
      </c>
      <c r="C18" s="99">
        <v>198</v>
      </c>
      <c r="D18" s="102">
        <f>C18</f>
        <v>198</v>
      </c>
      <c r="E18" s="102">
        <f>D18</f>
        <v>198</v>
      </c>
    </row>
    <row r="19" spans="2:7" x14ac:dyDescent="0.35">
      <c r="B19" s="103" t="s">
        <v>126</v>
      </c>
      <c r="C19" s="99">
        <v>0</v>
      </c>
      <c r="D19" s="102">
        <f>C19</f>
        <v>0</v>
      </c>
      <c r="E19" s="102">
        <f>D19</f>
        <v>0</v>
      </c>
    </row>
    <row r="20" spans="2:7" ht="5.4" customHeight="1" x14ac:dyDescent="0.35">
      <c r="C20" s="99"/>
      <c r="D20" s="102"/>
      <c r="E20" s="102"/>
    </row>
    <row r="21" spans="2:7" x14ac:dyDescent="0.35">
      <c r="B21" s="106" t="s">
        <v>133</v>
      </c>
      <c r="C21" s="108">
        <f>C18*C14+C19*C13</f>
        <v>40.603286418577831</v>
      </c>
      <c r="D21" s="108">
        <f>D18*D14+D19*D13</f>
        <v>60.758280000000006</v>
      </c>
      <c r="E21" s="108">
        <f>E18*E14+E19*E13</f>
        <v>60.758588600742861</v>
      </c>
    </row>
    <row r="22" spans="2:7" ht="5.4" customHeight="1" x14ac:dyDescent="0.35">
      <c r="C22" s="110"/>
      <c r="D22" s="111"/>
      <c r="E22" s="111"/>
    </row>
    <row r="23" spans="2:7" s="106" customFormat="1" ht="15" thickBot="1" x14ac:dyDescent="0.4">
      <c r="B23" s="106" t="s">
        <v>134</v>
      </c>
      <c r="C23" s="112">
        <f>C15+C21</f>
        <v>15828.755618291409</v>
      </c>
      <c r="D23" s="112">
        <f>D15+D21</f>
        <v>15748.276821541378</v>
      </c>
      <c r="E23" s="112">
        <f>E15+E21</f>
        <v>15294.673706715499</v>
      </c>
    </row>
    <row r="24" spans="2:7" s="106" customFormat="1" ht="5.4" customHeight="1" x14ac:dyDescent="0.35">
      <c r="C24" s="113"/>
      <c r="D24" s="113"/>
      <c r="E24" s="113"/>
    </row>
    <row r="25" spans="2:7" x14ac:dyDescent="0.35">
      <c r="B25" s="96" t="s">
        <v>143</v>
      </c>
      <c r="C25" s="114"/>
      <c r="D25" s="114">
        <f>D23-C23</f>
        <v>-80.478796750030597</v>
      </c>
      <c r="E25" s="114">
        <f>E23-C23</f>
        <v>-534.08191157590954</v>
      </c>
    </row>
    <row r="26" spans="2:7" x14ac:dyDescent="0.35">
      <c r="B26" s="103" t="s">
        <v>127</v>
      </c>
      <c r="C26" s="114"/>
      <c r="D26" s="115">
        <f>((D9+D19)*C13+(D10+D18)*C14)-C23</f>
        <v>-1534.581801119075</v>
      </c>
      <c r="E26" s="115">
        <f>((E9+E19)*C13+(E10+E18)*C14)-C23</f>
        <v>-1946.822556188481</v>
      </c>
      <c r="G26" s="116"/>
    </row>
    <row r="27" spans="2:7" x14ac:dyDescent="0.35">
      <c r="B27" s="103" t="s">
        <v>128</v>
      </c>
      <c r="C27" s="114"/>
      <c r="D27" s="114">
        <f>-(((D9+D19)*C13+(D10+D18)*C14)-D23)</f>
        <v>1454.1030043690444</v>
      </c>
      <c r="E27" s="114">
        <f>-(((E9+E19)*C13+(E10+E18)*C14)-E23)</f>
        <v>1412.7406446125715</v>
      </c>
      <c r="G27" s="116"/>
    </row>
  </sheetData>
  <mergeCells count="1">
    <mergeCell ref="B1:E1"/>
  </mergeCells>
  <pageMargins left="0.7" right="0.7" top="0.75" bottom="0.75" header="0.3" footer="0.3"/>
  <pageSetup scale="8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3:Y44"/>
  <sheetViews>
    <sheetView view="pageBreakPreview" topLeftCell="A4" zoomScaleNormal="100" zoomScaleSheetLayoutView="100" workbookViewId="0">
      <selection activeCell="B8" sqref="B8"/>
    </sheetView>
  </sheetViews>
  <sheetFormatPr defaultColWidth="9.08984375" defaultRowHeight="12.5" x14ac:dyDescent="0.25"/>
  <cols>
    <col min="1" max="1" width="9.08984375" style="2"/>
    <col min="2" max="2" width="35.6328125" style="2" customWidth="1"/>
    <col min="3" max="3" width="1.453125" style="2" customWidth="1"/>
    <col min="4" max="4" width="11.36328125" style="2" customWidth="1"/>
    <col min="5" max="5" width="1.453125" style="2" customWidth="1"/>
    <col min="6" max="6" width="11.36328125" style="2" customWidth="1"/>
    <col min="7" max="7" width="9.7265625" style="2" customWidth="1"/>
    <col min="8" max="8" width="10.90625" style="2" customWidth="1"/>
    <col min="9" max="9" width="11.36328125" style="2" customWidth="1"/>
    <col min="10" max="10" width="2.6328125" style="2" customWidth="1"/>
    <col min="11" max="24" width="9.08984375" style="2"/>
    <col min="25" max="25" width="10.1796875" style="2" bestFit="1" customWidth="1"/>
    <col min="26" max="16384" width="9.08984375" style="2"/>
  </cols>
  <sheetData>
    <row r="3" spans="2:25" s="1" customFormat="1" ht="15" x14ac:dyDescent="0.3">
      <c r="B3" s="83" t="s">
        <v>18</v>
      </c>
      <c r="C3" s="83"/>
      <c r="D3" s="83"/>
      <c r="E3" s="83"/>
      <c r="F3" s="83"/>
      <c r="G3" s="83"/>
      <c r="H3" s="83"/>
      <c r="I3" s="83"/>
    </row>
    <row r="4" spans="2:25" s="1" customFormat="1" ht="15" x14ac:dyDescent="0.3">
      <c r="B4" s="83" t="s">
        <v>75</v>
      </c>
      <c r="C4" s="83"/>
      <c r="D4" s="83"/>
      <c r="E4" s="83"/>
      <c r="F4" s="83"/>
      <c r="G4" s="83"/>
      <c r="H4" s="83"/>
      <c r="I4" s="83"/>
    </row>
    <row r="5" spans="2:25" ht="15.75" customHeight="1" x14ac:dyDescent="0.25">
      <c r="B5" s="84" t="s">
        <v>1</v>
      </c>
      <c r="C5" s="84"/>
      <c r="D5" s="84"/>
      <c r="E5" s="84"/>
      <c r="F5" s="84"/>
      <c r="G5" s="84"/>
      <c r="H5" s="84"/>
      <c r="I5" s="84"/>
    </row>
    <row r="6" spans="2:25" ht="11.25" customHeight="1" x14ac:dyDescent="0.25">
      <c r="B6" s="3"/>
      <c r="C6" s="4"/>
      <c r="D6" s="5"/>
      <c r="E6" s="5"/>
      <c r="F6" s="5"/>
      <c r="G6" s="5"/>
      <c r="H6" s="5"/>
      <c r="I6" s="5"/>
    </row>
    <row r="7" spans="2:25" s="6" customFormat="1" x14ac:dyDescent="0.25">
      <c r="D7" s="7"/>
      <c r="E7" s="7"/>
      <c r="F7" s="7"/>
      <c r="G7" s="7"/>
      <c r="H7" s="7"/>
      <c r="I7" s="7"/>
      <c r="L7" s="8"/>
      <c r="M7" s="8"/>
      <c r="N7" s="8"/>
      <c r="O7" s="8"/>
    </row>
    <row r="8" spans="2:25" s="6" customFormat="1" ht="25.5" customHeight="1" x14ac:dyDescent="0.25">
      <c r="D8" s="9" t="s">
        <v>150</v>
      </c>
      <c r="E8" s="10"/>
      <c r="F8" s="9" t="s">
        <v>137</v>
      </c>
      <c r="G8" s="9" t="s">
        <v>149</v>
      </c>
      <c r="H8" s="9" t="s">
        <v>141</v>
      </c>
      <c r="I8" s="9" t="s">
        <v>142</v>
      </c>
    </row>
    <row r="9" spans="2:25" s="6" customFormat="1" ht="29.25" customHeight="1" x14ac:dyDescent="0.25">
      <c r="B9" s="6" t="s">
        <v>4</v>
      </c>
      <c r="D9" s="11">
        <f>'3.5'!D9+'3.7.1'!D9+'3.7.2'!D9+'3.8'!D9+'3.9'!D9</f>
        <v>13016.041129742953</v>
      </c>
      <c r="E9" s="11"/>
      <c r="F9" s="11">
        <f>'3.5'!F9+'3.7.1'!F9+'3.7.2'!F9+'3.8'!F9+'3.9'!F9</f>
        <v>13166.78672</v>
      </c>
      <c r="G9" s="11">
        <f>'3.5'!G9+'3.7.1'!G9+'3.7.2'!G9+'3.8'!G9+'3.9'!G9</f>
        <v>13675.212599999999</v>
      </c>
      <c r="H9" s="11">
        <f>'3.5'!H9+'3.7.1'!H9+'3.7.2'!H9+'3.8'!H9+'3.9'!H9</f>
        <v>15069.351851368203</v>
      </c>
      <c r="I9" s="11">
        <f>'3.5'!I9+'3.7.1'!I9+'3.7.2'!I9+'3.8'!I9+'3.9'!I9</f>
        <v>16131.584517821524</v>
      </c>
      <c r="K9" s="8"/>
      <c r="L9" s="11"/>
      <c r="M9" s="12"/>
      <c r="N9" s="8"/>
      <c r="O9" s="8"/>
      <c r="P9" s="8"/>
      <c r="Q9" s="8"/>
      <c r="S9" s="8"/>
      <c r="T9" s="8"/>
      <c r="V9" s="11"/>
      <c r="W9" s="11"/>
      <c r="Y9" s="11"/>
    </row>
    <row r="10" spans="2:25" s="6" customFormat="1" ht="28.5" customHeight="1" x14ac:dyDescent="0.25">
      <c r="B10" s="6" t="s">
        <v>7</v>
      </c>
      <c r="D10" s="13">
        <f>SUM('3.5'!D10:D14)</f>
        <v>5635.8939999999993</v>
      </c>
      <c r="E10" s="13"/>
      <c r="F10" s="13">
        <f>SUM('3.5'!F10:F14)</f>
        <v>5284.7705699999997</v>
      </c>
      <c r="G10" s="13">
        <f>SUM('3.5'!G10:G14)</f>
        <v>6269.2667300000003</v>
      </c>
      <c r="H10" s="13">
        <f>SUM('3.5'!H10:H14)</f>
        <v>7796.7167657142872</v>
      </c>
      <c r="I10" s="13">
        <f>SUM('3.5'!I10:I14)</f>
        <v>9490.7855001999978</v>
      </c>
      <c r="K10" s="8"/>
      <c r="L10" s="11"/>
      <c r="M10" s="11"/>
      <c r="N10" s="8"/>
      <c r="O10" s="8"/>
      <c r="P10" s="8"/>
      <c r="Q10" s="8"/>
      <c r="S10" s="8"/>
      <c r="T10" s="8"/>
      <c r="V10" s="11"/>
      <c r="W10" s="11"/>
      <c r="Y10" s="11"/>
    </row>
    <row r="11" spans="2:25" s="6" customFormat="1" ht="30" customHeight="1" x14ac:dyDescent="0.25">
      <c r="B11" s="6" t="s">
        <v>8</v>
      </c>
      <c r="D11" s="13">
        <f>SUM('3.7.1'!D10:D11)</f>
        <v>1394.15</v>
      </c>
      <c r="E11" s="13"/>
      <c r="F11" s="13">
        <f>SUM('3.7.1'!F10:F11)</f>
        <v>1387.412695</v>
      </c>
      <c r="G11" s="13">
        <f>SUM('3.7.1'!G10:G11)</f>
        <v>1220.5447000000001</v>
      </c>
      <c r="H11" s="13">
        <f>SUM('3.7.1'!H10:H11)</f>
        <v>1784.2080000000001</v>
      </c>
      <c r="I11" s="13">
        <f>SUM('3.7.1'!I10:I11)</f>
        <v>1410.597</v>
      </c>
      <c r="K11" s="8"/>
      <c r="L11" s="11"/>
      <c r="M11" s="11"/>
      <c r="N11" s="8"/>
      <c r="O11" s="8"/>
      <c r="P11" s="8"/>
      <c r="Q11" s="8"/>
      <c r="S11" s="8"/>
      <c r="T11" s="8"/>
      <c r="V11" s="11"/>
      <c r="W11" s="11"/>
      <c r="Y11" s="11"/>
    </row>
    <row r="12" spans="2:25" s="6" customFormat="1" ht="27.75" customHeight="1" x14ac:dyDescent="0.25">
      <c r="B12" s="6" t="s">
        <v>9</v>
      </c>
      <c r="D12" s="13">
        <f>SUM('3.7.2'!D10:D11)</f>
        <v>490.99999999999994</v>
      </c>
      <c r="E12" s="13"/>
      <c r="F12" s="13">
        <f>SUM('3.7.2'!F10:F11)</f>
        <v>399.39201500000001</v>
      </c>
      <c r="G12" s="13">
        <f>SUM('3.7.2'!G10:G11)</f>
        <v>516.42760999999996</v>
      </c>
      <c r="H12" s="13">
        <f>SUM('3.7.2'!H10:H11)</f>
        <v>276.488</v>
      </c>
      <c r="I12" s="13">
        <f>SUM('3.7.2'!I10:I11)</f>
        <v>426.1</v>
      </c>
      <c r="K12" s="8"/>
      <c r="L12" s="11"/>
      <c r="M12" s="11"/>
      <c r="N12" s="8"/>
      <c r="O12" s="8"/>
      <c r="P12" s="8"/>
      <c r="Q12" s="8"/>
      <c r="S12" s="8"/>
      <c r="T12" s="8"/>
      <c r="V12" s="11"/>
      <c r="W12" s="11"/>
      <c r="Y12" s="11"/>
    </row>
    <row r="13" spans="2:25" s="6" customFormat="1" ht="22.5" customHeight="1" x14ac:dyDescent="0.25">
      <c r="B13" s="6" t="s">
        <v>49</v>
      </c>
      <c r="D13" s="13">
        <f>SUM('3.8'!D10:D12)</f>
        <v>1391.1069999999997</v>
      </c>
      <c r="E13" s="13"/>
      <c r="F13" s="13">
        <f>SUM('3.8'!F10:F12)</f>
        <v>1353.0249999999999</v>
      </c>
      <c r="G13" s="13">
        <f>SUM('3.8'!G10:G12)</f>
        <v>1407.9387400000001</v>
      </c>
      <c r="H13" s="13">
        <f>SUM('3.8'!H10:H12)</f>
        <v>1368.538</v>
      </c>
      <c r="I13" s="13">
        <f>SUM('3.8'!I10:I12)</f>
        <v>1265.1689999999999</v>
      </c>
      <c r="K13" s="8"/>
      <c r="L13" s="11"/>
      <c r="M13" s="11"/>
      <c r="N13" s="8"/>
      <c r="O13" s="8"/>
      <c r="P13" s="8"/>
      <c r="Q13" s="8"/>
      <c r="S13" s="8"/>
      <c r="T13" s="8"/>
      <c r="V13" s="11"/>
      <c r="W13" s="11"/>
      <c r="Y13" s="11"/>
    </row>
    <row r="14" spans="2:25" s="6" customFormat="1" ht="26.25" customHeight="1" x14ac:dyDescent="0.25">
      <c r="B14" s="6" t="s">
        <v>10</v>
      </c>
      <c r="D14" s="13">
        <f>'3.9'!D26-'3.9'!D9</f>
        <v>3857.9390000000003</v>
      </c>
      <c r="E14" s="13"/>
      <c r="F14" s="13">
        <f>'3.9'!F26-'3.9'!F9</f>
        <v>4170.1891499999974</v>
      </c>
      <c r="G14" s="13">
        <f>'3.9'!G26-'3.9'!G9</f>
        <v>4504.7694200000024</v>
      </c>
      <c r="H14" s="13">
        <f>'3.9'!H26-'3.9'!H9</f>
        <v>5071.4030000000002</v>
      </c>
      <c r="I14" s="13">
        <f>'3.9'!I26-'3.9'!I9</f>
        <v>4780.3919899999983</v>
      </c>
      <c r="K14" s="8"/>
      <c r="L14" s="11"/>
      <c r="M14" s="12"/>
      <c r="N14" s="8"/>
      <c r="O14" s="8"/>
      <c r="P14" s="8"/>
      <c r="Q14" s="8"/>
      <c r="S14" s="8"/>
      <c r="T14" s="8"/>
      <c r="V14" s="11"/>
      <c r="W14" s="11"/>
      <c r="Y14" s="11"/>
    </row>
    <row r="15" spans="2:25" s="6" customFormat="1" ht="30" customHeight="1" x14ac:dyDescent="0.25">
      <c r="B15" s="14" t="s">
        <v>11</v>
      </c>
      <c r="D15" s="13">
        <f>'3.10'!D11</f>
        <v>2038.945839</v>
      </c>
      <c r="E15" s="13"/>
      <c r="F15" s="13">
        <f>'3.10'!F11</f>
        <v>2165.7909900000004</v>
      </c>
      <c r="G15" s="13">
        <f>'3.10'!G11</f>
        <v>2491.0353799999998</v>
      </c>
      <c r="H15" s="13">
        <f>'3.10'!H11</f>
        <v>2805.4188389999999</v>
      </c>
      <c r="I15" s="13">
        <f>'3.10'!I11</f>
        <v>3032.8547679505</v>
      </c>
      <c r="K15" s="8"/>
      <c r="L15" s="11"/>
      <c r="M15" s="12"/>
      <c r="N15" s="8"/>
      <c r="O15" s="8"/>
      <c r="P15" s="8"/>
      <c r="Q15" s="8"/>
      <c r="S15" s="8"/>
      <c r="T15" s="8"/>
      <c r="V15" s="11"/>
      <c r="W15" s="11"/>
      <c r="Y15" s="11"/>
    </row>
    <row r="16" spans="2:25" s="6" customFormat="1" ht="22.5" customHeight="1" x14ac:dyDescent="0.25">
      <c r="B16" s="6" t="s">
        <v>12</v>
      </c>
      <c r="D16" s="13">
        <f>'3.12'!D9</f>
        <v>749.75450131960019</v>
      </c>
      <c r="E16" s="13"/>
      <c r="F16" s="13">
        <f>'3.12'!F9</f>
        <v>739.14745000000005</v>
      </c>
      <c r="G16" s="13">
        <f>'3.12'!G9</f>
        <v>743.01589000000001</v>
      </c>
      <c r="H16" s="13">
        <f>'3.12'!H9</f>
        <v>757.77395548800007</v>
      </c>
      <c r="I16" s="13">
        <f>'3.12'!I9</f>
        <v>776.69908654176004</v>
      </c>
      <c r="K16" s="8"/>
      <c r="L16" s="11"/>
      <c r="M16" s="12"/>
      <c r="N16" s="8"/>
      <c r="O16" s="8"/>
      <c r="P16" s="8"/>
      <c r="Q16" s="8"/>
      <c r="S16" s="8"/>
      <c r="T16" s="8"/>
      <c r="V16" s="11"/>
      <c r="W16" s="11"/>
      <c r="Y16" s="11"/>
    </row>
    <row r="17" spans="2:25" s="6" customFormat="1" ht="22.5" customHeight="1" thickBot="1" x14ac:dyDescent="0.3">
      <c r="B17" s="15" t="s">
        <v>84</v>
      </c>
      <c r="D17" s="16">
        <f>SUM(D9:D16)</f>
        <v>28574.831470062556</v>
      </c>
      <c r="E17" s="11"/>
      <c r="F17" s="16">
        <f t="shared" ref="F17:H17" si="0">SUM(F9:F16)</f>
        <v>28666.514590000002</v>
      </c>
      <c r="G17" s="16">
        <f t="shared" si="0"/>
        <v>30828.211070000001</v>
      </c>
      <c r="H17" s="16">
        <f t="shared" si="0"/>
        <v>34929.898411570495</v>
      </c>
      <c r="I17" s="16">
        <f>SUM(I9:I16)</f>
        <v>37314.181862513782</v>
      </c>
      <c r="K17" s="8"/>
      <c r="L17" s="11"/>
      <c r="M17" s="11"/>
      <c r="N17" s="8"/>
      <c r="O17" s="8"/>
      <c r="P17" s="8"/>
      <c r="Q17" s="8"/>
      <c r="S17" s="8"/>
      <c r="T17" s="8"/>
      <c r="V17" s="11"/>
      <c r="W17" s="11"/>
      <c r="Y17" s="11"/>
    </row>
    <row r="18" spans="2:25" ht="13" thickTop="1" x14ac:dyDescent="0.25">
      <c r="D18" s="18"/>
      <c r="F18" s="18"/>
      <c r="G18" s="18"/>
      <c r="H18" s="18"/>
      <c r="I18" s="18"/>
    </row>
    <row r="19" spans="2:25" x14ac:dyDescent="0.25">
      <c r="F19" s="20"/>
      <c r="G19" s="20"/>
      <c r="I19" s="18"/>
    </row>
    <row r="20" spans="2:25" x14ac:dyDescent="0.25">
      <c r="F20" s="18"/>
      <c r="G20" s="18"/>
      <c r="I20" s="18"/>
    </row>
    <row r="21" spans="2:25" x14ac:dyDescent="0.25">
      <c r="D21" s="18"/>
      <c r="F21" s="18"/>
      <c r="G21" s="18"/>
      <c r="H21" s="18"/>
      <c r="I21" s="18"/>
      <c r="K21" s="8"/>
      <c r="N21" s="8"/>
      <c r="O21" s="8"/>
      <c r="P21" s="8"/>
      <c r="Q21" s="8"/>
      <c r="R21" s="6"/>
      <c r="S21" s="8"/>
      <c r="T21" s="8"/>
      <c r="U21" s="6"/>
      <c r="V21" s="11"/>
      <c r="W21" s="11"/>
      <c r="X21" s="6"/>
      <c r="Y21" s="11"/>
    </row>
    <row r="23" spans="2:25" x14ac:dyDescent="0.25">
      <c r="D23" s="18"/>
      <c r="I23" s="18"/>
      <c r="K23" s="8"/>
      <c r="V23" s="126"/>
      <c r="W23" s="126"/>
    </row>
    <row r="26" spans="2:25" x14ac:dyDescent="0.25">
      <c r="E26" s="21"/>
      <c r="F26" s="21"/>
      <c r="G26" s="21"/>
      <c r="H26" s="21"/>
      <c r="I26" s="21"/>
      <c r="W26" s="11"/>
      <c r="X26" s="19"/>
    </row>
    <row r="27" spans="2:25" x14ac:dyDescent="0.25">
      <c r="E27" s="22"/>
      <c r="F27" s="22"/>
      <c r="G27" s="22"/>
      <c r="I27" s="22"/>
      <c r="W27" s="11"/>
      <c r="X27" s="19"/>
      <c r="Y27" s="19"/>
    </row>
    <row r="28" spans="2:25" x14ac:dyDescent="0.25">
      <c r="W28" s="18"/>
      <c r="Y28" s="19"/>
    </row>
    <row r="29" spans="2:25" x14ac:dyDescent="0.25">
      <c r="W29" s="20"/>
    </row>
    <row r="38" spans="8:9" x14ac:dyDescent="0.25">
      <c r="I38" s="18"/>
    </row>
    <row r="39" spans="8:9" x14ac:dyDescent="0.25">
      <c r="I39" s="18"/>
    </row>
    <row r="40" spans="8:9" x14ac:dyDescent="0.25">
      <c r="H40" s="18"/>
      <c r="I40" s="18"/>
    </row>
    <row r="41" spans="8:9" x14ac:dyDescent="0.25">
      <c r="H41" s="18"/>
      <c r="I41" s="18"/>
    </row>
    <row r="42" spans="8:9" x14ac:dyDescent="0.25">
      <c r="I42" s="18"/>
    </row>
    <row r="43" spans="8:9" x14ac:dyDescent="0.25">
      <c r="I43" s="18"/>
    </row>
    <row r="44" spans="8:9" x14ac:dyDescent="0.25">
      <c r="I44" s="18"/>
    </row>
  </sheetData>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3:P43"/>
  <sheetViews>
    <sheetView view="pageBreakPreview" zoomScale="115" zoomScaleNormal="100" zoomScaleSheetLayoutView="115" workbookViewId="0">
      <selection activeCell="B10" sqref="B10"/>
    </sheetView>
  </sheetViews>
  <sheetFormatPr defaultRowHeight="12.5" x14ac:dyDescent="0.25"/>
  <cols>
    <col min="1" max="1" width="9.08984375" style="27"/>
    <col min="2" max="2" width="40.453125" style="27" customWidth="1"/>
    <col min="3" max="3" width="1.54296875" style="27" customWidth="1"/>
    <col min="4" max="4" width="11.36328125" style="41" customWidth="1"/>
    <col min="5" max="5" width="1.453125" style="41" customWidth="1"/>
    <col min="6" max="9" width="11.36328125" style="27" customWidth="1"/>
    <col min="10" max="10" width="4.90625" style="27" customWidth="1"/>
    <col min="11" max="14" width="9.08984375" style="27"/>
    <col min="15" max="15" width="10.81640625" style="27" customWidth="1"/>
    <col min="16" max="246" width="9.08984375" style="27"/>
    <col min="247" max="247" width="3" style="27" customWidth="1"/>
    <col min="248" max="248" width="31.54296875" style="27" bestFit="1" customWidth="1"/>
    <col min="249" max="249" width="5.453125" style="27" bestFit="1" customWidth="1"/>
    <col min="250" max="250" width="7.08984375" style="27" customWidth="1"/>
    <col min="251" max="251" width="7.6328125" style="27" customWidth="1"/>
    <col min="252" max="252" width="7.08984375" style="27" customWidth="1"/>
    <col min="253" max="253" width="6.6328125" style="27" customWidth="1"/>
    <col min="254" max="254" width="7.08984375" style="27" customWidth="1"/>
    <col min="255" max="256" width="0" style="27" hidden="1" customWidth="1"/>
    <col min="257" max="257" width="6.6328125" style="27" customWidth="1"/>
    <col min="258" max="259" width="0" style="27" hidden="1" customWidth="1"/>
    <col min="260" max="260" width="6.90625" style="27" customWidth="1"/>
    <col min="261" max="261" width="4.90625" style="27" customWidth="1"/>
    <col min="262" max="502" width="9.08984375" style="27"/>
    <col min="503" max="503" width="3" style="27" customWidth="1"/>
    <col min="504" max="504" width="31.54296875" style="27" bestFit="1" customWidth="1"/>
    <col min="505" max="505" width="5.453125" style="27" bestFit="1" customWidth="1"/>
    <col min="506" max="506" width="7.08984375" style="27" customWidth="1"/>
    <col min="507" max="507" width="7.6328125" style="27" customWidth="1"/>
    <col min="508" max="508" width="7.08984375" style="27" customWidth="1"/>
    <col min="509" max="509" width="6.6328125" style="27" customWidth="1"/>
    <col min="510" max="510" width="7.08984375" style="27" customWidth="1"/>
    <col min="511" max="512" width="0" style="27" hidden="1" customWidth="1"/>
    <col min="513" max="513" width="6.6328125" style="27" customWidth="1"/>
    <col min="514" max="515" width="0" style="27" hidden="1" customWidth="1"/>
    <col min="516" max="516" width="6.90625" style="27" customWidth="1"/>
    <col min="517" max="517" width="4.90625" style="27" customWidth="1"/>
    <col min="518" max="758" width="9.08984375" style="27"/>
    <col min="759" max="759" width="3" style="27" customWidth="1"/>
    <col min="760" max="760" width="31.54296875" style="27" bestFit="1" customWidth="1"/>
    <col min="761" max="761" width="5.453125" style="27" bestFit="1" customWidth="1"/>
    <col min="762" max="762" width="7.08984375" style="27" customWidth="1"/>
    <col min="763" max="763" width="7.6328125" style="27" customWidth="1"/>
    <col min="764" max="764" width="7.08984375" style="27" customWidth="1"/>
    <col min="765" max="765" width="6.6328125" style="27" customWidth="1"/>
    <col min="766" max="766" width="7.08984375" style="27" customWidth="1"/>
    <col min="767" max="768" width="0" style="27" hidden="1" customWidth="1"/>
    <col min="769" max="769" width="6.6328125" style="27" customWidth="1"/>
    <col min="770" max="771" width="0" style="27" hidden="1" customWidth="1"/>
    <col min="772" max="772" width="6.90625" style="27" customWidth="1"/>
    <col min="773" max="773" width="4.90625" style="27" customWidth="1"/>
    <col min="774" max="1014" width="9.08984375" style="27"/>
    <col min="1015" max="1015" width="3" style="27" customWidth="1"/>
    <col min="1016" max="1016" width="31.54296875" style="27" bestFit="1" customWidth="1"/>
    <col min="1017" max="1017" width="5.453125" style="27" bestFit="1" customWidth="1"/>
    <col min="1018" max="1018" width="7.08984375" style="27" customWidth="1"/>
    <col min="1019" max="1019" width="7.6328125" style="27" customWidth="1"/>
    <col min="1020" max="1020" width="7.08984375" style="27" customWidth="1"/>
    <col min="1021" max="1021" width="6.6328125" style="27" customWidth="1"/>
    <col min="1022" max="1022" width="7.08984375" style="27" customWidth="1"/>
    <col min="1023" max="1024" width="0" style="27" hidden="1" customWidth="1"/>
    <col min="1025" max="1025" width="6.6328125" style="27" customWidth="1"/>
    <col min="1026" max="1027" width="0" style="27" hidden="1" customWidth="1"/>
    <col min="1028" max="1028" width="6.90625" style="27" customWidth="1"/>
    <col min="1029" max="1029" width="4.90625" style="27" customWidth="1"/>
    <col min="1030" max="1270" width="9.08984375" style="27"/>
    <col min="1271" max="1271" width="3" style="27" customWidth="1"/>
    <col min="1272" max="1272" width="31.54296875" style="27" bestFit="1" customWidth="1"/>
    <col min="1273" max="1273" width="5.453125" style="27" bestFit="1" customWidth="1"/>
    <col min="1274" max="1274" width="7.08984375" style="27" customWidth="1"/>
    <col min="1275" max="1275" width="7.6328125" style="27" customWidth="1"/>
    <col min="1276" max="1276" width="7.08984375" style="27" customWidth="1"/>
    <col min="1277" max="1277" width="6.6328125" style="27" customWidth="1"/>
    <col min="1278" max="1278" width="7.08984375" style="27" customWidth="1"/>
    <col min="1279" max="1280" width="0" style="27" hidden="1" customWidth="1"/>
    <col min="1281" max="1281" width="6.6328125" style="27" customWidth="1"/>
    <col min="1282" max="1283" width="0" style="27" hidden="1" customWidth="1"/>
    <col min="1284" max="1284" width="6.90625" style="27" customWidth="1"/>
    <col min="1285" max="1285" width="4.90625" style="27" customWidth="1"/>
    <col min="1286" max="1526" width="9.08984375" style="27"/>
    <col min="1527" max="1527" width="3" style="27" customWidth="1"/>
    <col min="1528" max="1528" width="31.54296875" style="27" bestFit="1" customWidth="1"/>
    <col min="1529" max="1529" width="5.453125" style="27" bestFit="1" customWidth="1"/>
    <col min="1530" max="1530" width="7.08984375" style="27" customWidth="1"/>
    <col min="1531" max="1531" width="7.6328125" style="27" customWidth="1"/>
    <col min="1532" max="1532" width="7.08984375" style="27" customWidth="1"/>
    <col min="1533" max="1533" width="6.6328125" style="27" customWidth="1"/>
    <col min="1534" max="1534" width="7.08984375" style="27" customWidth="1"/>
    <col min="1535" max="1536" width="0" style="27" hidden="1" customWidth="1"/>
    <col min="1537" max="1537" width="6.6328125" style="27" customWidth="1"/>
    <col min="1538" max="1539" width="0" style="27" hidden="1" customWidth="1"/>
    <col min="1540" max="1540" width="6.90625" style="27" customWidth="1"/>
    <col min="1541" max="1541" width="4.90625" style="27" customWidth="1"/>
    <col min="1542" max="1782" width="9.08984375" style="27"/>
    <col min="1783" max="1783" width="3" style="27" customWidth="1"/>
    <col min="1784" max="1784" width="31.54296875" style="27" bestFit="1" customWidth="1"/>
    <col min="1785" max="1785" width="5.453125" style="27" bestFit="1" customWidth="1"/>
    <col min="1786" max="1786" width="7.08984375" style="27" customWidth="1"/>
    <col min="1787" max="1787" width="7.6328125" style="27" customWidth="1"/>
    <col min="1788" max="1788" width="7.08984375" style="27" customWidth="1"/>
    <col min="1789" max="1789" width="6.6328125" style="27" customWidth="1"/>
    <col min="1790" max="1790" width="7.08984375" style="27" customWidth="1"/>
    <col min="1791" max="1792" width="0" style="27" hidden="1" customWidth="1"/>
    <col min="1793" max="1793" width="6.6328125" style="27" customWidth="1"/>
    <col min="1794" max="1795" width="0" style="27" hidden="1" customWidth="1"/>
    <col min="1796" max="1796" width="6.90625" style="27" customWidth="1"/>
    <col min="1797" max="1797" width="4.90625" style="27" customWidth="1"/>
    <col min="1798" max="2038" width="9.08984375" style="27"/>
    <col min="2039" max="2039" width="3" style="27" customWidth="1"/>
    <col min="2040" max="2040" width="31.54296875" style="27" bestFit="1" customWidth="1"/>
    <col min="2041" max="2041" width="5.453125" style="27" bestFit="1" customWidth="1"/>
    <col min="2042" max="2042" width="7.08984375" style="27" customWidth="1"/>
    <col min="2043" max="2043" width="7.6328125" style="27" customWidth="1"/>
    <col min="2044" max="2044" width="7.08984375" style="27" customWidth="1"/>
    <col min="2045" max="2045" width="6.6328125" style="27" customWidth="1"/>
    <col min="2046" max="2046" width="7.08984375" style="27" customWidth="1"/>
    <col min="2047" max="2048" width="0" style="27" hidden="1" customWidth="1"/>
    <col min="2049" max="2049" width="6.6328125" style="27" customWidth="1"/>
    <col min="2050" max="2051" width="0" style="27" hidden="1" customWidth="1"/>
    <col min="2052" max="2052" width="6.90625" style="27" customWidth="1"/>
    <col min="2053" max="2053" width="4.90625" style="27" customWidth="1"/>
    <col min="2054" max="2294" width="9.08984375" style="27"/>
    <col min="2295" max="2295" width="3" style="27" customWidth="1"/>
    <col min="2296" max="2296" width="31.54296875" style="27" bestFit="1" customWidth="1"/>
    <col min="2297" max="2297" width="5.453125" style="27" bestFit="1" customWidth="1"/>
    <col min="2298" max="2298" width="7.08984375" style="27" customWidth="1"/>
    <col min="2299" max="2299" width="7.6328125" style="27" customWidth="1"/>
    <col min="2300" max="2300" width="7.08984375" style="27" customWidth="1"/>
    <col min="2301" max="2301" width="6.6328125" style="27" customWidth="1"/>
    <col min="2302" max="2302" width="7.08984375" style="27" customWidth="1"/>
    <col min="2303" max="2304" width="0" style="27" hidden="1" customWidth="1"/>
    <col min="2305" max="2305" width="6.6328125" style="27" customWidth="1"/>
    <col min="2306" max="2307" width="0" style="27" hidden="1" customWidth="1"/>
    <col min="2308" max="2308" width="6.90625" style="27" customWidth="1"/>
    <col min="2309" max="2309" width="4.90625" style="27" customWidth="1"/>
    <col min="2310" max="2550" width="9.08984375" style="27"/>
    <col min="2551" max="2551" width="3" style="27" customWidth="1"/>
    <col min="2552" max="2552" width="31.54296875" style="27" bestFit="1" customWidth="1"/>
    <col min="2553" max="2553" width="5.453125" style="27" bestFit="1" customWidth="1"/>
    <col min="2554" max="2554" width="7.08984375" style="27" customWidth="1"/>
    <col min="2555" max="2555" width="7.6328125" style="27" customWidth="1"/>
    <col min="2556" max="2556" width="7.08984375" style="27" customWidth="1"/>
    <col min="2557" max="2557" width="6.6328125" style="27" customWidth="1"/>
    <col min="2558" max="2558" width="7.08984375" style="27" customWidth="1"/>
    <col min="2559" max="2560" width="0" style="27" hidden="1" customWidth="1"/>
    <col min="2561" max="2561" width="6.6328125" style="27" customWidth="1"/>
    <col min="2562" max="2563" width="0" style="27" hidden="1" customWidth="1"/>
    <col min="2564" max="2564" width="6.90625" style="27" customWidth="1"/>
    <col min="2565" max="2565" width="4.90625" style="27" customWidth="1"/>
    <col min="2566" max="2806" width="9.08984375" style="27"/>
    <col min="2807" max="2807" width="3" style="27" customWidth="1"/>
    <col min="2808" max="2808" width="31.54296875" style="27" bestFit="1" customWidth="1"/>
    <col min="2809" max="2809" width="5.453125" style="27" bestFit="1" customWidth="1"/>
    <col min="2810" max="2810" width="7.08984375" style="27" customWidth="1"/>
    <col min="2811" max="2811" width="7.6328125" style="27" customWidth="1"/>
    <col min="2812" max="2812" width="7.08984375" style="27" customWidth="1"/>
    <col min="2813" max="2813" width="6.6328125" style="27" customWidth="1"/>
    <col min="2814" max="2814" width="7.08984375" style="27" customWidth="1"/>
    <col min="2815" max="2816" width="0" style="27" hidden="1" customWidth="1"/>
    <col min="2817" max="2817" width="6.6328125" style="27" customWidth="1"/>
    <col min="2818" max="2819" width="0" style="27" hidden="1" customWidth="1"/>
    <col min="2820" max="2820" width="6.90625" style="27" customWidth="1"/>
    <col min="2821" max="2821" width="4.90625" style="27" customWidth="1"/>
    <col min="2822" max="3062" width="9.08984375" style="27"/>
    <col min="3063" max="3063" width="3" style="27" customWidth="1"/>
    <col min="3064" max="3064" width="31.54296875" style="27" bestFit="1" customWidth="1"/>
    <col min="3065" max="3065" width="5.453125" style="27" bestFit="1" customWidth="1"/>
    <col min="3066" max="3066" width="7.08984375" style="27" customWidth="1"/>
    <col min="3067" max="3067" width="7.6328125" style="27" customWidth="1"/>
    <col min="3068" max="3068" width="7.08984375" style="27" customWidth="1"/>
    <col min="3069" max="3069" width="6.6328125" style="27" customWidth="1"/>
    <col min="3070" max="3070" width="7.08984375" style="27" customWidth="1"/>
    <col min="3071" max="3072" width="0" style="27" hidden="1" customWidth="1"/>
    <col min="3073" max="3073" width="6.6328125" style="27" customWidth="1"/>
    <col min="3074" max="3075" width="0" style="27" hidden="1" customWidth="1"/>
    <col min="3076" max="3076" width="6.90625" style="27" customWidth="1"/>
    <col min="3077" max="3077" width="4.90625" style="27" customWidth="1"/>
    <col min="3078" max="3318" width="9.08984375" style="27"/>
    <col min="3319" max="3319" width="3" style="27" customWidth="1"/>
    <col min="3320" max="3320" width="31.54296875" style="27" bestFit="1" customWidth="1"/>
    <col min="3321" max="3321" width="5.453125" style="27" bestFit="1" customWidth="1"/>
    <col min="3322" max="3322" width="7.08984375" style="27" customWidth="1"/>
    <col min="3323" max="3323" width="7.6328125" style="27" customWidth="1"/>
    <col min="3324" max="3324" width="7.08984375" style="27" customWidth="1"/>
    <col min="3325" max="3325" width="6.6328125" style="27" customWidth="1"/>
    <col min="3326" max="3326" width="7.08984375" style="27" customWidth="1"/>
    <col min="3327" max="3328" width="0" style="27" hidden="1" customWidth="1"/>
    <col min="3329" max="3329" width="6.6328125" style="27" customWidth="1"/>
    <col min="3330" max="3331" width="0" style="27" hidden="1" customWidth="1"/>
    <col min="3332" max="3332" width="6.90625" style="27" customWidth="1"/>
    <col min="3333" max="3333" width="4.90625" style="27" customWidth="1"/>
    <col min="3334" max="3574" width="9.08984375" style="27"/>
    <col min="3575" max="3575" width="3" style="27" customWidth="1"/>
    <col min="3576" max="3576" width="31.54296875" style="27" bestFit="1" customWidth="1"/>
    <col min="3577" max="3577" width="5.453125" style="27" bestFit="1" customWidth="1"/>
    <col min="3578" max="3578" width="7.08984375" style="27" customWidth="1"/>
    <col min="3579" max="3579" width="7.6328125" style="27" customWidth="1"/>
    <col min="3580" max="3580" width="7.08984375" style="27" customWidth="1"/>
    <col min="3581" max="3581" width="6.6328125" style="27" customWidth="1"/>
    <col min="3582" max="3582" width="7.08984375" style="27" customWidth="1"/>
    <col min="3583" max="3584" width="0" style="27" hidden="1" customWidth="1"/>
    <col min="3585" max="3585" width="6.6328125" style="27" customWidth="1"/>
    <col min="3586" max="3587" width="0" style="27" hidden="1" customWidth="1"/>
    <col min="3588" max="3588" width="6.90625" style="27" customWidth="1"/>
    <col min="3589" max="3589" width="4.90625" style="27" customWidth="1"/>
    <col min="3590" max="3830" width="9.08984375" style="27"/>
    <col min="3831" max="3831" width="3" style="27" customWidth="1"/>
    <col min="3832" max="3832" width="31.54296875" style="27" bestFit="1" customWidth="1"/>
    <col min="3833" max="3833" width="5.453125" style="27" bestFit="1" customWidth="1"/>
    <col min="3834" max="3834" width="7.08984375" style="27" customWidth="1"/>
    <col min="3835" max="3835" width="7.6328125" style="27" customWidth="1"/>
    <col min="3836" max="3836" width="7.08984375" style="27" customWidth="1"/>
    <col min="3837" max="3837" width="6.6328125" style="27" customWidth="1"/>
    <col min="3838" max="3838" width="7.08984375" style="27" customWidth="1"/>
    <col min="3839" max="3840" width="0" style="27" hidden="1" customWidth="1"/>
    <col min="3841" max="3841" width="6.6328125" style="27" customWidth="1"/>
    <col min="3842" max="3843" width="0" style="27" hidden="1" customWidth="1"/>
    <col min="3844" max="3844" width="6.90625" style="27" customWidth="1"/>
    <col min="3845" max="3845" width="4.90625" style="27" customWidth="1"/>
    <col min="3846" max="4086" width="9.08984375" style="27"/>
    <col min="4087" max="4087" width="3" style="27" customWidth="1"/>
    <col min="4088" max="4088" width="31.54296875" style="27" bestFit="1" customWidth="1"/>
    <col min="4089" max="4089" width="5.453125" style="27" bestFit="1" customWidth="1"/>
    <col min="4090" max="4090" width="7.08984375" style="27" customWidth="1"/>
    <col min="4091" max="4091" width="7.6328125" style="27" customWidth="1"/>
    <col min="4092" max="4092" width="7.08984375" style="27" customWidth="1"/>
    <col min="4093" max="4093" width="6.6328125" style="27" customWidth="1"/>
    <col min="4094" max="4094" width="7.08984375" style="27" customWidth="1"/>
    <col min="4095" max="4096" width="0" style="27" hidden="1" customWidth="1"/>
    <col min="4097" max="4097" width="6.6328125" style="27" customWidth="1"/>
    <col min="4098" max="4099" width="0" style="27" hidden="1" customWidth="1"/>
    <col min="4100" max="4100" width="6.90625" style="27" customWidth="1"/>
    <col min="4101" max="4101" width="4.90625" style="27" customWidth="1"/>
    <col min="4102" max="4342" width="9.08984375" style="27"/>
    <col min="4343" max="4343" width="3" style="27" customWidth="1"/>
    <col min="4344" max="4344" width="31.54296875" style="27" bestFit="1" customWidth="1"/>
    <col min="4345" max="4345" width="5.453125" style="27" bestFit="1" customWidth="1"/>
    <col min="4346" max="4346" width="7.08984375" style="27" customWidth="1"/>
    <col min="4347" max="4347" width="7.6328125" style="27" customWidth="1"/>
    <col min="4348" max="4348" width="7.08984375" style="27" customWidth="1"/>
    <col min="4349" max="4349" width="6.6328125" style="27" customWidth="1"/>
    <col min="4350" max="4350" width="7.08984375" style="27" customWidth="1"/>
    <col min="4351" max="4352" width="0" style="27" hidden="1" customWidth="1"/>
    <col min="4353" max="4353" width="6.6328125" style="27" customWidth="1"/>
    <col min="4354" max="4355" width="0" style="27" hidden="1" customWidth="1"/>
    <col min="4356" max="4356" width="6.90625" style="27" customWidth="1"/>
    <col min="4357" max="4357" width="4.90625" style="27" customWidth="1"/>
    <col min="4358" max="4598" width="9.08984375" style="27"/>
    <col min="4599" max="4599" width="3" style="27" customWidth="1"/>
    <col min="4600" max="4600" width="31.54296875" style="27" bestFit="1" customWidth="1"/>
    <col min="4601" max="4601" width="5.453125" style="27" bestFit="1" customWidth="1"/>
    <col min="4602" max="4602" width="7.08984375" style="27" customWidth="1"/>
    <col min="4603" max="4603" width="7.6328125" style="27" customWidth="1"/>
    <col min="4604" max="4604" width="7.08984375" style="27" customWidth="1"/>
    <col min="4605" max="4605" width="6.6328125" style="27" customWidth="1"/>
    <col min="4606" max="4606" width="7.08984375" style="27" customWidth="1"/>
    <col min="4607" max="4608" width="0" style="27" hidden="1" customWidth="1"/>
    <col min="4609" max="4609" width="6.6328125" style="27" customWidth="1"/>
    <col min="4610" max="4611" width="0" style="27" hidden="1" customWidth="1"/>
    <col min="4612" max="4612" width="6.90625" style="27" customWidth="1"/>
    <col min="4613" max="4613" width="4.90625" style="27" customWidth="1"/>
    <col min="4614" max="4854" width="9.08984375" style="27"/>
    <col min="4855" max="4855" width="3" style="27" customWidth="1"/>
    <col min="4856" max="4856" width="31.54296875" style="27" bestFit="1" customWidth="1"/>
    <col min="4857" max="4857" width="5.453125" style="27" bestFit="1" customWidth="1"/>
    <col min="4858" max="4858" width="7.08984375" style="27" customWidth="1"/>
    <col min="4859" max="4859" width="7.6328125" style="27" customWidth="1"/>
    <col min="4860" max="4860" width="7.08984375" style="27" customWidth="1"/>
    <col min="4861" max="4861" width="6.6328125" style="27" customWidth="1"/>
    <col min="4862" max="4862" width="7.08984375" style="27" customWidth="1"/>
    <col min="4863" max="4864" width="0" style="27" hidden="1" customWidth="1"/>
    <col min="4865" max="4865" width="6.6328125" style="27" customWidth="1"/>
    <col min="4866" max="4867" width="0" style="27" hidden="1" customWidth="1"/>
    <col min="4868" max="4868" width="6.90625" style="27" customWidth="1"/>
    <col min="4869" max="4869" width="4.90625" style="27" customWidth="1"/>
    <col min="4870" max="5110" width="9.08984375" style="27"/>
    <col min="5111" max="5111" width="3" style="27" customWidth="1"/>
    <col min="5112" max="5112" width="31.54296875" style="27" bestFit="1" customWidth="1"/>
    <col min="5113" max="5113" width="5.453125" style="27" bestFit="1" customWidth="1"/>
    <col min="5114" max="5114" width="7.08984375" style="27" customWidth="1"/>
    <col min="5115" max="5115" width="7.6328125" style="27" customWidth="1"/>
    <col min="5116" max="5116" width="7.08984375" style="27" customWidth="1"/>
    <col min="5117" max="5117" width="6.6328125" style="27" customWidth="1"/>
    <col min="5118" max="5118" width="7.08984375" style="27" customWidth="1"/>
    <col min="5119" max="5120" width="0" style="27" hidden="1" customWidth="1"/>
    <col min="5121" max="5121" width="6.6328125" style="27" customWidth="1"/>
    <col min="5122" max="5123" width="0" style="27" hidden="1" customWidth="1"/>
    <col min="5124" max="5124" width="6.90625" style="27" customWidth="1"/>
    <col min="5125" max="5125" width="4.90625" style="27" customWidth="1"/>
    <col min="5126" max="5366" width="9.08984375" style="27"/>
    <col min="5367" max="5367" width="3" style="27" customWidth="1"/>
    <col min="5368" max="5368" width="31.54296875" style="27" bestFit="1" customWidth="1"/>
    <col min="5369" max="5369" width="5.453125" style="27" bestFit="1" customWidth="1"/>
    <col min="5370" max="5370" width="7.08984375" style="27" customWidth="1"/>
    <col min="5371" max="5371" width="7.6328125" style="27" customWidth="1"/>
    <col min="5372" max="5372" width="7.08984375" style="27" customWidth="1"/>
    <col min="5373" max="5373" width="6.6328125" style="27" customWidth="1"/>
    <col min="5374" max="5374" width="7.08984375" style="27" customWidth="1"/>
    <col min="5375" max="5376" width="0" style="27" hidden="1" customWidth="1"/>
    <col min="5377" max="5377" width="6.6328125" style="27" customWidth="1"/>
    <col min="5378" max="5379" width="0" style="27" hidden="1" customWidth="1"/>
    <col min="5380" max="5380" width="6.90625" style="27" customWidth="1"/>
    <col min="5381" max="5381" width="4.90625" style="27" customWidth="1"/>
    <col min="5382" max="5622" width="9.08984375" style="27"/>
    <col min="5623" max="5623" width="3" style="27" customWidth="1"/>
    <col min="5624" max="5624" width="31.54296875" style="27" bestFit="1" customWidth="1"/>
    <col min="5625" max="5625" width="5.453125" style="27" bestFit="1" customWidth="1"/>
    <col min="5626" max="5626" width="7.08984375" style="27" customWidth="1"/>
    <col min="5627" max="5627" width="7.6328125" style="27" customWidth="1"/>
    <col min="5628" max="5628" width="7.08984375" style="27" customWidth="1"/>
    <col min="5629" max="5629" width="6.6328125" style="27" customWidth="1"/>
    <col min="5630" max="5630" width="7.08984375" style="27" customWidth="1"/>
    <col min="5631" max="5632" width="0" style="27" hidden="1" customWidth="1"/>
    <col min="5633" max="5633" width="6.6328125" style="27" customWidth="1"/>
    <col min="5634" max="5635" width="0" style="27" hidden="1" customWidth="1"/>
    <col min="5636" max="5636" width="6.90625" style="27" customWidth="1"/>
    <col min="5637" max="5637" width="4.90625" style="27" customWidth="1"/>
    <col min="5638" max="5878" width="9.08984375" style="27"/>
    <col min="5879" max="5879" width="3" style="27" customWidth="1"/>
    <col min="5880" max="5880" width="31.54296875" style="27" bestFit="1" customWidth="1"/>
    <col min="5881" max="5881" width="5.453125" style="27" bestFit="1" customWidth="1"/>
    <col min="5882" max="5882" width="7.08984375" style="27" customWidth="1"/>
    <col min="5883" max="5883" width="7.6328125" style="27" customWidth="1"/>
    <col min="5884" max="5884" width="7.08984375" style="27" customWidth="1"/>
    <col min="5885" max="5885" width="6.6328125" style="27" customWidth="1"/>
    <col min="5886" max="5886" width="7.08984375" style="27" customWidth="1"/>
    <col min="5887" max="5888" width="0" style="27" hidden="1" customWidth="1"/>
    <col min="5889" max="5889" width="6.6328125" style="27" customWidth="1"/>
    <col min="5890" max="5891" width="0" style="27" hidden="1" customWidth="1"/>
    <col min="5892" max="5892" width="6.90625" style="27" customWidth="1"/>
    <col min="5893" max="5893" width="4.90625" style="27" customWidth="1"/>
    <col min="5894" max="6134" width="9.08984375" style="27"/>
    <col min="6135" max="6135" width="3" style="27" customWidth="1"/>
    <col min="6136" max="6136" width="31.54296875" style="27" bestFit="1" customWidth="1"/>
    <col min="6137" max="6137" width="5.453125" style="27" bestFit="1" customWidth="1"/>
    <col min="6138" max="6138" width="7.08984375" style="27" customWidth="1"/>
    <col min="6139" max="6139" width="7.6328125" style="27" customWidth="1"/>
    <col min="6140" max="6140" width="7.08984375" style="27" customWidth="1"/>
    <col min="6141" max="6141" width="6.6328125" style="27" customWidth="1"/>
    <col min="6142" max="6142" width="7.08984375" style="27" customWidth="1"/>
    <col min="6143" max="6144" width="0" style="27" hidden="1" customWidth="1"/>
    <col min="6145" max="6145" width="6.6328125" style="27" customWidth="1"/>
    <col min="6146" max="6147" width="0" style="27" hidden="1" customWidth="1"/>
    <col min="6148" max="6148" width="6.90625" style="27" customWidth="1"/>
    <col min="6149" max="6149" width="4.90625" style="27" customWidth="1"/>
    <col min="6150" max="6390" width="9.08984375" style="27"/>
    <col min="6391" max="6391" width="3" style="27" customWidth="1"/>
    <col min="6392" max="6392" width="31.54296875" style="27" bestFit="1" customWidth="1"/>
    <col min="6393" max="6393" width="5.453125" style="27" bestFit="1" customWidth="1"/>
    <col min="6394" max="6394" width="7.08984375" style="27" customWidth="1"/>
    <col min="6395" max="6395" width="7.6328125" style="27" customWidth="1"/>
    <col min="6396" max="6396" width="7.08984375" style="27" customWidth="1"/>
    <col min="6397" max="6397" width="6.6328125" style="27" customWidth="1"/>
    <col min="6398" max="6398" width="7.08984375" style="27" customWidth="1"/>
    <col min="6399" max="6400" width="0" style="27" hidden="1" customWidth="1"/>
    <col min="6401" max="6401" width="6.6328125" style="27" customWidth="1"/>
    <col min="6402" max="6403" width="0" style="27" hidden="1" customWidth="1"/>
    <col min="6404" max="6404" width="6.90625" style="27" customWidth="1"/>
    <col min="6405" max="6405" width="4.90625" style="27" customWidth="1"/>
    <col min="6406" max="6646" width="9.08984375" style="27"/>
    <col min="6647" max="6647" width="3" style="27" customWidth="1"/>
    <col min="6648" max="6648" width="31.54296875" style="27" bestFit="1" customWidth="1"/>
    <col min="6649" max="6649" width="5.453125" style="27" bestFit="1" customWidth="1"/>
    <col min="6650" max="6650" width="7.08984375" style="27" customWidth="1"/>
    <col min="6651" max="6651" width="7.6328125" style="27" customWidth="1"/>
    <col min="6652" max="6652" width="7.08984375" style="27" customWidth="1"/>
    <col min="6653" max="6653" width="6.6328125" style="27" customWidth="1"/>
    <col min="6654" max="6654" width="7.08984375" style="27" customWidth="1"/>
    <col min="6655" max="6656" width="0" style="27" hidden="1" customWidth="1"/>
    <col min="6657" max="6657" width="6.6328125" style="27" customWidth="1"/>
    <col min="6658" max="6659" width="0" style="27" hidden="1" customWidth="1"/>
    <col min="6660" max="6660" width="6.90625" style="27" customWidth="1"/>
    <col min="6661" max="6661" width="4.90625" style="27" customWidth="1"/>
    <col min="6662" max="6902" width="9.08984375" style="27"/>
    <col min="6903" max="6903" width="3" style="27" customWidth="1"/>
    <col min="6904" max="6904" width="31.54296875" style="27" bestFit="1" customWidth="1"/>
    <col min="6905" max="6905" width="5.453125" style="27" bestFit="1" customWidth="1"/>
    <col min="6906" max="6906" width="7.08984375" style="27" customWidth="1"/>
    <col min="6907" max="6907" width="7.6328125" style="27" customWidth="1"/>
    <col min="6908" max="6908" width="7.08984375" style="27" customWidth="1"/>
    <col min="6909" max="6909" width="6.6328125" style="27" customWidth="1"/>
    <col min="6910" max="6910" width="7.08984375" style="27" customWidth="1"/>
    <col min="6911" max="6912" width="0" style="27" hidden="1" customWidth="1"/>
    <col min="6913" max="6913" width="6.6328125" style="27" customWidth="1"/>
    <col min="6914" max="6915" width="0" style="27" hidden="1" customWidth="1"/>
    <col min="6916" max="6916" width="6.90625" style="27" customWidth="1"/>
    <col min="6917" max="6917" width="4.90625" style="27" customWidth="1"/>
    <col min="6918" max="7158" width="9.08984375" style="27"/>
    <col min="7159" max="7159" width="3" style="27" customWidth="1"/>
    <col min="7160" max="7160" width="31.54296875" style="27" bestFit="1" customWidth="1"/>
    <col min="7161" max="7161" width="5.453125" style="27" bestFit="1" customWidth="1"/>
    <col min="7162" max="7162" width="7.08984375" style="27" customWidth="1"/>
    <col min="7163" max="7163" width="7.6328125" style="27" customWidth="1"/>
    <col min="7164" max="7164" width="7.08984375" style="27" customWidth="1"/>
    <col min="7165" max="7165" width="6.6328125" style="27" customWidth="1"/>
    <col min="7166" max="7166" width="7.08984375" style="27" customWidth="1"/>
    <col min="7167" max="7168" width="0" style="27" hidden="1" customWidth="1"/>
    <col min="7169" max="7169" width="6.6328125" style="27" customWidth="1"/>
    <col min="7170" max="7171" width="0" style="27" hidden="1" customWidth="1"/>
    <col min="7172" max="7172" width="6.90625" style="27" customWidth="1"/>
    <col min="7173" max="7173" width="4.90625" style="27" customWidth="1"/>
    <col min="7174" max="7414" width="9.08984375" style="27"/>
    <col min="7415" max="7415" width="3" style="27" customWidth="1"/>
    <col min="7416" max="7416" width="31.54296875" style="27" bestFit="1" customWidth="1"/>
    <col min="7417" max="7417" width="5.453125" style="27" bestFit="1" customWidth="1"/>
    <col min="7418" max="7418" width="7.08984375" style="27" customWidth="1"/>
    <col min="7419" max="7419" width="7.6328125" style="27" customWidth="1"/>
    <col min="7420" max="7420" width="7.08984375" style="27" customWidth="1"/>
    <col min="7421" max="7421" width="6.6328125" style="27" customWidth="1"/>
    <col min="7422" max="7422" width="7.08984375" style="27" customWidth="1"/>
    <col min="7423" max="7424" width="0" style="27" hidden="1" customWidth="1"/>
    <col min="7425" max="7425" width="6.6328125" style="27" customWidth="1"/>
    <col min="7426" max="7427" width="0" style="27" hidden="1" customWidth="1"/>
    <col min="7428" max="7428" width="6.90625" style="27" customWidth="1"/>
    <col min="7429" max="7429" width="4.90625" style="27" customWidth="1"/>
    <col min="7430" max="7670" width="9.08984375" style="27"/>
    <col min="7671" max="7671" width="3" style="27" customWidth="1"/>
    <col min="7672" max="7672" width="31.54296875" style="27" bestFit="1" customWidth="1"/>
    <col min="7673" max="7673" width="5.453125" style="27" bestFit="1" customWidth="1"/>
    <col min="7674" max="7674" width="7.08984375" style="27" customWidth="1"/>
    <col min="7675" max="7675" width="7.6328125" style="27" customWidth="1"/>
    <col min="7676" max="7676" width="7.08984375" style="27" customWidth="1"/>
    <col min="7677" max="7677" width="6.6328125" style="27" customWidth="1"/>
    <col min="7678" max="7678" width="7.08984375" style="27" customWidth="1"/>
    <col min="7679" max="7680" width="0" style="27" hidden="1" customWidth="1"/>
    <col min="7681" max="7681" width="6.6328125" style="27" customWidth="1"/>
    <col min="7682" max="7683" width="0" style="27" hidden="1" customWidth="1"/>
    <col min="7684" max="7684" width="6.90625" style="27" customWidth="1"/>
    <col min="7685" max="7685" width="4.90625" style="27" customWidth="1"/>
    <col min="7686" max="7926" width="9.08984375" style="27"/>
    <col min="7927" max="7927" width="3" style="27" customWidth="1"/>
    <col min="7928" max="7928" width="31.54296875" style="27" bestFit="1" customWidth="1"/>
    <col min="7929" max="7929" width="5.453125" style="27" bestFit="1" customWidth="1"/>
    <col min="7930" max="7930" width="7.08984375" style="27" customWidth="1"/>
    <col min="7931" max="7931" width="7.6328125" style="27" customWidth="1"/>
    <col min="7932" max="7932" width="7.08984375" style="27" customWidth="1"/>
    <col min="7933" max="7933" width="6.6328125" style="27" customWidth="1"/>
    <col min="7934" max="7934" width="7.08984375" style="27" customWidth="1"/>
    <col min="7935" max="7936" width="0" style="27" hidden="1" customWidth="1"/>
    <col min="7937" max="7937" width="6.6328125" style="27" customWidth="1"/>
    <col min="7938" max="7939" width="0" style="27" hidden="1" customWidth="1"/>
    <col min="7940" max="7940" width="6.90625" style="27" customWidth="1"/>
    <col min="7941" max="7941" width="4.90625" style="27" customWidth="1"/>
    <col min="7942" max="8182" width="9.08984375" style="27"/>
    <col min="8183" max="8183" width="3" style="27" customWidth="1"/>
    <col min="8184" max="8184" width="31.54296875" style="27" bestFit="1" customWidth="1"/>
    <col min="8185" max="8185" width="5.453125" style="27" bestFit="1" customWidth="1"/>
    <col min="8186" max="8186" width="7.08984375" style="27" customWidth="1"/>
    <col min="8187" max="8187" width="7.6328125" style="27" customWidth="1"/>
    <col min="8188" max="8188" width="7.08984375" style="27" customWidth="1"/>
    <col min="8189" max="8189" width="6.6328125" style="27" customWidth="1"/>
    <col min="8190" max="8190" width="7.08984375" style="27" customWidth="1"/>
    <col min="8191" max="8192" width="0" style="27" hidden="1" customWidth="1"/>
    <col min="8193" max="8193" width="6.6328125" style="27" customWidth="1"/>
    <col min="8194" max="8195" width="0" style="27" hidden="1" customWidth="1"/>
    <col min="8196" max="8196" width="6.90625" style="27" customWidth="1"/>
    <col min="8197" max="8197" width="4.90625" style="27" customWidth="1"/>
    <col min="8198" max="8438" width="9.08984375" style="27"/>
    <col min="8439" max="8439" width="3" style="27" customWidth="1"/>
    <col min="8440" max="8440" width="31.54296875" style="27" bestFit="1" customWidth="1"/>
    <col min="8441" max="8441" width="5.453125" style="27" bestFit="1" customWidth="1"/>
    <col min="8442" max="8442" width="7.08984375" style="27" customWidth="1"/>
    <col min="8443" max="8443" width="7.6328125" style="27" customWidth="1"/>
    <col min="8444" max="8444" width="7.08984375" style="27" customWidth="1"/>
    <col min="8445" max="8445" width="6.6328125" style="27" customWidth="1"/>
    <col min="8446" max="8446" width="7.08984375" style="27" customWidth="1"/>
    <col min="8447" max="8448" width="0" style="27" hidden="1" customWidth="1"/>
    <col min="8449" max="8449" width="6.6328125" style="27" customWidth="1"/>
    <col min="8450" max="8451" width="0" style="27" hidden="1" customWidth="1"/>
    <col min="8452" max="8452" width="6.90625" style="27" customWidth="1"/>
    <col min="8453" max="8453" width="4.90625" style="27" customWidth="1"/>
    <col min="8454" max="8694" width="9.08984375" style="27"/>
    <col min="8695" max="8695" width="3" style="27" customWidth="1"/>
    <col min="8696" max="8696" width="31.54296875" style="27" bestFit="1" customWidth="1"/>
    <col min="8697" max="8697" width="5.453125" style="27" bestFit="1" customWidth="1"/>
    <col min="8698" max="8698" width="7.08984375" style="27" customWidth="1"/>
    <col min="8699" max="8699" width="7.6328125" style="27" customWidth="1"/>
    <col min="8700" max="8700" width="7.08984375" style="27" customWidth="1"/>
    <col min="8701" max="8701" width="6.6328125" style="27" customWidth="1"/>
    <col min="8702" max="8702" width="7.08984375" style="27" customWidth="1"/>
    <col min="8703" max="8704" width="0" style="27" hidden="1" customWidth="1"/>
    <col min="8705" max="8705" width="6.6328125" style="27" customWidth="1"/>
    <col min="8706" max="8707" width="0" style="27" hidden="1" customWidth="1"/>
    <col min="8708" max="8708" width="6.90625" style="27" customWidth="1"/>
    <col min="8709" max="8709" width="4.90625" style="27" customWidth="1"/>
    <col min="8710" max="8950" width="9.08984375" style="27"/>
    <col min="8951" max="8951" width="3" style="27" customWidth="1"/>
    <col min="8952" max="8952" width="31.54296875" style="27" bestFit="1" customWidth="1"/>
    <col min="8953" max="8953" width="5.453125" style="27" bestFit="1" customWidth="1"/>
    <col min="8954" max="8954" width="7.08984375" style="27" customWidth="1"/>
    <col min="8955" max="8955" width="7.6328125" style="27" customWidth="1"/>
    <col min="8956" max="8956" width="7.08984375" style="27" customWidth="1"/>
    <col min="8957" max="8957" width="6.6328125" style="27" customWidth="1"/>
    <col min="8958" max="8958" width="7.08984375" style="27" customWidth="1"/>
    <col min="8959" max="8960" width="0" style="27" hidden="1" customWidth="1"/>
    <col min="8961" max="8961" width="6.6328125" style="27" customWidth="1"/>
    <col min="8962" max="8963" width="0" style="27" hidden="1" customWidth="1"/>
    <col min="8964" max="8964" width="6.90625" style="27" customWidth="1"/>
    <col min="8965" max="8965" width="4.90625" style="27" customWidth="1"/>
    <col min="8966" max="9206" width="9.08984375" style="27"/>
    <col min="9207" max="9207" width="3" style="27" customWidth="1"/>
    <col min="9208" max="9208" width="31.54296875" style="27" bestFit="1" customWidth="1"/>
    <col min="9209" max="9209" width="5.453125" style="27" bestFit="1" customWidth="1"/>
    <col min="9210" max="9210" width="7.08984375" style="27" customWidth="1"/>
    <col min="9211" max="9211" width="7.6328125" style="27" customWidth="1"/>
    <col min="9212" max="9212" width="7.08984375" style="27" customWidth="1"/>
    <col min="9213" max="9213" width="6.6328125" style="27" customWidth="1"/>
    <col min="9214" max="9214" width="7.08984375" style="27" customWidth="1"/>
    <col min="9215" max="9216" width="0" style="27" hidden="1" customWidth="1"/>
    <col min="9217" max="9217" width="6.6328125" style="27" customWidth="1"/>
    <col min="9218" max="9219" width="0" style="27" hidden="1" customWidth="1"/>
    <col min="9220" max="9220" width="6.90625" style="27" customWidth="1"/>
    <col min="9221" max="9221" width="4.90625" style="27" customWidth="1"/>
    <col min="9222" max="9462" width="9.08984375" style="27"/>
    <col min="9463" max="9463" width="3" style="27" customWidth="1"/>
    <col min="9464" max="9464" width="31.54296875" style="27" bestFit="1" customWidth="1"/>
    <col min="9465" max="9465" width="5.453125" style="27" bestFit="1" customWidth="1"/>
    <col min="9466" max="9466" width="7.08984375" style="27" customWidth="1"/>
    <col min="9467" max="9467" width="7.6328125" style="27" customWidth="1"/>
    <col min="9468" max="9468" width="7.08984375" style="27" customWidth="1"/>
    <col min="9469" max="9469" width="6.6328125" style="27" customWidth="1"/>
    <col min="9470" max="9470" width="7.08984375" style="27" customWidth="1"/>
    <col min="9471" max="9472" width="0" style="27" hidden="1" customWidth="1"/>
    <col min="9473" max="9473" width="6.6328125" style="27" customWidth="1"/>
    <col min="9474" max="9475" width="0" style="27" hidden="1" customWidth="1"/>
    <col min="9476" max="9476" width="6.90625" style="27" customWidth="1"/>
    <col min="9477" max="9477" width="4.90625" style="27" customWidth="1"/>
    <col min="9478" max="9718" width="9.08984375" style="27"/>
    <col min="9719" max="9719" width="3" style="27" customWidth="1"/>
    <col min="9720" max="9720" width="31.54296875" style="27" bestFit="1" customWidth="1"/>
    <col min="9721" max="9721" width="5.453125" style="27" bestFit="1" customWidth="1"/>
    <col min="9722" max="9722" width="7.08984375" style="27" customWidth="1"/>
    <col min="9723" max="9723" width="7.6328125" style="27" customWidth="1"/>
    <col min="9724" max="9724" width="7.08984375" style="27" customWidth="1"/>
    <col min="9725" max="9725" width="6.6328125" style="27" customWidth="1"/>
    <col min="9726" max="9726" width="7.08984375" style="27" customWidth="1"/>
    <col min="9727" max="9728" width="0" style="27" hidden="1" customWidth="1"/>
    <col min="9729" max="9729" width="6.6328125" style="27" customWidth="1"/>
    <col min="9730" max="9731" width="0" style="27" hidden="1" customWidth="1"/>
    <col min="9732" max="9732" width="6.90625" style="27" customWidth="1"/>
    <col min="9733" max="9733" width="4.90625" style="27" customWidth="1"/>
    <col min="9734" max="9974" width="9.08984375" style="27"/>
    <col min="9975" max="9975" width="3" style="27" customWidth="1"/>
    <col min="9976" max="9976" width="31.54296875" style="27" bestFit="1" customWidth="1"/>
    <col min="9977" max="9977" width="5.453125" style="27" bestFit="1" customWidth="1"/>
    <col min="9978" max="9978" width="7.08984375" style="27" customWidth="1"/>
    <col min="9979" max="9979" width="7.6328125" style="27" customWidth="1"/>
    <col min="9980" max="9980" width="7.08984375" style="27" customWidth="1"/>
    <col min="9981" max="9981" width="6.6328125" style="27" customWidth="1"/>
    <col min="9982" max="9982" width="7.08984375" style="27" customWidth="1"/>
    <col min="9983" max="9984" width="0" style="27" hidden="1" customWidth="1"/>
    <col min="9985" max="9985" width="6.6328125" style="27" customWidth="1"/>
    <col min="9986" max="9987" width="0" style="27" hidden="1" customWidth="1"/>
    <col min="9988" max="9988" width="6.90625" style="27" customWidth="1"/>
    <col min="9989" max="9989" width="4.90625" style="27" customWidth="1"/>
    <col min="9990" max="10230" width="9.08984375" style="27"/>
    <col min="10231" max="10231" width="3" style="27" customWidth="1"/>
    <col min="10232" max="10232" width="31.54296875" style="27" bestFit="1" customWidth="1"/>
    <col min="10233" max="10233" width="5.453125" style="27" bestFit="1" customWidth="1"/>
    <col min="10234" max="10234" width="7.08984375" style="27" customWidth="1"/>
    <col min="10235" max="10235" width="7.6328125" style="27" customWidth="1"/>
    <col min="10236" max="10236" width="7.08984375" style="27" customWidth="1"/>
    <col min="10237" max="10237" width="6.6328125" style="27" customWidth="1"/>
    <col min="10238" max="10238" width="7.08984375" style="27" customWidth="1"/>
    <col min="10239" max="10240" width="0" style="27" hidden="1" customWidth="1"/>
    <col min="10241" max="10241" width="6.6328125" style="27" customWidth="1"/>
    <col min="10242" max="10243" width="0" style="27" hidden="1" customWidth="1"/>
    <col min="10244" max="10244" width="6.90625" style="27" customWidth="1"/>
    <col min="10245" max="10245" width="4.90625" style="27" customWidth="1"/>
    <col min="10246" max="10486" width="9.08984375" style="27"/>
    <col min="10487" max="10487" width="3" style="27" customWidth="1"/>
    <col min="10488" max="10488" width="31.54296875" style="27" bestFit="1" customWidth="1"/>
    <col min="10489" max="10489" width="5.453125" style="27" bestFit="1" customWidth="1"/>
    <col min="10490" max="10490" width="7.08984375" style="27" customWidth="1"/>
    <col min="10491" max="10491" width="7.6328125" style="27" customWidth="1"/>
    <col min="10492" max="10492" width="7.08984375" style="27" customWidth="1"/>
    <col min="10493" max="10493" width="6.6328125" style="27" customWidth="1"/>
    <col min="10494" max="10494" width="7.08984375" style="27" customWidth="1"/>
    <col min="10495" max="10496" width="0" style="27" hidden="1" customWidth="1"/>
    <col min="10497" max="10497" width="6.6328125" style="27" customWidth="1"/>
    <col min="10498" max="10499" width="0" style="27" hidden="1" customWidth="1"/>
    <col min="10500" max="10500" width="6.90625" style="27" customWidth="1"/>
    <col min="10501" max="10501" width="4.90625" style="27" customWidth="1"/>
    <col min="10502" max="10742" width="9.08984375" style="27"/>
    <col min="10743" max="10743" width="3" style="27" customWidth="1"/>
    <col min="10744" max="10744" width="31.54296875" style="27" bestFit="1" customWidth="1"/>
    <col min="10745" max="10745" width="5.453125" style="27" bestFit="1" customWidth="1"/>
    <col min="10746" max="10746" width="7.08984375" style="27" customWidth="1"/>
    <col min="10747" max="10747" width="7.6328125" style="27" customWidth="1"/>
    <col min="10748" max="10748" width="7.08984375" style="27" customWidth="1"/>
    <col min="10749" max="10749" width="6.6328125" style="27" customWidth="1"/>
    <col min="10750" max="10750" width="7.08984375" style="27" customWidth="1"/>
    <col min="10751" max="10752" width="0" style="27" hidden="1" customWidth="1"/>
    <col min="10753" max="10753" width="6.6328125" style="27" customWidth="1"/>
    <col min="10754" max="10755" width="0" style="27" hidden="1" customWidth="1"/>
    <col min="10756" max="10756" width="6.90625" style="27" customWidth="1"/>
    <col min="10757" max="10757" width="4.90625" style="27" customWidth="1"/>
    <col min="10758" max="10998" width="9.08984375" style="27"/>
    <col min="10999" max="10999" width="3" style="27" customWidth="1"/>
    <col min="11000" max="11000" width="31.54296875" style="27" bestFit="1" customWidth="1"/>
    <col min="11001" max="11001" width="5.453125" style="27" bestFit="1" customWidth="1"/>
    <col min="11002" max="11002" width="7.08984375" style="27" customWidth="1"/>
    <col min="11003" max="11003" width="7.6328125" style="27" customWidth="1"/>
    <col min="11004" max="11004" width="7.08984375" style="27" customWidth="1"/>
    <col min="11005" max="11005" width="6.6328125" style="27" customWidth="1"/>
    <col min="11006" max="11006" width="7.08984375" style="27" customWidth="1"/>
    <col min="11007" max="11008" width="0" style="27" hidden="1" customWidth="1"/>
    <col min="11009" max="11009" width="6.6328125" style="27" customWidth="1"/>
    <col min="11010" max="11011" width="0" style="27" hidden="1" customWidth="1"/>
    <col min="11012" max="11012" width="6.90625" style="27" customWidth="1"/>
    <col min="11013" max="11013" width="4.90625" style="27" customWidth="1"/>
    <col min="11014" max="11254" width="9.08984375" style="27"/>
    <col min="11255" max="11255" width="3" style="27" customWidth="1"/>
    <col min="11256" max="11256" width="31.54296875" style="27" bestFit="1" customWidth="1"/>
    <col min="11257" max="11257" width="5.453125" style="27" bestFit="1" customWidth="1"/>
    <col min="11258" max="11258" width="7.08984375" style="27" customWidth="1"/>
    <col min="11259" max="11259" width="7.6328125" style="27" customWidth="1"/>
    <col min="11260" max="11260" width="7.08984375" style="27" customWidth="1"/>
    <col min="11261" max="11261" width="6.6328125" style="27" customWidth="1"/>
    <col min="11262" max="11262" width="7.08984375" style="27" customWidth="1"/>
    <col min="11263" max="11264" width="0" style="27" hidden="1" customWidth="1"/>
    <col min="11265" max="11265" width="6.6328125" style="27" customWidth="1"/>
    <col min="11266" max="11267" width="0" style="27" hidden="1" customWidth="1"/>
    <col min="11268" max="11268" width="6.90625" style="27" customWidth="1"/>
    <col min="11269" max="11269" width="4.90625" style="27" customWidth="1"/>
    <col min="11270" max="11510" width="9.08984375" style="27"/>
    <col min="11511" max="11511" width="3" style="27" customWidth="1"/>
    <col min="11512" max="11512" width="31.54296875" style="27" bestFit="1" customWidth="1"/>
    <col min="11513" max="11513" width="5.453125" style="27" bestFit="1" customWidth="1"/>
    <col min="11514" max="11514" width="7.08984375" style="27" customWidth="1"/>
    <col min="11515" max="11515" width="7.6328125" style="27" customWidth="1"/>
    <col min="11516" max="11516" width="7.08984375" style="27" customWidth="1"/>
    <col min="11517" max="11517" width="6.6328125" style="27" customWidth="1"/>
    <col min="11518" max="11518" width="7.08984375" style="27" customWidth="1"/>
    <col min="11519" max="11520" width="0" style="27" hidden="1" customWidth="1"/>
    <col min="11521" max="11521" width="6.6328125" style="27" customWidth="1"/>
    <col min="11522" max="11523" width="0" style="27" hidden="1" customWidth="1"/>
    <col min="11524" max="11524" width="6.90625" style="27" customWidth="1"/>
    <col min="11525" max="11525" width="4.90625" style="27" customWidth="1"/>
    <col min="11526" max="11766" width="9.08984375" style="27"/>
    <col min="11767" max="11767" width="3" style="27" customWidth="1"/>
    <col min="11768" max="11768" width="31.54296875" style="27" bestFit="1" customWidth="1"/>
    <col min="11769" max="11769" width="5.453125" style="27" bestFit="1" customWidth="1"/>
    <col min="11770" max="11770" width="7.08984375" style="27" customWidth="1"/>
    <col min="11771" max="11771" width="7.6328125" style="27" customWidth="1"/>
    <col min="11772" max="11772" width="7.08984375" style="27" customWidth="1"/>
    <col min="11773" max="11773" width="6.6328125" style="27" customWidth="1"/>
    <col min="11774" max="11774" width="7.08984375" style="27" customWidth="1"/>
    <col min="11775" max="11776" width="0" style="27" hidden="1" customWidth="1"/>
    <col min="11777" max="11777" width="6.6328125" style="27" customWidth="1"/>
    <col min="11778" max="11779" width="0" style="27" hidden="1" customWidth="1"/>
    <col min="11780" max="11780" width="6.90625" style="27" customWidth="1"/>
    <col min="11781" max="11781" width="4.90625" style="27" customWidth="1"/>
    <col min="11782" max="12022" width="9.08984375" style="27"/>
    <col min="12023" max="12023" width="3" style="27" customWidth="1"/>
    <col min="12024" max="12024" width="31.54296875" style="27" bestFit="1" customWidth="1"/>
    <col min="12025" max="12025" width="5.453125" style="27" bestFit="1" customWidth="1"/>
    <col min="12026" max="12026" width="7.08984375" style="27" customWidth="1"/>
    <col min="12027" max="12027" width="7.6328125" style="27" customWidth="1"/>
    <col min="12028" max="12028" width="7.08984375" style="27" customWidth="1"/>
    <col min="12029" max="12029" width="6.6328125" style="27" customWidth="1"/>
    <col min="12030" max="12030" width="7.08984375" style="27" customWidth="1"/>
    <col min="12031" max="12032" width="0" style="27" hidden="1" customWidth="1"/>
    <col min="12033" max="12033" width="6.6328125" style="27" customWidth="1"/>
    <col min="12034" max="12035" width="0" style="27" hidden="1" customWidth="1"/>
    <col min="12036" max="12036" width="6.90625" style="27" customWidth="1"/>
    <col min="12037" max="12037" width="4.90625" style="27" customWidth="1"/>
    <col min="12038" max="12278" width="9.08984375" style="27"/>
    <col min="12279" max="12279" width="3" style="27" customWidth="1"/>
    <col min="12280" max="12280" width="31.54296875" style="27" bestFit="1" customWidth="1"/>
    <col min="12281" max="12281" width="5.453125" style="27" bestFit="1" customWidth="1"/>
    <col min="12282" max="12282" width="7.08984375" style="27" customWidth="1"/>
    <col min="12283" max="12283" width="7.6328125" style="27" customWidth="1"/>
    <col min="12284" max="12284" width="7.08984375" style="27" customWidth="1"/>
    <col min="12285" max="12285" width="6.6328125" style="27" customWidth="1"/>
    <col min="12286" max="12286" width="7.08984375" style="27" customWidth="1"/>
    <col min="12287" max="12288" width="0" style="27" hidden="1" customWidth="1"/>
    <col min="12289" max="12289" width="6.6328125" style="27" customWidth="1"/>
    <col min="12290" max="12291" width="0" style="27" hidden="1" customWidth="1"/>
    <col min="12292" max="12292" width="6.90625" style="27" customWidth="1"/>
    <col min="12293" max="12293" width="4.90625" style="27" customWidth="1"/>
    <col min="12294" max="12534" width="9.08984375" style="27"/>
    <col min="12535" max="12535" width="3" style="27" customWidth="1"/>
    <col min="12536" max="12536" width="31.54296875" style="27" bestFit="1" customWidth="1"/>
    <col min="12537" max="12537" width="5.453125" style="27" bestFit="1" customWidth="1"/>
    <col min="12538" max="12538" width="7.08984375" style="27" customWidth="1"/>
    <col min="12539" max="12539" width="7.6328125" style="27" customWidth="1"/>
    <col min="12540" max="12540" width="7.08984375" style="27" customWidth="1"/>
    <col min="12541" max="12541" width="6.6328125" style="27" customWidth="1"/>
    <col min="12542" max="12542" width="7.08984375" style="27" customWidth="1"/>
    <col min="12543" max="12544" width="0" style="27" hidden="1" customWidth="1"/>
    <col min="12545" max="12545" width="6.6328125" style="27" customWidth="1"/>
    <col min="12546" max="12547" width="0" style="27" hidden="1" customWidth="1"/>
    <col min="12548" max="12548" width="6.90625" style="27" customWidth="1"/>
    <col min="12549" max="12549" width="4.90625" style="27" customWidth="1"/>
    <col min="12550" max="12790" width="9.08984375" style="27"/>
    <col min="12791" max="12791" width="3" style="27" customWidth="1"/>
    <col min="12792" max="12792" width="31.54296875" style="27" bestFit="1" customWidth="1"/>
    <col min="12793" max="12793" width="5.453125" style="27" bestFit="1" customWidth="1"/>
    <col min="12794" max="12794" width="7.08984375" style="27" customWidth="1"/>
    <col min="12795" max="12795" width="7.6328125" style="27" customWidth="1"/>
    <col min="12796" max="12796" width="7.08984375" style="27" customWidth="1"/>
    <col min="12797" max="12797" width="6.6328125" style="27" customWidth="1"/>
    <col min="12798" max="12798" width="7.08984375" style="27" customWidth="1"/>
    <col min="12799" max="12800" width="0" style="27" hidden="1" customWidth="1"/>
    <col min="12801" max="12801" width="6.6328125" style="27" customWidth="1"/>
    <col min="12802" max="12803" width="0" style="27" hidden="1" customWidth="1"/>
    <col min="12804" max="12804" width="6.90625" style="27" customWidth="1"/>
    <col min="12805" max="12805" width="4.90625" style="27" customWidth="1"/>
    <col min="12806" max="13046" width="9.08984375" style="27"/>
    <col min="13047" max="13047" width="3" style="27" customWidth="1"/>
    <col min="13048" max="13048" width="31.54296875" style="27" bestFit="1" customWidth="1"/>
    <col min="13049" max="13049" width="5.453125" style="27" bestFit="1" customWidth="1"/>
    <col min="13050" max="13050" width="7.08984375" style="27" customWidth="1"/>
    <col min="13051" max="13051" width="7.6328125" style="27" customWidth="1"/>
    <col min="13052" max="13052" width="7.08984375" style="27" customWidth="1"/>
    <col min="13053" max="13053" width="6.6328125" style="27" customWidth="1"/>
    <col min="13054" max="13054" width="7.08984375" style="27" customWidth="1"/>
    <col min="13055" max="13056" width="0" style="27" hidden="1" customWidth="1"/>
    <col min="13057" max="13057" width="6.6328125" style="27" customWidth="1"/>
    <col min="13058" max="13059" width="0" style="27" hidden="1" customWidth="1"/>
    <col min="13060" max="13060" width="6.90625" style="27" customWidth="1"/>
    <col min="13061" max="13061" width="4.90625" style="27" customWidth="1"/>
    <col min="13062" max="13302" width="9.08984375" style="27"/>
    <col min="13303" max="13303" width="3" style="27" customWidth="1"/>
    <col min="13304" max="13304" width="31.54296875" style="27" bestFit="1" customWidth="1"/>
    <col min="13305" max="13305" width="5.453125" style="27" bestFit="1" customWidth="1"/>
    <col min="13306" max="13306" width="7.08984375" style="27" customWidth="1"/>
    <col min="13307" max="13307" width="7.6328125" style="27" customWidth="1"/>
    <col min="13308" max="13308" width="7.08984375" style="27" customWidth="1"/>
    <col min="13309" max="13309" width="6.6328125" style="27" customWidth="1"/>
    <col min="13310" max="13310" width="7.08984375" style="27" customWidth="1"/>
    <col min="13311" max="13312" width="0" style="27" hidden="1" customWidth="1"/>
    <col min="13313" max="13313" width="6.6328125" style="27" customWidth="1"/>
    <col min="13314" max="13315" width="0" style="27" hidden="1" customWidth="1"/>
    <col min="13316" max="13316" width="6.90625" style="27" customWidth="1"/>
    <col min="13317" max="13317" width="4.90625" style="27" customWidth="1"/>
    <col min="13318" max="13558" width="9.08984375" style="27"/>
    <col min="13559" max="13559" width="3" style="27" customWidth="1"/>
    <col min="13560" max="13560" width="31.54296875" style="27" bestFit="1" customWidth="1"/>
    <col min="13561" max="13561" width="5.453125" style="27" bestFit="1" customWidth="1"/>
    <col min="13562" max="13562" width="7.08984375" style="27" customWidth="1"/>
    <col min="13563" max="13563" width="7.6328125" style="27" customWidth="1"/>
    <col min="13564" max="13564" width="7.08984375" style="27" customWidth="1"/>
    <col min="13565" max="13565" width="6.6328125" style="27" customWidth="1"/>
    <col min="13566" max="13566" width="7.08984375" style="27" customWidth="1"/>
    <col min="13567" max="13568" width="0" style="27" hidden="1" customWidth="1"/>
    <col min="13569" max="13569" width="6.6328125" style="27" customWidth="1"/>
    <col min="13570" max="13571" width="0" style="27" hidden="1" customWidth="1"/>
    <col min="13572" max="13572" width="6.90625" style="27" customWidth="1"/>
    <col min="13573" max="13573" width="4.90625" style="27" customWidth="1"/>
    <col min="13574" max="13814" width="9.08984375" style="27"/>
    <col min="13815" max="13815" width="3" style="27" customWidth="1"/>
    <col min="13816" max="13816" width="31.54296875" style="27" bestFit="1" customWidth="1"/>
    <col min="13817" max="13817" width="5.453125" style="27" bestFit="1" customWidth="1"/>
    <col min="13818" max="13818" width="7.08984375" style="27" customWidth="1"/>
    <col min="13819" max="13819" width="7.6328125" style="27" customWidth="1"/>
    <col min="13820" max="13820" width="7.08984375" style="27" customWidth="1"/>
    <col min="13821" max="13821" width="6.6328125" style="27" customWidth="1"/>
    <col min="13822" max="13822" width="7.08984375" style="27" customWidth="1"/>
    <col min="13823" max="13824" width="0" style="27" hidden="1" customWidth="1"/>
    <col min="13825" max="13825" width="6.6328125" style="27" customWidth="1"/>
    <col min="13826" max="13827" width="0" style="27" hidden="1" customWidth="1"/>
    <col min="13828" max="13828" width="6.90625" style="27" customWidth="1"/>
    <col min="13829" max="13829" width="4.90625" style="27" customWidth="1"/>
    <col min="13830" max="14070" width="9.08984375" style="27"/>
    <col min="14071" max="14071" width="3" style="27" customWidth="1"/>
    <col min="14072" max="14072" width="31.54296875" style="27" bestFit="1" customWidth="1"/>
    <col min="14073" max="14073" width="5.453125" style="27" bestFit="1" customWidth="1"/>
    <col min="14074" max="14074" width="7.08984375" style="27" customWidth="1"/>
    <col min="14075" max="14075" width="7.6328125" style="27" customWidth="1"/>
    <col min="14076" max="14076" width="7.08984375" style="27" customWidth="1"/>
    <col min="14077" max="14077" width="6.6328125" style="27" customWidth="1"/>
    <col min="14078" max="14078" width="7.08984375" style="27" customWidth="1"/>
    <col min="14079" max="14080" width="0" style="27" hidden="1" customWidth="1"/>
    <col min="14081" max="14081" width="6.6328125" style="27" customWidth="1"/>
    <col min="14082" max="14083" width="0" style="27" hidden="1" customWidth="1"/>
    <col min="14084" max="14084" width="6.90625" style="27" customWidth="1"/>
    <col min="14085" max="14085" width="4.90625" style="27" customWidth="1"/>
    <col min="14086" max="14326" width="9.08984375" style="27"/>
    <col min="14327" max="14327" width="3" style="27" customWidth="1"/>
    <col min="14328" max="14328" width="31.54296875" style="27" bestFit="1" customWidth="1"/>
    <col min="14329" max="14329" width="5.453125" style="27" bestFit="1" customWidth="1"/>
    <col min="14330" max="14330" width="7.08984375" style="27" customWidth="1"/>
    <col min="14331" max="14331" width="7.6328125" style="27" customWidth="1"/>
    <col min="14332" max="14332" width="7.08984375" style="27" customWidth="1"/>
    <col min="14333" max="14333" width="6.6328125" style="27" customWidth="1"/>
    <col min="14334" max="14334" width="7.08984375" style="27" customWidth="1"/>
    <col min="14335" max="14336" width="0" style="27" hidden="1" customWidth="1"/>
    <col min="14337" max="14337" width="6.6328125" style="27" customWidth="1"/>
    <col min="14338" max="14339" width="0" style="27" hidden="1" customWidth="1"/>
    <col min="14340" max="14340" width="6.90625" style="27" customWidth="1"/>
    <col min="14341" max="14341" width="4.90625" style="27" customWidth="1"/>
    <col min="14342" max="14582" width="9.08984375" style="27"/>
    <col min="14583" max="14583" width="3" style="27" customWidth="1"/>
    <col min="14584" max="14584" width="31.54296875" style="27" bestFit="1" customWidth="1"/>
    <col min="14585" max="14585" width="5.453125" style="27" bestFit="1" customWidth="1"/>
    <col min="14586" max="14586" width="7.08984375" style="27" customWidth="1"/>
    <col min="14587" max="14587" width="7.6328125" style="27" customWidth="1"/>
    <col min="14588" max="14588" width="7.08984375" style="27" customWidth="1"/>
    <col min="14589" max="14589" width="6.6328125" style="27" customWidth="1"/>
    <col min="14590" max="14590" width="7.08984375" style="27" customWidth="1"/>
    <col min="14591" max="14592" width="0" style="27" hidden="1" customWidth="1"/>
    <col min="14593" max="14593" width="6.6328125" style="27" customWidth="1"/>
    <col min="14594" max="14595" width="0" style="27" hidden="1" customWidth="1"/>
    <col min="14596" max="14596" width="6.90625" style="27" customWidth="1"/>
    <col min="14597" max="14597" width="4.90625" style="27" customWidth="1"/>
    <col min="14598" max="14838" width="9.08984375" style="27"/>
    <col min="14839" max="14839" width="3" style="27" customWidth="1"/>
    <col min="14840" max="14840" width="31.54296875" style="27" bestFit="1" customWidth="1"/>
    <col min="14841" max="14841" width="5.453125" style="27" bestFit="1" customWidth="1"/>
    <col min="14842" max="14842" width="7.08984375" style="27" customWidth="1"/>
    <col min="14843" max="14843" width="7.6328125" style="27" customWidth="1"/>
    <col min="14844" max="14844" width="7.08984375" style="27" customWidth="1"/>
    <col min="14845" max="14845" width="6.6328125" style="27" customWidth="1"/>
    <col min="14846" max="14846" width="7.08984375" style="27" customWidth="1"/>
    <col min="14847" max="14848" width="0" style="27" hidden="1" customWidth="1"/>
    <col min="14849" max="14849" width="6.6328125" style="27" customWidth="1"/>
    <col min="14850" max="14851" width="0" style="27" hidden="1" customWidth="1"/>
    <col min="14852" max="14852" width="6.90625" style="27" customWidth="1"/>
    <col min="14853" max="14853" width="4.90625" style="27" customWidth="1"/>
    <col min="14854" max="15094" width="9.08984375" style="27"/>
    <col min="15095" max="15095" width="3" style="27" customWidth="1"/>
    <col min="15096" max="15096" width="31.54296875" style="27" bestFit="1" customWidth="1"/>
    <col min="15097" max="15097" width="5.453125" style="27" bestFit="1" customWidth="1"/>
    <col min="15098" max="15098" width="7.08984375" style="27" customWidth="1"/>
    <col min="15099" max="15099" width="7.6328125" style="27" customWidth="1"/>
    <col min="15100" max="15100" width="7.08984375" style="27" customWidth="1"/>
    <col min="15101" max="15101" width="6.6328125" style="27" customWidth="1"/>
    <col min="15102" max="15102" width="7.08984375" style="27" customWidth="1"/>
    <col min="15103" max="15104" width="0" style="27" hidden="1" customWidth="1"/>
    <col min="15105" max="15105" width="6.6328125" style="27" customWidth="1"/>
    <col min="15106" max="15107" width="0" style="27" hidden="1" customWidth="1"/>
    <col min="15108" max="15108" width="6.90625" style="27" customWidth="1"/>
    <col min="15109" max="15109" width="4.90625" style="27" customWidth="1"/>
    <col min="15110" max="15350" width="9.08984375" style="27"/>
    <col min="15351" max="15351" width="3" style="27" customWidth="1"/>
    <col min="15352" max="15352" width="31.54296875" style="27" bestFit="1" customWidth="1"/>
    <col min="15353" max="15353" width="5.453125" style="27" bestFit="1" customWidth="1"/>
    <col min="15354" max="15354" width="7.08984375" style="27" customWidth="1"/>
    <col min="15355" max="15355" width="7.6328125" style="27" customWidth="1"/>
    <col min="15356" max="15356" width="7.08984375" style="27" customWidth="1"/>
    <col min="15357" max="15357" width="6.6328125" style="27" customWidth="1"/>
    <col min="15358" max="15358" width="7.08984375" style="27" customWidth="1"/>
    <col min="15359" max="15360" width="0" style="27" hidden="1" customWidth="1"/>
    <col min="15361" max="15361" width="6.6328125" style="27" customWidth="1"/>
    <col min="15362" max="15363" width="0" style="27" hidden="1" customWidth="1"/>
    <col min="15364" max="15364" width="6.90625" style="27" customWidth="1"/>
    <col min="15365" max="15365" width="4.90625" style="27" customWidth="1"/>
    <col min="15366" max="15606" width="9.08984375" style="27"/>
    <col min="15607" max="15607" width="3" style="27" customWidth="1"/>
    <col min="15608" max="15608" width="31.54296875" style="27" bestFit="1" customWidth="1"/>
    <col min="15609" max="15609" width="5.453125" style="27" bestFit="1" customWidth="1"/>
    <col min="15610" max="15610" width="7.08984375" style="27" customWidth="1"/>
    <col min="15611" max="15611" width="7.6328125" style="27" customWidth="1"/>
    <col min="15612" max="15612" width="7.08984375" style="27" customWidth="1"/>
    <col min="15613" max="15613" width="6.6328125" style="27" customWidth="1"/>
    <col min="15614" max="15614" width="7.08984375" style="27" customWidth="1"/>
    <col min="15615" max="15616" width="0" style="27" hidden="1" customWidth="1"/>
    <col min="15617" max="15617" width="6.6328125" style="27" customWidth="1"/>
    <col min="15618" max="15619" width="0" style="27" hidden="1" customWidth="1"/>
    <col min="15620" max="15620" width="6.90625" style="27" customWidth="1"/>
    <col min="15621" max="15621" width="4.90625" style="27" customWidth="1"/>
    <col min="15622" max="15862" width="9.08984375" style="27"/>
    <col min="15863" max="15863" width="3" style="27" customWidth="1"/>
    <col min="15864" max="15864" width="31.54296875" style="27" bestFit="1" customWidth="1"/>
    <col min="15865" max="15865" width="5.453125" style="27" bestFit="1" customWidth="1"/>
    <col min="15866" max="15866" width="7.08984375" style="27" customWidth="1"/>
    <col min="15867" max="15867" width="7.6328125" style="27" customWidth="1"/>
    <col min="15868" max="15868" width="7.08984375" style="27" customWidth="1"/>
    <col min="15869" max="15869" width="6.6328125" style="27" customWidth="1"/>
    <col min="15870" max="15870" width="7.08984375" style="27" customWidth="1"/>
    <col min="15871" max="15872" width="0" style="27" hidden="1" customWidth="1"/>
    <col min="15873" max="15873" width="6.6328125" style="27" customWidth="1"/>
    <col min="15874" max="15875" width="0" style="27" hidden="1" customWidth="1"/>
    <col min="15876" max="15876" width="6.90625" style="27" customWidth="1"/>
    <col min="15877" max="15877" width="4.90625" style="27" customWidth="1"/>
    <col min="15878" max="16118" width="9.08984375" style="27"/>
    <col min="16119" max="16119" width="3" style="27" customWidth="1"/>
    <col min="16120" max="16120" width="31.54296875" style="27" bestFit="1" customWidth="1"/>
    <col min="16121" max="16121" width="5.453125" style="27" bestFit="1" customWidth="1"/>
    <col min="16122" max="16122" width="7.08984375" style="27" customWidth="1"/>
    <col min="16123" max="16123" width="7.6328125" style="27" customWidth="1"/>
    <col min="16124" max="16124" width="7.08984375" style="27" customWidth="1"/>
    <col min="16125" max="16125" width="6.6328125" style="27" customWidth="1"/>
    <col min="16126" max="16126" width="7.08984375" style="27" customWidth="1"/>
    <col min="16127" max="16128" width="0" style="27" hidden="1" customWidth="1"/>
    <col min="16129" max="16129" width="6.6328125" style="27" customWidth="1"/>
    <col min="16130" max="16131" width="0" style="27" hidden="1" customWidth="1"/>
    <col min="16132" max="16132" width="6.90625" style="27" customWidth="1"/>
    <col min="16133" max="16133" width="4.90625" style="27" customWidth="1"/>
    <col min="16134" max="16372" width="9.08984375" style="27"/>
    <col min="16373" max="16384" width="9.08984375" style="27" customWidth="1"/>
  </cols>
  <sheetData>
    <row r="3" spans="2:16" s="24" customFormat="1" ht="15.5" x14ac:dyDescent="0.35">
      <c r="B3" s="85" t="s">
        <v>19</v>
      </c>
      <c r="C3" s="85"/>
      <c r="D3" s="85"/>
      <c r="E3" s="85"/>
      <c r="F3" s="85"/>
      <c r="G3" s="85"/>
      <c r="H3" s="85"/>
      <c r="I3" s="85"/>
    </row>
    <row r="4" spans="2:16" s="24" customFormat="1" ht="15.5" x14ac:dyDescent="0.35">
      <c r="B4" s="85" t="s">
        <v>60</v>
      </c>
      <c r="C4" s="85"/>
      <c r="D4" s="85"/>
      <c r="E4" s="85"/>
      <c r="F4" s="85"/>
      <c r="G4" s="85"/>
      <c r="H4" s="85"/>
      <c r="I4" s="85"/>
    </row>
    <row r="5" spans="2:16" x14ac:dyDescent="0.25">
      <c r="B5" s="25"/>
      <c r="C5" s="26"/>
      <c r="D5" s="26"/>
      <c r="E5" s="26"/>
      <c r="F5" s="26"/>
      <c r="G5" s="26"/>
      <c r="H5" s="26"/>
      <c r="I5" s="26"/>
    </row>
    <row r="6" spans="2:16" s="30" customFormat="1" ht="14" x14ac:dyDescent="0.3">
      <c r="B6" s="28"/>
      <c r="C6" s="29"/>
      <c r="D6" s="7"/>
      <c r="E6" s="7"/>
      <c r="F6" s="7"/>
      <c r="G6" s="7"/>
      <c r="H6" s="29"/>
      <c r="I6" s="29"/>
      <c r="L6" s="27"/>
      <c r="M6" s="27"/>
      <c r="N6" s="27"/>
      <c r="O6" s="27"/>
      <c r="P6" s="27"/>
    </row>
    <row r="7" spans="2:16" ht="25" x14ac:dyDescent="0.25">
      <c r="B7" s="31"/>
      <c r="C7" s="10"/>
      <c r="D7" s="9" t="s">
        <v>150</v>
      </c>
      <c r="E7" s="10"/>
      <c r="F7" s="9" t="s">
        <v>137</v>
      </c>
      <c r="G7" s="9" t="s">
        <v>149</v>
      </c>
      <c r="H7" s="9" t="s">
        <v>141</v>
      </c>
      <c r="I7" s="9" t="s">
        <v>142</v>
      </c>
    </row>
    <row r="8" spans="2:16" x14ac:dyDescent="0.25">
      <c r="B8" s="29" t="s">
        <v>147</v>
      </c>
      <c r="C8" s="93"/>
      <c r="D8" s="32">
        <v>4.16</v>
      </c>
      <c r="E8" s="94"/>
      <c r="F8" s="33">
        <v>4.0687499999999996</v>
      </c>
      <c r="G8" s="33">
        <v>3.202764423076923</v>
      </c>
      <c r="H8" s="33">
        <v>3.0954326923076922</v>
      </c>
      <c r="I8" s="33">
        <v>3.0954326923076922</v>
      </c>
    </row>
    <row r="9" spans="2:16" x14ac:dyDescent="0.25">
      <c r="B9" s="29" t="s">
        <v>144</v>
      </c>
      <c r="C9" s="93"/>
      <c r="D9" s="33">
        <v>1</v>
      </c>
      <c r="E9" s="94"/>
      <c r="F9" s="33">
        <v>1</v>
      </c>
      <c r="G9" s="33">
        <v>1</v>
      </c>
      <c r="H9" s="132">
        <v>0.9966666666666667</v>
      </c>
      <c r="I9" s="33">
        <v>2</v>
      </c>
    </row>
    <row r="10" spans="2:16" x14ac:dyDescent="0.25">
      <c r="B10" s="29" t="s">
        <v>148</v>
      </c>
      <c r="C10" s="93"/>
      <c r="D10" s="33"/>
      <c r="E10" s="94"/>
      <c r="F10" s="33"/>
      <c r="G10" s="33">
        <v>1</v>
      </c>
      <c r="H10" s="33">
        <v>1</v>
      </c>
      <c r="I10" s="33">
        <v>1</v>
      </c>
    </row>
    <row r="11" spans="2:16" x14ac:dyDescent="0.25">
      <c r="B11" s="29" t="s">
        <v>187</v>
      </c>
      <c r="C11" s="93"/>
      <c r="D11" s="32">
        <v>3.6</v>
      </c>
      <c r="E11" s="40"/>
      <c r="F11" s="33">
        <v>3.6</v>
      </c>
      <c r="G11" s="33">
        <v>3.6</v>
      </c>
      <c r="H11" s="33">
        <v>3.6033333333333335</v>
      </c>
      <c r="I11" s="33">
        <v>3.6</v>
      </c>
    </row>
    <row r="12" spans="2:16" x14ac:dyDescent="0.25">
      <c r="B12" s="29" t="s">
        <v>146</v>
      </c>
      <c r="C12" s="93"/>
      <c r="D12" s="32">
        <v>1</v>
      </c>
      <c r="E12" s="40"/>
      <c r="F12" s="33">
        <v>1</v>
      </c>
      <c r="G12" s="33">
        <v>1</v>
      </c>
      <c r="H12" s="33">
        <v>2</v>
      </c>
      <c r="I12" s="33">
        <v>2</v>
      </c>
    </row>
    <row r="13" spans="2:16" x14ac:dyDescent="0.25">
      <c r="B13" s="37" t="s">
        <v>188</v>
      </c>
      <c r="C13" s="93"/>
      <c r="D13" s="32">
        <f>6.05+2</f>
        <v>8.0500000000000007</v>
      </c>
      <c r="E13" s="40"/>
      <c r="F13" s="33">
        <v>8.0415384615384617</v>
      </c>
      <c r="G13" s="33">
        <v>9.8000000000000007</v>
      </c>
      <c r="H13" s="33">
        <v>10.6</v>
      </c>
      <c r="I13" s="33">
        <v>11.125</v>
      </c>
    </row>
    <row r="14" spans="2:16" x14ac:dyDescent="0.25">
      <c r="B14" s="29" t="s">
        <v>145</v>
      </c>
      <c r="C14" s="93"/>
      <c r="D14" s="32">
        <f>14.79+4.25</f>
        <v>19.04</v>
      </c>
      <c r="E14" s="40"/>
      <c r="F14" s="33">
        <v>19.099999999999998</v>
      </c>
      <c r="G14" s="33">
        <v>20.126418269230768</v>
      </c>
      <c r="H14" s="33">
        <v>19.29</v>
      </c>
      <c r="I14" s="33">
        <v>20.29</v>
      </c>
    </row>
    <row r="15" spans="2:16" x14ac:dyDescent="0.25">
      <c r="B15" s="29" t="s">
        <v>62</v>
      </c>
      <c r="C15" s="93"/>
      <c r="D15" s="32">
        <v>48.25</v>
      </c>
      <c r="E15" s="40"/>
      <c r="F15" s="33">
        <v>49.892668269230768</v>
      </c>
      <c r="G15" s="33">
        <v>50.743028846153848</v>
      </c>
      <c r="H15" s="33">
        <v>51.960000000000008</v>
      </c>
      <c r="I15" s="33">
        <v>53.2</v>
      </c>
    </row>
    <row r="16" spans="2:16" x14ac:dyDescent="0.25">
      <c r="B16" s="29" t="s">
        <v>63</v>
      </c>
      <c r="C16" s="93"/>
      <c r="D16" s="32">
        <v>15.5</v>
      </c>
      <c r="E16" s="40"/>
      <c r="F16" s="33">
        <v>15.161658653846155</v>
      </c>
      <c r="G16" s="33">
        <v>16.55528846153846</v>
      </c>
      <c r="H16" s="33">
        <v>20.5</v>
      </c>
      <c r="I16" s="33">
        <v>23.5</v>
      </c>
    </row>
    <row r="17" spans="2:15" x14ac:dyDescent="0.25">
      <c r="B17" s="29"/>
      <c r="C17" s="93"/>
      <c r="D17" s="32"/>
      <c r="E17" s="40"/>
      <c r="F17" s="33"/>
      <c r="G17" s="33"/>
      <c r="H17" s="33"/>
      <c r="I17" s="33"/>
    </row>
    <row r="18" spans="2:15" ht="13" thickBot="1" x14ac:dyDescent="0.3">
      <c r="B18" s="38" t="s">
        <v>64</v>
      </c>
      <c r="C18" s="40"/>
      <c r="D18" s="39">
        <f>SUM(D8:D17)</f>
        <v>100.6</v>
      </c>
      <c r="E18" s="40"/>
      <c r="F18" s="39">
        <f>SUM(F8:F17)</f>
        <v>101.86461538461539</v>
      </c>
      <c r="G18" s="39">
        <f>SUM(G8:G17)</f>
        <v>107.0275</v>
      </c>
      <c r="H18" s="39">
        <f>SUM(H8:H17)</f>
        <v>113.0454326923077</v>
      </c>
      <c r="I18" s="39">
        <f>SUM(I8:I17)</f>
        <v>119.8104326923077</v>
      </c>
    </row>
    <row r="19" spans="2:15" ht="13" thickTop="1" x14ac:dyDescent="0.25">
      <c r="B19" s="29"/>
      <c r="C19" s="40"/>
      <c r="D19" s="40"/>
      <c r="E19" s="40"/>
      <c r="F19" s="40"/>
      <c r="G19" s="40"/>
      <c r="H19" s="40"/>
      <c r="I19" s="40"/>
    </row>
    <row r="20" spans="2:15" x14ac:dyDescent="0.25">
      <c r="B20" s="29" t="s">
        <v>158</v>
      </c>
      <c r="C20" s="40"/>
      <c r="D20" s="40">
        <v>8</v>
      </c>
      <c r="E20" s="40"/>
      <c r="F20" s="40">
        <v>8.99</v>
      </c>
      <c r="G20" s="40">
        <v>12.62</v>
      </c>
      <c r="H20" s="40">
        <v>9</v>
      </c>
      <c r="I20" s="40">
        <v>9</v>
      </c>
    </row>
    <row r="21" spans="2:15" ht="13" thickBot="1" x14ac:dyDescent="0.3">
      <c r="B21" s="38" t="s">
        <v>160</v>
      </c>
      <c r="C21" s="40"/>
      <c r="D21" s="39">
        <f>D18-D20</f>
        <v>92.6</v>
      </c>
      <c r="E21" s="40"/>
      <c r="F21" s="39">
        <f>F18-F20</f>
        <v>92.874615384615396</v>
      </c>
      <c r="G21" s="39">
        <f>G18-G20</f>
        <v>94.407499999999999</v>
      </c>
      <c r="H21" s="39">
        <f>H18-H20</f>
        <v>104.0454326923077</v>
      </c>
      <c r="I21" s="39">
        <f>I18-I20</f>
        <v>110.8104326923077</v>
      </c>
    </row>
    <row r="22" spans="2:15" ht="13" thickTop="1" x14ac:dyDescent="0.25">
      <c r="B22" s="29"/>
      <c r="C22" s="40"/>
      <c r="D22" s="40"/>
      <c r="E22" s="40"/>
      <c r="F22" s="40"/>
      <c r="G22" s="40"/>
      <c r="H22" s="40"/>
      <c r="I22" s="40"/>
    </row>
    <row r="23" spans="2:15" x14ac:dyDescent="0.25">
      <c r="B23" s="29" t="s">
        <v>86</v>
      </c>
      <c r="C23" s="40"/>
      <c r="D23" s="40"/>
      <c r="E23" s="40"/>
      <c r="F23" s="40"/>
      <c r="G23" s="40"/>
      <c r="H23" s="40"/>
      <c r="I23" s="40"/>
    </row>
    <row r="24" spans="2:15" x14ac:dyDescent="0.25">
      <c r="B24" s="29" t="s">
        <v>87</v>
      </c>
      <c r="C24" s="40"/>
      <c r="D24" s="40"/>
      <c r="E24" s="40"/>
      <c r="F24" s="40"/>
      <c r="G24" s="40"/>
      <c r="H24" s="40"/>
      <c r="I24" s="40"/>
    </row>
    <row r="25" spans="2:15" ht="13" x14ac:dyDescent="0.3">
      <c r="B25" s="29"/>
      <c r="C25" s="42"/>
      <c r="F25" s="42"/>
      <c r="G25" s="42"/>
      <c r="H25" s="42"/>
      <c r="I25" s="42"/>
    </row>
    <row r="26" spans="2:15" s="41" customFormat="1" ht="15" x14ac:dyDescent="0.3">
      <c r="B26" s="43"/>
      <c r="C26" s="27"/>
      <c r="D26" s="27"/>
      <c r="E26" s="27"/>
      <c r="F26" s="27"/>
      <c r="G26" s="27"/>
      <c r="H26" s="27"/>
      <c r="I26" s="27"/>
      <c r="J26" s="27"/>
      <c r="K26" s="27"/>
      <c r="L26" s="27"/>
      <c r="M26" s="27"/>
      <c r="N26" s="27"/>
      <c r="O26" s="27"/>
    </row>
    <row r="27" spans="2:15" s="41" customFormat="1" ht="15" x14ac:dyDescent="0.3">
      <c r="B27" s="43"/>
      <c r="C27" s="36"/>
      <c r="D27" s="27"/>
      <c r="E27" s="27"/>
      <c r="F27" s="36"/>
      <c r="G27" s="36"/>
      <c r="H27" s="36"/>
      <c r="I27" s="36"/>
      <c r="J27" s="27"/>
      <c r="K27" s="27"/>
      <c r="L27" s="27"/>
      <c r="M27" s="27"/>
      <c r="N27" s="27"/>
      <c r="O27" s="27"/>
    </row>
    <row r="28" spans="2:15" s="41" customFormat="1" ht="15" x14ac:dyDescent="0.3">
      <c r="B28" s="43"/>
      <c r="C28" s="27"/>
      <c r="D28" s="27"/>
      <c r="E28" s="27"/>
      <c r="F28" s="27"/>
      <c r="G28" s="27"/>
      <c r="H28" s="27"/>
      <c r="I28" s="36"/>
      <c r="J28" s="27"/>
      <c r="K28" s="27"/>
      <c r="L28" s="27"/>
      <c r="M28" s="27"/>
      <c r="N28" s="27"/>
      <c r="O28" s="27"/>
    </row>
    <row r="29" spans="2:15" x14ac:dyDescent="0.25">
      <c r="B29" s="29"/>
      <c r="C29" s="33"/>
      <c r="D29" s="35"/>
      <c r="E29" s="35"/>
      <c r="F29" s="33"/>
      <c r="G29" s="34"/>
      <c r="H29" s="34"/>
      <c r="I29" s="35"/>
    </row>
    <row r="30" spans="2:15" s="41" customFormat="1" ht="15" x14ac:dyDescent="0.3">
      <c r="B30" s="43"/>
      <c r="C30" s="27"/>
      <c r="D30" s="27"/>
      <c r="E30" s="27"/>
      <c r="F30" s="27"/>
      <c r="G30" s="27"/>
      <c r="H30" s="27"/>
      <c r="I30" s="27"/>
      <c r="J30" s="27"/>
      <c r="K30" s="27"/>
      <c r="L30" s="27"/>
      <c r="M30" s="27"/>
      <c r="N30" s="27"/>
      <c r="O30" s="27"/>
    </row>
    <row r="31" spans="2:15" s="41" customFormat="1" ht="14.25" customHeight="1" x14ac:dyDescent="0.3">
      <c r="B31" s="43"/>
      <c r="C31" s="36"/>
      <c r="D31" s="36"/>
      <c r="E31" s="36"/>
      <c r="F31" s="36"/>
      <c r="G31" s="36"/>
      <c r="H31" s="36"/>
      <c r="I31" s="36"/>
      <c r="J31" s="27"/>
      <c r="K31" s="27"/>
      <c r="L31" s="27"/>
      <c r="M31" s="27"/>
      <c r="N31" s="27"/>
      <c r="O31" s="27"/>
    </row>
    <row r="32" spans="2:15" s="41" customFormat="1" ht="15" x14ac:dyDescent="0.3">
      <c r="B32" s="43"/>
      <c r="C32" s="27"/>
      <c r="D32" s="44"/>
      <c r="E32" s="44"/>
      <c r="F32" s="27"/>
      <c r="G32" s="45"/>
      <c r="H32" s="45"/>
      <c r="I32" s="45"/>
      <c r="J32" s="27"/>
      <c r="K32" s="27"/>
      <c r="L32" s="27"/>
      <c r="M32" s="27"/>
      <c r="N32" s="27"/>
      <c r="O32" s="27"/>
    </row>
    <row r="33" spans="2:15" s="41" customFormat="1" ht="15" x14ac:dyDescent="0.3">
      <c r="B33" s="43"/>
      <c r="C33" s="27"/>
      <c r="D33" s="44"/>
      <c r="E33" s="44"/>
      <c r="F33" s="27"/>
      <c r="G33" s="27"/>
      <c r="H33" s="27"/>
      <c r="I33" s="27"/>
      <c r="J33" s="27"/>
      <c r="K33" s="27"/>
      <c r="L33" s="27"/>
      <c r="M33" s="27"/>
      <c r="N33" s="27"/>
      <c r="O33" s="27"/>
    </row>
    <row r="34" spans="2:15" s="41" customFormat="1" ht="15" x14ac:dyDescent="0.3">
      <c r="B34" s="43"/>
      <c r="C34" s="27"/>
      <c r="D34" s="44"/>
      <c r="E34" s="44"/>
      <c r="F34" s="27"/>
      <c r="G34" s="27"/>
      <c r="H34" s="27"/>
      <c r="I34" s="27"/>
      <c r="J34" s="27"/>
      <c r="K34" s="27"/>
      <c r="L34" s="27"/>
      <c r="M34" s="27"/>
      <c r="N34" s="27"/>
      <c r="O34" s="27"/>
    </row>
    <row r="35" spans="2:15" s="41" customFormat="1" ht="15" x14ac:dyDescent="0.3">
      <c r="B35" s="43"/>
      <c r="C35" s="27"/>
      <c r="D35" s="44"/>
      <c r="E35" s="44"/>
      <c r="F35" s="27"/>
      <c r="G35" s="27"/>
      <c r="H35" s="27"/>
      <c r="I35" s="27"/>
      <c r="J35" s="27"/>
      <c r="K35" s="27"/>
      <c r="L35" s="27"/>
      <c r="M35" s="27"/>
      <c r="N35" s="27"/>
      <c r="O35" s="27"/>
    </row>
    <row r="36" spans="2:15" s="41" customFormat="1" ht="15" x14ac:dyDescent="0.3">
      <c r="B36" s="43"/>
      <c r="C36" s="27"/>
      <c r="D36" s="44"/>
      <c r="E36" s="44"/>
      <c r="F36" s="27"/>
      <c r="G36" s="27"/>
      <c r="H36" s="27"/>
      <c r="I36" s="27"/>
      <c r="J36" s="27"/>
      <c r="K36" s="27"/>
      <c r="L36" s="27"/>
      <c r="M36" s="27"/>
      <c r="N36" s="27"/>
      <c r="O36" s="27"/>
    </row>
    <row r="37" spans="2:15" s="41" customFormat="1" ht="15" x14ac:dyDescent="0.3">
      <c r="B37" s="43"/>
      <c r="C37" s="27"/>
      <c r="D37" s="44"/>
      <c r="E37" s="44"/>
      <c r="F37" s="27"/>
      <c r="G37" s="27"/>
      <c r="H37" s="27"/>
      <c r="I37" s="27"/>
      <c r="J37" s="27"/>
      <c r="K37" s="27"/>
      <c r="L37" s="27"/>
      <c r="M37" s="27"/>
      <c r="N37" s="27"/>
      <c r="O37" s="27"/>
    </row>
    <row r="38" spans="2:15" s="41" customFormat="1" ht="15" x14ac:dyDescent="0.3">
      <c r="B38" s="43"/>
      <c r="C38" s="27"/>
      <c r="D38" s="44"/>
      <c r="E38" s="44"/>
      <c r="F38" s="27"/>
      <c r="G38" s="27"/>
      <c r="H38" s="27"/>
      <c r="I38" s="27"/>
      <c r="J38" s="27"/>
      <c r="K38" s="27"/>
      <c r="L38" s="27"/>
      <c r="M38" s="27"/>
      <c r="N38" s="27"/>
      <c r="O38" s="27"/>
    </row>
    <row r="39" spans="2:15" s="41" customFormat="1" ht="15" x14ac:dyDescent="0.3">
      <c r="B39" s="43"/>
      <c r="C39" s="27"/>
      <c r="D39" s="44"/>
      <c r="E39" s="44"/>
      <c r="F39" s="27"/>
      <c r="G39" s="27"/>
      <c r="H39" s="27"/>
      <c r="I39" s="27"/>
      <c r="J39" s="27"/>
      <c r="K39" s="27"/>
      <c r="L39" s="27"/>
      <c r="M39" s="27"/>
      <c r="N39" s="27"/>
      <c r="O39" s="27"/>
    </row>
    <row r="40" spans="2:15" s="41" customFormat="1" ht="15" x14ac:dyDescent="0.3">
      <c r="B40" s="27"/>
      <c r="C40" s="27"/>
      <c r="D40" s="44"/>
      <c r="E40" s="44"/>
      <c r="F40" s="27"/>
      <c r="G40" s="27"/>
      <c r="H40" s="27"/>
      <c r="I40" s="27"/>
      <c r="J40" s="27"/>
      <c r="K40" s="27"/>
      <c r="L40" s="27"/>
      <c r="M40" s="27"/>
      <c r="N40" s="27"/>
      <c r="O40" s="27"/>
    </row>
    <row r="41" spans="2:15" s="41" customFormat="1" ht="15" x14ac:dyDescent="0.3">
      <c r="B41" s="27"/>
      <c r="C41" s="27"/>
      <c r="D41" s="44"/>
      <c r="E41" s="44"/>
      <c r="F41" s="27"/>
      <c r="G41" s="27"/>
      <c r="H41" s="27"/>
      <c r="I41" s="27"/>
      <c r="J41" s="27"/>
      <c r="K41" s="27"/>
      <c r="L41" s="27"/>
      <c r="M41" s="27"/>
      <c r="N41" s="27"/>
      <c r="O41" s="27"/>
    </row>
    <row r="42" spans="2:15" s="41" customFormat="1" ht="15" x14ac:dyDescent="0.3">
      <c r="B42" s="27"/>
      <c r="C42" s="27"/>
      <c r="D42" s="44"/>
      <c r="E42" s="44"/>
      <c r="F42" s="27"/>
      <c r="G42" s="27"/>
      <c r="H42" s="27"/>
      <c r="I42" s="27"/>
      <c r="J42" s="27"/>
      <c r="K42" s="27"/>
      <c r="L42" s="27"/>
      <c r="M42" s="27"/>
      <c r="N42" s="27"/>
      <c r="O42" s="27"/>
    </row>
    <row r="43" spans="2:15" s="41" customFormat="1" ht="15" x14ac:dyDescent="0.3">
      <c r="B43" s="27"/>
      <c r="C43" s="27"/>
      <c r="D43" s="44"/>
      <c r="E43" s="44"/>
      <c r="F43" s="27"/>
      <c r="G43" s="27"/>
      <c r="H43" s="27"/>
      <c r="I43" s="27"/>
      <c r="J43" s="27"/>
      <c r="K43" s="27"/>
      <c r="L43" s="27"/>
      <c r="M43" s="27"/>
      <c r="N43" s="27"/>
      <c r="O43" s="27"/>
    </row>
  </sheetData>
  <phoneticPr fontId="33" type="noConversion"/>
  <dataValidations disablePrompts="1" count="1">
    <dataValidation allowBlank="1" showInputMessage="1" showErrorMessage="1" promptTitle="Warning!" prompt="These cells are an integral part of the formula used to calculate the 2008 and 2009 totals; do not remove!" sqref="IO65550 D131086:E131086 D196622:E196622 D262158:E262158 D327694:E327694 D393230:E393230 D458766:E458766 D524302:E524302 D589838:E589838 D655374:E655374 D720910:E720910 D786446:E786446 D851982:E851982 D917518:E917518 D983054:E983054 SK65550 WVA983054 WLE983054 WBI983054 VRM983054 VHQ983054 UXU983054 UNY983054 UEC983054 TUG983054 TKK983054 TAO983054 SQS983054 SGW983054 RXA983054 RNE983054 RDI983054 QTM983054 QJQ983054 PZU983054 PPY983054 PGC983054 OWG983054 OMK983054 OCO983054 NSS983054 NIW983054 MZA983054 MPE983054 MFI983054 LVM983054 LLQ983054 LBU983054 KRY983054 KIC983054 JYG983054 JOK983054 JEO983054 IUS983054 IKW983054 IBA983054 HRE983054 HHI983054 GXM983054 GNQ983054 GDU983054 FTY983054 FKC983054 FAG983054 EQK983054 EGO983054 DWS983054 DMW983054 DDA983054 CTE983054 CJI983054 BZM983054 BPQ983054 BFU983054 AVY983054 AMC983054 ACG983054 SK983054 IO983054 WVA917518 WLE917518 WBI917518 VRM917518 VHQ917518 UXU917518 UNY917518 UEC917518 TUG917518 TKK917518 TAO917518 SQS917518 SGW917518 RXA917518 RNE917518 RDI917518 QTM917518 QJQ917518 PZU917518 PPY917518 PGC917518 OWG917518 OMK917518 OCO917518 NSS917518 NIW917518 MZA917518 MPE917518 MFI917518 LVM917518 LLQ917518 LBU917518 KRY917518 KIC917518 JYG917518 JOK917518 JEO917518 IUS917518 IKW917518 IBA917518 HRE917518 HHI917518 GXM917518 GNQ917518 GDU917518 FTY917518 FKC917518 FAG917518 EQK917518 EGO917518 DWS917518 DMW917518 DDA917518 CTE917518 CJI917518 BZM917518 BPQ917518 BFU917518 AVY917518 AMC917518 ACG917518 SK917518 IO917518 WVA851982 WLE851982 WBI851982 VRM851982 VHQ851982 UXU851982 UNY851982 UEC851982 TUG851982 TKK851982 TAO851982 SQS851982 SGW851982 RXA851982 RNE851982 RDI851982 QTM851982 QJQ851982 PZU851982 PPY851982 PGC851982 OWG851982 OMK851982 OCO851982 NSS851982 NIW851982 MZA851982 MPE851982 MFI851982 LVM851982 LLQ851982 LBU851982 KRY851982 KIC851982 JYG851982 JOK851982 JEO851982 IUS851982 IKW851982 IBA851982 HRE851982 HHI851982 GXM851982 GNQ851982 GDU851982 FTY851982 FKC851982 FAG851982 EQK851982 EGO851982 DWS851982 DMW851982 DDA851982 CTE851982 CJI851982 BZM851982 BPQ851982 BFU851982 AVY851982 AMC851982 ACG851982 SK851982 IO851982 WVA786446 WLE786446 WBI786446 VRM786446 VHQ786446 UXU786446 UNY786446 UEC786446 TUG786446 TKK786446 TAO786446 SQS786446 SGW786446 RXA786446 RNE786446 RDI786446 QTM786446 QJQ786446 PZU786446 PPY786446 PGC786446 OWG786446 OMK786446 OCO786446 NSS786446 NIW786446 MZA786446 MPE786446 MFI786446 LVM786446 LLQ786446 LBU786446 KRY786446 KIC786446 JYG786446 JOK786446 JEO786446 IUS786446 IKW786446 IBA786446 HRE786446 HHI786446 GXM786446 GNQ786446 GDU786446 FTY786446 FKC786446 FAG786446 EQK786446 EGO786446 DWS786446 DMW786446 DDA786446 CTE786446 CJI786446 BZM786446 BPQ786446 BFU786446 AVY786446 AMC786446 ACG786446 SK786446 IO786446 WVA720910 WLE720910 WBI720910 VRM720910 VHQ720910 UXU720910 UNY720910 UEC720910 TUG720910 TKK720910 TAO720910 SQS720910 SGW720910 RXA720910 RNE720910 RDI720910 QTM720910 QJQ720910 PZU720910 PPY720910 PGC720910 OWG720910 OMK720910 OCO720910 NSS720910 NIW720910 MZA720910 MPE720910 MFI720910 LVM720910 LLQ720910 LBU720910 KRY720910 KIC720910 JYG720910 JOK720910 JEO720910 IUS720910 IKW720910 IBA720910 HRE720910 HHI720910 GXM720910 GNQ720910 GDU720910 FTY720910 FKC720910 FAG720910 EQK720910 EGO720910 DWS720910 DMW720910 DDA720910 CTE720910 CJI720910 BZM720910 BPQ720910 BFU720910 AVY720910 AMC720910 ACG720910 SK720910 IO720910 WVA655374 WLE655374 WBI655374 VRM655374 VHQ655374 UXU655374 UNY655374 UEC655374 TUG655374 TKK655374 TAO655374 SQS655374 SGW655374 RXA655374 RNE655374 RDI655374 QTM655374 QJQ655374 PZU655374 PPY655374 PGC655374 OWG655374 OMK655374 OCO655374 NSS655374 NIW655374 MZA655374 MPE655374 MFI655374 LVM655374 LLQ655374 LBU655374 KRY655374 KIC655374 JYG655374 JOK655374 JEO655374 IUS655374 IKW655374 IBA655374 HRE655374 HHI655374 GXM655374 GNQ655374 GDU655374 FTY655374 FKC655374 FAG655374 EQK655374 EGO655374 DWS655374 DMW655374 DDA655374 CTE655374 CJI655374 BZM655374 BPQ655374 BFU655374 AVY655374 AMC655374 ACG655374 SK655374 IO655374 WVA589838 WLE589838 WBI589838 VRM589838 VHQ589838 UXU589838 UNY589838 UEC589838 TUG589838 TKK589838 TAO589838 SQS589838 SGW589838 RXA589838 RNE589838 RDI589838 QTM589838 QJQ589838 PZU589838 PPY589838 PGC589838 OWG589838 OMK589838 OCO589838 NSS589838 NIW589838 MZA589838 MPE589838 MFI589838 LVM589838 LLQ589838 LBU589838 KRY589838 KIC589838 JYG589838 JOK589838 JEO589838 IUS589838 IKW589838 IBA589838 HRE589838 HHI589838 GXM589838 GNQ589838 GDU589838 FTY589838 FKC589838 FAG589838 EQK589838 EGO589838 DWS589838 DMW589838 DDA589838 CTE589838 CJI589838 BZM589838 BPQ589838 BFU589838 AVY589838 AMC589838 ACG589838 SK589838 IO589838 WVA524302 WLE524302 WBI524302 VRM524302 VHQ524302 UXU524302 UNY524302 UEC524302 TUG524302 TKK524302 TAO524302 SQS524302 SGW524302 RXA524302 RNE524302 RDI524302 QTM524302 QJQ524302 PZU524302 PPY524302 PGC524302 OWG524302 OMK524302 OCO524302 NSS524302 NIW524302 MZA524302 MPE524302 MFI524302 LVM524302 LLQ524302 LBU524302 KRY524302 KIC524302 JYG524302 JOK524302 JEO524302 IUS524302 IKW524302 IBA524302 HRE524302 HHI524302 GXM524302 GNQ524302 GDU524302 FTY524302 FKC524302 FAG524302 EQK524302 EGO524302 DWS524302 DMW524302 DDA524302 CTE524302 CJI524302 BZM524302 BPQ524302 BFU524302 AVY524302 AMC524302 ACG524302 SK524302 IO524302 WVA458766 WLE458766 WBI458766 VRM458766 VHQ458766 UXU458766 UNY458766 UEC458766 TUG458766 TKK458766 TAO458766 SQS458766 SGW458766 RXA458766 RNE458766 RDI458766 QTM458766 QJQ458766 PZU458766 PPY458766 PGC458766 OWG458766 OMK458766 OCO458766 NSS458766 NIW458766 MZA458766 MPE458766 MFI458766 LVM458766 LLQ458766 LBU458766 KRY458766 KIC458766 JYG458766 JOK458766 JEO458766 IUS458766 IKW458766 IBA458766 HRE458766 HHI458766 GXM458766 GNQ458766 GDU458766 FTY458766 FKC458766 FAG458766 EQK458766 EGO458766 DWS458766 DMW458766 DDA458766 CTE458766 CJI458766 BZM458766 BPQ458766 BFU458766 AVY458766 AMC458766 ACG458766 SK458766 IO458766 WVA393230 WLE393230 WBI393230 VRM393230 VHQ393230 UXU393230 UNY393230 UEC393230 TUG393230 TKK393230 TAO393230 SQS393230 SGW393230 RXA393230 RNE393230 RDI393230 QTM393230 QJQ393230 PZU393230 PPY393230 PGC393230 OWG393230 OMK393230 OCO393230 NSS393230 NIW393230 MZA393230 MPE393230 MFI393230 LVM393230 LLQ393230 LBU393230 KRY393230 KIC393230 JYG393230 JOK393230 JEO393230 IUS393230 IKW393230 IBA393230 HRE393230 HHI393230 GXM393230 GNQ393230 GDU393230 FTY393230 FKC393230 FAG393230 EQK393230 EGO393230 DWS393230 DMW393230 DDA393230 CTE393230 CJI393230 BZM393230 BPQ393230 BFU393230 AVY393230 AMC393230 ACG393230 SK393230 IO393230 WVA327694 WLE327694 WBI327694 VRM327694 VHQ327694 UXU327694 UNY327694 UEC327694 TUG327694 TKK327694 TAO327694 SQS327694 SGW327694 RXA327694 RNE327694 RDI327694 QTM327694 QJQ327694 PZU327694 PPY327694 PGC327694 OWG327694 OMK327694 OCO327694 NSS327694 NIW327694 MZA327694 MPE327694 MFI327694 LVM327694 LLQ327694 LBU327694 KRY327694 KIC327694 JYG327694 JOK327694 JEO327694 IUS327694 IKW327694 IBA327694 HRE327694 HHI327694 GXM327694 GNQ327694 GDU327694 FTY327694 FKC327694 FAG327694 EQK327694 EGO327694 DWS327694 DMW327694 DDA327694 CTE327694 CJI327694 BZM327694 BPQ327694 BFU327694 AVY327694 AMC327694 ACG327694 SK327694 IO327694 WVA262158 WLE262158 WBI262158 VRM262158 VHQ262158 UXU262158 UNY262158 UEC262158 TUG262158 TKK262158 TAO262158 SQS262158 SGW262158 RXA262158 RNE262158 RDI262158 QTM262158 QJQ262158 PZU262158 PPY262158 PGC262158 OWG262158 OMK262158 OCO262158 NSS262158 NIW262158 MZA262158 MPE262158 MFI262158 LVM262158 LLQ262158 LBU262158 KRY262158 KIC262158 JYG262158 JOK262158 JEO262158 IUS262158 IKW262158 IBA262158 HRE262158 HHI262158 GXM262158 GNQ262158 GDU262158 FTY262158 FKC262158 FAG262158 EQK262158 EGO262158 DWS262158 DMW262158 DDA262158 CTE262158 CJI262158 BZM262158 BPQ262158 BFU262158 AVY262158 AMC262158 ACG262158 SK262158 IO262158 WVA196622 WLE196622 WBI196622 VRM196622 VHQ196622 UXU196622 UNY196622 UEC196622 TUG196622 TKK196622 TAO196622 SQS196622 SGW196622 RXA196622 RNE196622 RDI196622 QTM196622 QJQ196622 PZU196622 PPY196622 PGC196622 OWG196622 OMK196622 OCO196622 NSS196622 NIW196622 MZA196622 MPE196622 MFI196622 LVM196622 LLQ196622 LBU196622 KRY196622 KIC196622 JYG196622 JOK196622 JEO196622 IUS196622 IKW196622 IBA196622 HRE196622 HHI196622 GXM196622 GNQ196622 GDU196622 FTY196622 FKC196622 FAG196622 EQK196622 EGO196622 DWS196622 DMW196622 DDA196622 CTE196622 CJI196622 BZM196622 BPQ196622 BFU196622 AVY196622 AMC196622 ACG196622 SK196622 IO196622 WVA131086 WLE131086 WBI131086 VRM131086 VHQ131086 UXU131086 UNY131086 UEC131086 TUG131086 TKK131086 TAO131086 SQS131086 SGW131086 RXA131086 RNE131086 RDI131086 QTM131086 QJQ131086 PZU131086 PPY131086 PGC131086 OWG131086 OMK131086 OCO131086 NSS131086 NIW131086 MZA131086 MPE131086 MFI131086 LVM131086 LLQ131086 LBU131086 KRY131086 KIC131086 JYG131086 JOK131086 JEO131086 IUS131086 IKW131086 IBA131086 HRE131086 HHI131086 GXM131086 GNQ131086 GDU131086 FTY131086 FKC131086 FAG131086 EQK131086 EGO131086 DWS131086 DMW131086 DDA131086 CTE131086 CJI131086 BZM131086 BPQ131086 BFU131086 AVY131086 AMC131086 ACG131086 SK131086 IO131086 WVA65550 WLE65550 WBI65550 VRM65550 VHQ65550 UXU65550 UNY65550 UEC65550 TUG65550 TKK65550 TAO65550 SQS65550 SGW65550 RXA65550 RNE65550 RDI65550 QTM65550 QJQ65550 PZU65550 PPY65550 PGC65550 OWG65550 OMK65550 OCO65550 NSS65550 NIW65550 MZA65550 MPE65550 MFI65550 LVM65550 LLQ65550 LBU65550 KRY65550 KIC65550 JYG65550 JOK65550 JEO65550 IUS65550 IKW65550 IBA65550 HRE65550 HHI65550 GXM65550 GNQ65550 GDU65550 FTY65550 FKC65550 FAG65550 EQK65550 EGO65550 DWS65550 DMW65550 DDA65550 CTE65550 CJI65550 BZM65550 BPQ65550 BFU65550 AVY65550 AMC65550 ACG65550 D65550:E65550" xr:uid="{00000000-0002-0000-0400-000000000000}"/>
  </dataValidations>
  <pageMargins left="0.70866141732283472" right="0.70866141732283472" top="0.74803149606299213" bottom="0.74803149606299213" header="0.31496062992125984" footer="0.31496062992125984"/>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2E618-D6EC-4B65-A9EA-C25E27472869}">
  <dimension ref="B1:N77"/>
  <sheetViews>
    <sheetView view="pageBreakPreview" topLeftCell="A12" zoomScale="60" zoomScaleNormal="100" workbookViewId="0">
      <selection activeCell="A31" sqref="A31"/>
    </sheetView>
  </sheetViews>
  <sheetFormatPr defaultRowHeight="13" x14ac:dyDescent="0.3"/>
  <cols>
    <col min="1" max="1" width="8.7265625" style="119"/>
    <col min="2" max="2" width="4.81640625" style="118" customWidth="1"/>
    <col min="3" max="3" width="53.81640625" style="119" bestFit="1" customWidth="1"/>
    <col min="4" max="4" width="8.7265625" style="120"/>
    <col min="5" max="5" width="2.1796875" style="120" customWidth="1"/>
    <col min="6" max="6" width="6.7265625" style="120" customWidth="1"/>
    <col min="7" max="7" width="56.54296875" style="120" customWidth="1"/>
    <col min="8" max="11" width="8.7265625" style="120"/>
    <col min="12" max="12" width="8.7265625" style="121"/>
    <col min="13" max="16384" width="8.7265625" style="119"/>
  </cols>
  <sheetData>
    <row r="1" spans="2:11" ht="15" x14ac:dyDescent="0.3">
      <c r="B1" s="119"/>
      <c r="C1" s="85" t="s">
        <v>185</v>
      </c>
    </row>
    <row r="2" spans="2:11" ht="15" x14ac:dyDescent="0.3">
      <c r="B2" s="119"/>
      <c r="C2" s="85" t="s">
        <v>186</v>
      </c>
    </row>
    <row r="4" spans="2:11" x14ac:dyDescent="0.3">
      <c r="B4" s="118" t="s">
        <v>147</v>
      </c>
      <c r="F4" s="118" t="s">
        <v>175</v>
      </c>
      <c r="G4" s="119"/>
    </row>
    <row r="5" spans="2:11" x14ac:dyDescent="0.3">
      <c r="C5" s="119" t="s">
        <v>151</v>
      </c>
      <c r="D5" s="120">
        <v>4.16</v>
      </c>
      <c r="F5" s="118"/>
      <c r="G5" s="119" t="s">
        <v>151</v>
      </c>
      <c r="H5" s="120">
        <v>8.0500000000000007</v>
      </c>
    </row>
    <row r="6" spans="2:11" x14ac:dyDescent="0.3">
      <c r="C6" s="119" t="s">
        <v>152</v>
      </c>
      <c r="D6" s="120">
        <v>-1</v>
      </c>
      <c r="F6" s="118"/>
      <c r="G6" s="119" t="s">
        <v>176</v>
      </c>
      <c r="H6" s="120">
        <v>0.45</v>
      </c>
    </row>
    <row r="7" spans="2:11" x14ac:dyDescent="0.3">
      <c r="C7" s="119" t="s">
        <v>153</v>
      </c>
      <c r="D7" s="120">
        <v>-0.06</v>
      </c>
      <c r="F7" s="118"/>
      <c r="G7" s="119" t="s">
        <v>177</v>
      </c>
      <c r="H7" s="120">
        <v>1</v>
      </c>
    </row>
    <row r="8" spans="2:11" ht="13.5" thickBot="1" x14ac:dyDescent="0.35">
      <c r="C8" s="122" t="s">
        <v>154</v>
      </c>
      <c r="D8" s="123">
        <f>SUM(D5:D7)</f>
        <v>3.1</v>
      </c>
      <c r="E8" s="125"/>
      <c r="F8" s="118"/>
      <c r="G8" s="119" t="s">
        <v>178</v>
      </c>
      <c r="H8" s="120">
        <v>1</v>
      </c>
      <c r="I8" s="125"/>
      <c r="J8" s="125"/>
      <c r="K8" s="125"/>
    </row>
    <row r="9" spans="2:11" x14ac:dyDescent="0.3">
      <c r="F9" s="118"/>
      <c r="G9" s="119" t="s">
        <v>179</v>
      </c>
      <c r="H9" s="120">
        <v>1</v>
      </c>
    </row>
    <row r="10" spans="2:11" x14ac:dyDescent="0.3">
      <c r="B10" s="118" t="s">
        <v>144</v>
      </c>
      <c r="F10" s="118"/>
      <c r="G10" s="119" t="s">
        <v>180</v>
      </c>
      <c r="H10" s="120">
        <v>-0.2</v>
      </c>
    </row>
    <row r="11" spans="2:11" x14ac:dyDescent="0.3">
      <c r="C11" s="119" t="s">
        <v>151</v>
      </c>
      <c r="D11" s="120">
        <v>1</v>
      </c>
      <c r="F11" s="118"/>
      <c r="G11" s="119" t="s">
        <v>181</v>
      </c>
      <c r="H11" s="120">
        <v>-0.12</v>
      </c>
    </row>
    <row r="12" spans="2:11" x14ac:dyDescent="0.3">
      <c r="C12" s="119" t="s">
        <v>157</v>
      </c>
      <c r="D12" s="120">
        <v>1</v>
      </c>
      <c r="F12" s="118"/>
      <c r="G12" s="119" t="s">
        <v>153</v>
      </c>
      <c r="H12" s="120">
        <v>-0.05</v>
      </c>
    </row>
    <row r="13" spans="2:11" ht="13.5" thickBot="1" x14ac:dyDescent="0.35">
      <c r="C13" s="122" t="s">
        <v>154</v>
      </c>
      <c r="D13" s="123">
        <f>SUM(D11:D12)</f>
        <v>2</v>
      </c>
      <c r="E13" s="125"/>
      <c r="F13" s="118"/>
      <c r="G13" s="122" t="s">
        <v>154</v>
      </c>
      <c r="H13" s="123">
        <f>SUM(H5:H12)</f>
        <v>11.13</v>
      </c>
      <c r="I13" s="125"/>
      <c r="J13" s="125"/>
      <c r="K13" s="125"/>
    </row>
    <row r="14" spans="2:11" x14ac:dyDescent="0.3">
      <c r="F14" s="118"/>
      <c r="G14" s="119"/>
    </row>
    <row r="15" spans="2:11" x14ac:dyDescent="0.3">
      <c r="B15" s="118" t="s">
        <v>148</v>
      </c>
      <c r="F15" s="118" t="s">
        <v>62</v>
      </c>
      <c r="G15" s="119"/>
    </row>
    <row r="16" spans="2:11" x14ac:dyDescent="0.3">
      <c r="C16" s="119" t="s">
        <v>151</v>
      </c>
      <c r="D16" s="120">
        <v>0</v>
      </c>
      <c r="F16" s="118"/>
      <c r="G16" s="119" t="s">
        <v>151</v>
      </c>
      <c r="H16" s="120">
        <v>48.25</v>
      </c>
    </row>
    <row r="17" spans="2:14" x14ac:dyDescent="0.3">
      <c r="C17" s="119" t="s">
        <v>152</v>
      </c>
      <c r="D17" s="120">
        <v>1</v>
      </c>
      <c r="F17" s="118"/>
      <c r="G17" s="119" t="s">
        <v>197</v>
      </c>
      <c r="H17" s="120">
        <v>1</v>
      </c>
    </row>
    <row r="18" spans="2:14" ht="13.5" thickBot="1" x14ac:dyDescent="0.35">
      <c r="C18" s="122" t="s">
        <v>154</v>
      </c>
      <c r="D18" s="123">
        <f>SUM(D16:D17)</f>
        <v>1</v>
      </c>
      <c r="E18" s="125"/>
      <c r="F18" s="118"/>
      <c r="G18" s="119" t="s">
        <v>159</v>
      </c>
      <c r="H18" s="120">
        <v>1</v>
      </c>
      <c r="I18" s="125"/>
      <c r="J18" s="125"/>
      <c r="K18" s="125"/>
    </row>
    <row r="19" spans="2:14" x14ac:dyDescent="0.3">
      <c r="F19" s="118"/>
      <c r="G19" s="119" t="s">
        <v>161</v>
      </c>
      <c r="H19" s="120">
        <v>1</v>
      </c>
      <c r="N19" s="120"/>
    </row>
    <row r="20" spans="2:14" x14ac:dyDescent="0.3">
      <c r="B20" s="118" t="s">
        <v>155</v>
      </c>
      <c r="F20" s="118"/>
      <c r="G20" s="119" t="s">
        <v>162</v>
      </c>
      <c r="H20" s="120">
        <v>1</v>
      </c>
      <c r="N20" s="120"/>
    </row>
    <row r="21" spans="2:14" x14ac:dyDescent="0.3">
      <c r="C21" s="119" t="s">
        <v>151</v>
      </c>
      <c r="D21" s="120">
        <v>1</v>
      </c>
      <c r="F21" s="118"/>
      <c r="G21" s="119" t="s">
        <v>163</v>
      </c>
      <c r="H21" s="120">
        <v>1</v>
      </c>
      <c r="N21" s="120"/>
    </row>
    <row r="22" spans="2:14" ht="13.5" thickBot="1" x14ac:dyDescent="0.35">
      <c r="C22" s="122" t="s">
        <v>154</v>
      </c>
      <c r="D22" s="123">
        <f>SUM(D20:D21)</f>
        <v>1</v>
      </c>
      <c r="E22" s="125"/>
      <c r="F22" s="118"/>
      <c r="G22" s="119" t="s">
        <v>153</v>
      </c>
      <c r="H22" s="120">
        <v>-0.05</v>
      </c>
      <c r="I22" s="125"/>
      <c r="J22" s="125"/>
      <c r="K22" s="125"/>
      <c r="N22" s="120"/>
    </row>
    <row r="23" spans="2:14" ht="13.5" thickBot="1" x14ac:dyDescent="0.35">
      <c r="F23" s="118"/>
      <c r="G23" s="122" t="s">
        <v>154</v>
      </c>
      <c r="H23" s="123">
        <f>SUM(H16:H22)</f>
        <v>53.2</v>
      </c>
      <c r="J23" s="125"/>
      <c r="N23" s="120"/>
    </row>
    <row r="24" spans="2:14" x14ac:dyDescent="0.3">
      <c r="B24" s="118" t="s">
        <v>156</v>
      </c>
      <c r="F24" s="118"/>
      <c r="G24" s="119"/>
      <c r="N24" s="120"/>
    </row>
    <row r="25" spans="2:14" x14ac:dyDescent="0.3">
      <c r="C25" s="119" t="s">
        <v>151</v>
      </c>
      <c r="D25" s="120">
        <v>2.6</v>
      </c>
      <c r="F25" s="118" t="s">
        <v>164</v>
      </c>
      <c r="G25" s="119"/>
      <c r="N25" s="120"/>
    </row>
    <row r="26" spans="2:14" ht="13.5" thickBot="1" x14ac:dyDescent="0.35">
      <c r="C26" s="122" t="s">
        <v>154</v>
      </c>
      <c r="D26" s="123">
        <f>SUM(D24:D25)</f>
        <v>2.6</v>
      </c>
      <c r="E26" s="125"/>
      <c r="F26" s="118"/>
      <c r="G26" s="119" t="s">
        <v>151</v>
      </c>
      <c r="H26" s="120">
        <v>15.5</v>
      </c>
      <c r="I26" s="125"/>
      <c r="J26" s="125"/>
      <c r="K26" s="125"/>
      <c r="N26" s="120"/>
    </row>
    <row r="27" spans="2:14" x14ac:dyDescent="0.3">
      <c r="F27" s="118"/>
      <c r="G27" s="119" t="s">
        <v>197</v>
      </c>
      <c r="H27" s="120">
        <v>-1</v>
      </c>
      <c r="N27" s="120"/>
    </row>
    <row r="28" spans="2:14" x14ac:dyDescent="0.3">
      <c r="B28" s="118" t="s">
        <v>146</v>
      </c>
      <c r="F28" s="118"/>
      <c r="G28" s="119" t="s">
        <v>165</v>
      </c>
      <c r="H28" s="120">
        <v>0.5</v>
      </c>
    </row>
    <row r="29" spans="2:14" x14ac:dyDescent="0.3">
      <c r="C29" s="119" t="s">
        <v>151</v>
      </c>
      <c r="D29" s="120">
        <v>1</v>
      </c>
      <c r="F29" s="118"/>
      <c r="G29" s="119" t="s">
        <v>166</v>
      </c>
      <c r="H29" s="120">
        <v>0.5</v>
      </c>
    </row>
    <row r="30" spans="2:14" x14ac:dyDescent="0.3">
      <c r="C30" s="119" t="s">
        <v>198</v>
      </c>
      <c r="D30" s="120">
        <v>1</v>
      </c>
      <c r="F30" s="118"/>
      <c r="G30" s="119" t="s">
        <v>167</v>
      </c>
      <c r="H30" s="120">
        <v>1</v>
      </c>
    </row>
    <row r="31" spans="2:14" ht="13.5" thickBot="1" x14ac:dyDescent="0.35">
      <c r="C31" s="122" t="s">
        <v>154</v>
      </c>
      <c r="D31" s="123">
        <f>SUM(D29:D30)</f>
        <v>2</v>
      </c>
      <c r="E31" s="125"/>
      <c r="F31" s="118"/>
      <c r="G31" s="119" t="s">
        <v>168</v>
      </c>
      <c r="H31" s="120">
        <v>1</v>
      </c>
      <c r="I31" s="125"/>
      <c r="J31" s="125"/>
      <c r="K31" s="125"/>
    </row>
    <row r="32" spans="2:14" x14ac:dyDescent="0.3">
      <c r="F32" s="118"/>
      <c r="G32" s="119" t="s">
        <v>169</v>
      </c>
      <c r="H32" s="120">
        <v>1</v>
      </c>
    </row>
    <row r="33" spans="2:11" x14ac:dyDescent="0.3">
      <c r="B33" s="118" t="s">
        <v>182</v>
      </c>
      <c r="F33" s="118"/>
      <c r="G33" s="119" t="s">
        <v>170</v>
      </c>
      <c r="H33" s="120">
        <v>1</v>
      </c>
    </row>
    <row r="34" spans="2:11" x14ac:dyDescent="0.3">
      <c r="C34" s="119" t="s">
        <v>151</v>
      </c>
      <c r="D34" s="120">
        <v>19.04</v>
      </c>
      <c r="F34" s="118"/>
      <c r="G34" s="119" t="s">
        <v>171</v>
      </c>
      <c r="H34" s="120">
        <v>1</v>
      </c>
    </row>
    <row r="35" spans="2:11" x14ac:dyDescent="0.3">
      <c r="C35" s="119" t="s">
        <v>183</v>
      </c>
      <c r="D35" s="120">
        <v>1</v>
      </c>
      <c r="F35" s="118"/>
      <c r="G35" s="119" t="s">
        <v>172</v>
      </c>
      <c r="H35" s="120">
        <v>1</v>
      </c>
    </row>
    <row r="36" spans="2:11" x14ac:dyDescent="0.3">
      <c r="C36" s="119" t="s">
        <v>184</v>
      </c>
      <c r="D36" s="120">
        <v>0.25</v>
      </c>
      <c r="F36" s="118"/>
      <c r="G36" s="119" t="s">
        <v>173</v>
      </c>
      <c r="H36" s="120">
        <v>1</v>
      </c>
    </row>
    <row r="37" spans="2:11" ht="13.5" thickBot="1" x14ac:dyDescent="0.35">
      <c r="C37" s="122" t="s">
        <v>154</v>
      </c>
      <c r="D37" s="123">
        <f>SUM(D34:D36)</f>
        <v>20.29</v>
      </c>
      <c r="F37" s="118"/>
      <c r="G37" s="119" t="s">
        <v>174</v>
      </c>
      <c r="H37" s="120">
        <v>1</v>
      </c>
    </row>
    <row r="38" spans="2:11" ht="13.5" thickBot="1" x14ac:dyDescent="0.35">
      <c r="F38" s="118"/>
      <c r="G38" s="122" t="s">
        <v>154</v>
      </c>
      <c r="H38" s="123">
        <f>SUM(H26:H37)</f>
        <v>23.5</v>
      </c>
    </row>
    <row r="40" spans="2:11" x14ac:dyDescent="0.3">
      <c r="G40" s="120" t="s">
        <v>195</v>
      </c>
      <c r="H40" s="127">
        <f>SUM(D5,D11,D16,D21,D25,D29,D34,H5,H16,H26)</f>
        <v>100.6</v>
      </c>
    </row>
    <row r="41" spans="2:11" x14ac:dyDescent="0.3">
      <c r="G41" s="120" t="s">
        <v>196</v>
      </c>
      <c r="H41" s="127">
        <f>SUM(D8,D13,D18,D22,D26,D31,D37,H13,H23,H38)</f>
        <v>119.82</v>
      </c>
    </row>
    <row r="42" spans="2:11" x14ac:dyDescent="0.3">
      <c r="E42" s="125"/>
      <c r="I42" s="125"/>
      <c r="J42" s="125"/>
      <c r="K42" s="125"/>
    </row>
    <row r="48" spans="2:11" x14ac:dyDescent="0.3">
      <c r="E48" s="125"/>
      <c r="F48" s="125"/>
      <c r="G48" s="125"/>
      <c r="H48" s="125"/>
      <c r="I48" s="125"/>
      <c r="J48" s="125"/>
      <c r="K48" s="125"/>
    </row>
    <row r="58" spans="5:11" x14ac:dyDescent="0.3">
      <c r="E58" s="125"/>
      <c r="F58" s="125"/>
      <c r="G58" s="125"/>
      <c r="H58" s="125"/>
      <c r="I58" s="125"/>
      <c r="J58" s="125"/>
      <c r="K58" s="125"/>
    </row>
    <row r="73" spans="5:14" x14ac:dyDescent="0.3">
      <c r="E73" s="125"/>
      <c r="F73" s="125"/>
      <c r="G73" s="125"/>
      <c r="H73" s="125"/>
      <c r="I73" s="125"/>
      <c r="J73" s="125"/>
      <c r="K73" s="125"/>
    </row>
    <row r="76" spans="5:14" x14ac:dyDescent="0.3">
      <c r="N76" s="124"/>
    </row>
    <row r="77" spans="5:14" x14ac:dyDescent="0.3">
      <c r="N77" s="124"/>
    </row>
  </sheetData>
  <pageMargins left="0.7" right="0.7" top="0.75" bottom="0.75" header="0.3" footer="0.3"/>
  <pageSetup scale="59" orientation="portrait"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3:Y25"/>
  <sheetViews>
    <sheetView view="pageBreakPreview" topLeftCell="F1" zoomScale="115" zoomScaleNormal="100" zoomScaleSheetLayoutView="115" workbookViewId="0">
      <pane ySplit="3" topLeftCell="A4" activePane="bottomLeft" state="frozen"/>
      <selection activeCell="F10" sqref="F10"/>
      <selection pane="bottomLeft" activeCell="D4" sqref="D4"/>
    </sheetView>
  </sheetViews>
  <sheetFormatPr defaultColWidth="9.08984375" defaultRowHeight="12.5" x14ac:dyDescent="0.25"/>
  <cols>
    <col min="1" max="1" width="9.08984375" style="2"/>
    <col min="2" max="2" width="20.08984375" style="2" customWidth="1"/>
    <col min="3" max="3" width="1.453125" style="2" customWidth="1"/>
    <col min="4" max="4" width="11.36328125" style="2" customWidth="1"/>
    <col min="5" max="5" width="1.453125" style="2" customWidth="1"/>
    <col min="6" max="6" width="11.36328125" style="2" customWidth="1"/>
    <col min="7" max="7" width="11.54296875" style="2" customWidth="1"/>
    <col min="8" max="8" width="10.81640625" style="2" customWidth="1"/>
    <col min="9" max="9" width="11.36328125" style="2" customWidth="1"/>
    <col min="10" max="16384" width="9.08984375" style="2"/>
  </cols>
  <sheetData>
    <row r="3" spans="2:25" s="1" customFormat="1" ht="15" x14ac:dyDescent="0.3">
      <c r="B3" s="83" t="s">
        <v>22</v>
      </c>
      <c r="C3" s="83"/>
      <c r="D3" s="83"/>
      <c r="E3" s="83"/>
      <c r="F3" s="83"/>
      <c r="G3" s="83"/>
      <c r="H3" s="83"/>
      <c r="I3" s="83"/>
    </row>
    <row r="4" spans="2:25" s="1" customFormat="1" ht="15" customHeight="1" x14ac:dyDescent="0.3">
      <c r="B4" s="83" t="s">
        <v>13</v>
      </c>
      <c r="C4" s="83"/>
      <c r="D4" s="83"/>
      <c r="E4" s="83"/>
      <c r="F4" s="83"/>
      <c r="G4" s="83"/>
      <c r="H4" s="83"/>
      <c r="I4" s="83"/>
    </row>
    <row r="5" spans="2:25" ht="15.75" customHeight="1" x14ac:dyDescent="0.25">
      <c r="B5" s="84" t="s">
        <v>1</v>
      </c>
      <c r="C5" s="84"/>
      <c r="D5" s="84"/>
      <c r="E5" s="84"/>
      <c r="F5" s="84"/>
      <c r="G5" s="84"/>
      <c r="H5" s="84"/>
      <c r="I5" s="84"/>
    </row>
    <row r="6" spans="2:25" ht="11.25" customHeight="1" x14ac:dyDescent="0.25">
      <c r="B6" s="3"/>
      <c r="C6" s="4"/>
      <c r="D6" s="5"/>
      <c r="E6" s="5"/>
      <c r="F6" s="5"/>
      <c r="G6" s="5"/>
      <c r="H6" s="5"/>
    </row>
    <row r="7" spans="2:25" s="6" customFormat="1" x14ac:dyDescent="0.25">
      <c r="D7" s="7"/>
      <c r="E7" s="7"/>
      <c r="F7" s="7"/>
      <c r="G7" s="7"/>
      <c r="H7" s="7"/>
      <c r="I7" s="7"/>
    </row>
    <row r="8" spans="2:25" s="6" customFormat="1" ht="25" x14ac:dyDescent="0.25">
      <c r="D8" s="9" t="s">
        <v>150</v>
      </c>
      <c r="E8" s="10"/>
      <c r="F8" s="9" t="s">
        <v>137</v>
      </c>
      <c r="G8" s="9" t="s">
        <v>149</v>
      </c>
      <c r="H8" s="9" t="s">
        <v>141</v>
      </c>
      <c r="I8" s="9" t="s">
        <v>142</v>
      </c>
    </row>
    <row r="9" spans="2:25" s="6" customFormat="1" ht="22.5" customHeight="1" x14ac:dyDescent="0.25">
      <c r="B9" s="6" t="s">
        <v>4</v>
      </c>
      <c r="D9" s="11">
        <v>4801.7381705170701</v>
      </c>
      <c r="E9" s="11"/>
      <c r="F9" s="11">
        <v>5075.5393800000002</v>
      </c>
      <c r="G9" s="11">
        <v>5050.5962299999992</v>
      </c>
      <c r="H9" s="11">
        <v>5685.9001815684469</v>
      </c>
      <c r="I9" s="11">
        <v>6040.0497404609259</v>
      </c>
      <c r="N9" s="8"/>
      <c r="O9" s="8"/>
      <c r="P9" s="8"/>
      <c r="Q9" s="8"/>
      <c r="S9" s="8"/>
      <c r="T9" s="8"/>
      <c r="V9" s="11"/>
      <c r="W9" s="11"/>
      <c r="Y9" s="11"/>
    </row>
    <row r="10" spans="2:25" s="6" customFormat="1" ht="22.5" customHeight="1" x14ac:dyDescent="0.25">
      <c r="B10" s="6" t="s">
        <v>14</v>
      </c>
      <c r="D10" s="13">
        <v>4027.91</v>
      </c>
      <c r="E10" s="13"/>
      <c r="F10" s="13">
        <v>4112.6666399999995</v>
      </c>
      <c r="G10" s="13">
        <v>4614.4605499999998</v>
      </c>
      <c r="H10" s="13">
        <v>5639.3307657142859</v>
      </c>
      <c r="I10" s="13">
        <v>7342.7930001999966</v>
      </c>
      <c r="N10" s="8"/>
      <c r="O10" s="8"/>
      <c r="P10" s="8"/>
      <c r="Q10" s="8"/>
      <c r="S10" s="8"/>
      <c r="T10" s="8"/>
      <c r="V10" s="11"/>
      <c r="W10" s="11"/>
      <c r="Y10" s="11"/>
    </row>
    <row r="11" spans="2:25" s="6" customFormat="1" ht="22.5" customHeight="1" x14ac:dyDescent="0.25">
      <c r="B11" s="6" t="s">
        <v>89</v>
      </c>
      <c r="D11" s="13">
        <v>410.15</v>
      </c>
      <c r="E11" s="13"/>
      <c r="F11" s="13">
        <v>85.173990000000003</v>
      </c>
      <c r="G11" s="13">
        <v>196.85892999999999</v>
      </c>
      <c r="H11" s="13">
        <v>382.43400000000008</v>
      </c>
      <c r="I11" s="13">
        <v>407.07000000000011</v>
      </c>
      <c r="N11" s="8"/>
      <c r="O11" s="8"/>
      <c r="P11" s="8"/>
      <c r="Q11" s="8"/>
      <c r="S11" s="8"/>
      <c r="T11" s="8"/>
      <c r="V11" s="11"/>
      <c r="W11" s="11"/>
      <c r="Y11" s="11"/>
    </row>
    <row r="12" spans="2:25" s="6" customFormat="1" ht="22.5" customHeight="1" x14ac:dyDescent="0.25">
      <c r="B12" s="6" t="s">
        <v>15</v>
      </c>
      <c r="D12" s="13">
        <v>1081.8599999999999</v>
      </c>
      <c r="E12" s="13"/>
      <c r="F12" s="13">
        <v>941.42160999999999</v>
      </c>
      <c r="G12" s="13">
        <v>1063.92752</v>
      </c>
      <c r="H12" s="13">
        <v>1344.6450000000002</v>
      </c>
      <c r="I12" s="13">
        <v>1310.6155000000001</v>
      </c>
      <c r="N12" s="8"/>
      <c r="O12" s="8"/>
      <c r="P12" s="8"/>
      <c r="Q12" s="8"/>
      <c r="S12" s="8"/>
      <c r="T12" s="8"/>
      <c r="V12" s="11"/>
      <c r="W12" s="11"/>
      <c r="Y12" s="11"/>
    </row>
    <row r="13" spans="2:25" s="6" customFormat="1" ht="22.5" customHeight="1" x14ac:dyDescent="0.25">
      <c r="B13" s="6" t="s">
        <v>16</v>
      </c>
      <c r="D13" s="13">
        <v>0</v>
      </c>
      <c r="E13" s="51"/>
      <c r="F13" s="13">
        <v>0</v>
      </c>
      <c r="G13" s="13">
        <v>0</v>
      </c>
      <c r="H13" s="13">
        <v>0</v>
      </c>
      <c r="I13" s="13">
        <v>0</v>
      </c>
      <c r="N13" s="8"/>
      <c r="O13" s="8"/>
      <c r="P13" s="8"/>
      <c r="Q13" s="8"/>
      <c r="S13" s="8"/>
      <c r="T13" s="8"/>
      <c r="V13" s="11"/>
      <c r="W13" s="11"/>
      <c r="Y13" s="11"/>
    </row>
    <row r="14" spans="2:25" s="6" customFormat="1" ht="22.5" customHeight="1" x14ac:dyDescent="0.25">
      <c r="B14" s="6" t="s">
        <v>53</v>
      </c>
      <c r="D14" s="51">
        <v>115.974</v>
      </c>
      <c r="E14" s="95"/>
      <c r="F14" s="13">
        <v>145.50833000000003</v>
      </c>
      <c r="G14" s="13">
        <v>394.01973000000004</v>
      </c>
      <c r="H14" s="13">
        <v>430.30700000000076</v>
      </c>
      <c r="I14" s="13">
        <v>430.30700000000098</v>
      </c>
      <c r="N14" s="8"/>
      <c r="O14" s="8"/>
      <c r="P14" s="8"/>
      <c r="Q14" s="8"/>
      <c r="S14" s="8"/>
      <c r="T14" s="8"/>
      <c r="V14" s="11"/>
      <c r="W14" s="11"/>
      <c r="Y14" s="11"/>
    </row>
    <row r="15" spans="2:25" s="6" customFormat="1" ht="22.5" customHeight="1" thickBot="1" x14ac:dyDescent="0.3">
      <c r="B15" s="6" t="s">
        <v>68</v>
      </c>
      <c r="D15" s="16">
        <f t="shared" ref="D15" si="0">SUM(D9:D14)</f>
        <v>10437.63217051707</v>
      </c>
      <c r="E15" s="11"/>
      <c r="F15" s="16">
        <f t="shared" ref="F15" si="1">SUM(F9:F14)</f>
        <v>10360.309949999999</v>
      </c>
      <c r="G15" s="16">
        <f>SUM(G9:G14)</f>
        <v>11319.862959999999</v>
      </c>
      <c r="H15" s="16">
        <f>SUM(H9:H14)</f>
        <v>13482.616947282733</v>
      </c>
      <c r="I15" s="16">
        <f>SUM(I9:I14)</f>
        <v>15530.835240660923</v>
      </c>
      <c r="N15" s="8"/>
      <c r="O15" s="8"/>
      <c r="P15" s="8"/>
      <c r="Q15" s="8"/>
      <c r="S15" s="8"/>
      <c r="T15" s="8"/>
      <c r="V15" s="11"/>
      <c r="W15" s="11"/>
      <c r="Y15" s="11"/>
    </row>
    <row r="16" spans="2:25" s="6" customFormat="1" ht="22.5" customHeight="1" thickTop="1" x14ac:dyDescent="0.25">
      <c r="D16" s="11"/>
      <c r="E16" s="11"/>
      <c r="F16" s="11"/>
      <c r="G16" s="11"/>
      <c r="H16" s="11"/>
      <c r="I16" s="11"/>
      <c r="V16" s="12"/>
      <c r="W16" s="12"/>
    </row>
    <row r="17" spans="2:23" x14ac:dyDescent="0.25">
      <c r="B17" s="6"/>
      <c r="C17" s="6"/>
      <c r="D17" s="6"/>
      <c r="E17" s="6"/>
      <c r="F17" s="6"/>
      <c r="G17" s="6"/>
      <c r="H17" s="6"/>
    </row>
    <row r="18" spans="2:23" x14ac:dyDescent="0.25">
      <c r="F18" s="13"/>
      <c r="G18" s="13"/>
    </row>
    <row r="19" spans="2:23" x14ac:dyDescent="0.25">
      <c r="D19" s="13"/>
      <c r="F19" s="13"/>
      <c r="G19" s="13"/>
      <c r="H19" s="13"/>
      <c r="I19" s="13"/>
      <c r="V19" s="13"/>
      <c r="W19" s="13"/>
    </row>
    <row r="20" spans="2:23" x14ac:dyDescent="0.25">
      <c r="F20" s="13"/>
      <c r="G20" s="13"/>
      <c r="W20" s="20"/>
    </row>
    <row r="21" spans="2:23" x14ac:dyDescent="0.25">
      <c r="F21" s="13"/>
      <c r="G21" s="13"/>
      <c r="H21" s="128"/>
    </row>
    <row r="22" spans="2:23" x14ac:dyDescent="0.25">
      <c r="F22" s="13"/>
      <c r="G22" s="13"/>
      <c r="H22" s="128"/>
      <c r="I22" s="128"/>
    </row>
    <row r="23" spans="2:23" x14ac:dyDescent="0.25">
      <c r="H23" s="126"/>
      <c r="I23" s="126"/>
    </row>
    <row r="25" spans="2:23" x14ac:dyDescent="0.25">
      <c r="I25" s="128"/>
    </row>
  </sheetData>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3B5EC-29BE-4334-84B6-F080DADF1AE0}">
  <sheetPr>
    <pageSetUpPr fitToPage="1"/>
  </sheetPr>
  <dimension ref="B3:Y16"/>
  <sheetViews>
    <sheetView view="pageBreakPreview" zoomScale="115" zoomScaleNormal="100" zoomScaleSheetLayoutView="115" workbookViewId="0">
      <pane ySplit="3" topLeftCell="A4" activePane="bottomLeft" state="frozen"/>
      <selection activeCell="F10" sqref="F10"/>
      <selection pane="bottomLeft" activeCell="H11" sqref="H11"/>
    </sheetView>
  </sheetViews>
  <sheetFormatPr defaultColWidth="9.08984375" defaultRowHeight="12.5" x14ac:dyDescent="0.25"/>
  <cols>
    <col min="1" max="1" width="9.08984375" style="2"/>
    <col min="2" max="2" width="19.6328125" style="2" customWidth="1"/>
    <col min="3" max="3" width="1.453125" style="2" customWidth="1"/>
    <col min="4" max="4" width="11.36328125" style="2" customWidth="1"/>
    <col min="5" max="5" width="1.453125" style="2" customWidth="1"/>
    <col min="6" max="7" width="11.36328125" style="2" customWidth="1"/>
    <col min="8" max="8" width="10.81640625" style="2" customWidth="1"/>
    <col min="9" max="9" width="11.36328125" style="2" customWidth="1"/>
    <col min="10" max="16384" width="9.08984375" style="2"/>
  </cols>
  <sheetData>
    <row r="3" spans="2:25" s="1" customFormat="1" ht="15" x14ac:dyDescent="0.3">
      <c r="B3" s="83" t="s">
        <v>23</v>
      </c>
      <c r="C3" s="83"/>
      <c r="D3" s="83"/>
      <c r="E3" s="83"/>
      <c r="F3" s="83"/>
      <c r="G3" s="83"/>
      <c r="H3" s="83"/>
      <c r="I3" s="83"/>
    </row>
    <row r="4" spans="2:25" s="1" customFormat="1" ht="15" x14ac:dyDescent="0.3">
      <c r="B4" s="83" t="s">
        <v>200</v>
      </c>
      <c r="C4" s="83"/>
      <c r="D4" s="83"/>
      <c r="E4" s="83"/>
      <c r="F4" s="83"/>
      <c r="G4" s="83"/>
      <c r="H4" s="83"/>
      <c r="I4" s="83"/>
    </row>
    <row r="5" spans="2:25" ht="15.75" customHeight="1" x14ac:dyDescent="0.25">
      <c r="B5" s="84" t="s">
        <v>1</v>
      </c>
      <c r="C5" s="84"/>
      <c r="D5" s="84"/>
      <c r="E5" s="84"/>
      <c r="F5" s="84"/>
      <c r="G5" s="84"/>
      <c r="H5" s="84"/>
      <c r="I5" s="84"/>
    </row>
    <row r="6" spans="2:25" ht="11.25" customHeight="1" x14ac:dyDescent="0.25">
      <c r="B6" s="3"/>
      <c r="C6" s="4"/>
      <c r="D6" s="5"/>
      <c r="E6" s="5"/>
      <c r="F6" s="5"/>
      <c r="G6" s="5"/>
      <c r="H6" s="5"/>
    </row>
    <row r="7" spans="2:25" s="6" customFormat="1" x14ac:dyDescent="0.25">
      <c r="D7" s="7"/>
      <c r="E7" s="7"/>
      <c r="F7" s="7"/>
      <c r="G7" s="7"/>
      <c r="H7" s="7"/>
      <c r="I7" s="7"/>
    </row>
    <row r="8" spans="2:25" s="6" customFormat="1" ht="25" x14ac:dyDescent="0.25">
      <c r="D8" s="9" t="s">
        <v>150</v>
      </c>
      <c r="E8" s="10"/>
      <c r="F8" s="9" t="s">
        <v>137</v>
      </c>
      <c r="G8" s="9" t="s">
        <v>149</v>
      </c>
      <c r="H8" s="9" t="s">
        <v>141</v>
      </c>
      <c r="I8" s="9" t="s">
        <v>142</v>
      </c>
    </row>
    <row r="9" spans="2:25" s="6" customFormat="1" ht="22.5" customHeight="1" x14ac:dyDescent="0.25">
      <c r="B9" s="6" t="s">
        <v>4</v>
      </c>
      <c r="D9" s="11">
        <f>'3.7.1'!D9+'3.7.2'!D9</f>
        <v>1303.1512624868351</v>
      </c>
      <c r="E9" s="11"/>
      <c r="F9" s="11">
        <f>'3.7.1'!F9+'3.7.2'!F9</f>
        <v>1345.9748</v>
      </c>
      <c r="G9" s="11">
        <f>'3.7.1'!G9+'3.7.2'!G9</f>
        <v>1235.03271</v>
      </c>
      <c r="H9" s="11">
        <f>'3.7.1'!H9+'3.7.2'!H9</f>
        <v>1407.3275670700987</v>
      </c>
      <c r="I9" s="11">
        <f>'3.7.1'!I9+'3.7.2'!I9</f>
        <v>1430.3871701040532</v>
      </c>
      <c r="N9" s="8"/>
      <c r="O9" s="8"/>
      <c r="P9" s="8"/>
      <c r="Q9" s="8"/>
      <c r="S9" s="8"/>
      <c r="T9" s="8"/>
      <c r="V9" s="11"/>
      <c r="W9" s="11"/>
      <c r="Y9" s="11"/>
    </row>
    <row r="10" spans="2:25" s="6" customFormat="1" ht="22.5" customHeight="1" x14ac:dyDescent="0.25">
      <c r="B10" s="6" t="s">
        <v>95</v>
      </c>
      <c r="D10" s="13">
        <f>'3.7.1'!D10+'3.7.2'!D10</f>
        <v>1387.5</v>
      </c>
      <c r="E10" s="13"/>
      <c r="F10" s="13">
        <f>'3.7.1'!F10+'3.7.2'!F10</f>
        <v>1313.1758199999999</v>
      </c>
      <c r="G10" s="13">
        <f>'3.7.1'!G10+'3.7.2'!G10</f>
        <v>1092.1380958408538</v>
      </c>
      <c r="H10" s="13">
        <f>'3.7.1'!H10+'3.7.2'!H10</f>
        <v>1338.9999999999998</v>
      </c>
      <c r="I10" s="13">
        <f>'3.7.1'!I10+'3.7.2'!I10</f>
        <v>1339</v>
      </c>
      <c r="N10" s="8"/>
      <c r="O10" s="8"/>
      <c r="P10" s="8"/>
      <c r="Q10" s="8"/>
      <c r="S10" s="8"/>
      <c r="T10" s="8"/>
      <c r="V10" s="11"/>
      <c r="W10" s="11"/>
      <c r="Y10" s="11"/>
    </row>
    <row r="11" spans="2:25" s="6" customFormat="1" ht="22.5" customHeight="1" x14ac:dyDescent="0.25">
      <c r="B11" s="6" t="s">
        <v>57</v>
      </c>
      <c r="D11" s="13">
        <f>'3.7.1'!D11+'3.7.2'!D11</f>
        <v>497.65000000000003</v>
      </c>
      <c r="E11" s="13"/>
      <c r="F11" s="13">
        <f>'3.7.1'!F11+'3.7.2'!F11</f>
        <v>473.62889000000007</v>
      </c>
      <c r="G11" s="13">
        <f>'3.7.1'!G11+'3.7.2'!G11</f>
        <v>644.83421415914643</v>
      </c>
      <c r="H11" s="13">
        <f>'3.7.1'!H11+'3.7.2'!H11</f>
        <v>721.69600000000014</v>
      </c>
      <c r="I11" s="13">
        <f>'3.7.1'!I11+'3.7.2'!I11</f>
        <v>497.69700000000006</v>
      </c>
      <c r="N11" s="8"/>
      <c r="O11" s="8"/>
      <c r="P11" s="8"/>
      <c r="Q11" s="8"/>
      <c r="S11" s="8"/>
      <c r="T11" s="8"/>
      <c r="V11" s="11"/>
      <c r="W11" s="11"/>
      <c r="Y11" s="11"/>
    </row>
    <row r="12" spans="2:25" s="6" customFormat="1" ht="22.5" customHeight="1" thickBot="1" x14ac:dyDescent="0.3">
      <c r="B12" s="6" t="s">
        <v>201</v>
      </c>
      <c r="D12" s="16">
        <f>SUM(D9:D10,D11)</f>
        <v>3188.3012624868352</v>
      </c>
      <c r="E12" s="16"/>
      <c r="F12" s="16">
        <f>SUM(F9:F10,F11)</f>
        <v>3132.7795099999998</v>
      </c>
      <c r="G12" s="16">
        <f>SUM(G9:G10,G11)</f>
        <v>2972.0050200000005</v>
      </c>
      <c r="H12" s="16">
        <f>SUM(H9:H10,H11)</f>
        <v>3468.0235670700986</v>
      </c>
      <c r="I12" s="16">
        <f>SUM(I9:I10,I11)</f>
        <v>3267.0841701040536</v>
      </c>
      <c r="N12" s="8"/>
      <c r="O12" s="8"/>
      <c r="P12" s="8"/>
      <c r="Q12" s="8"/>
      <c r="S12" s="8"/>
      <c r="T12" s="8"/>
      <c r="V12" s="11"/>
      <c r="W12" s="11"/>
      <c r="Y12" s="11"/>
    </row>
    <row r="13" spans="2:25" ht="13" thickTop="1" x14ac:dyDescent="0.25">
      <c r="V13" s="18"/>
      <c r="W13" s="18"/>
    </row>
    <row r="14" spans="2:25" x14ac:dyDescent="0.25">
      <c r="D14" s="128"/>
      <c r="E14" s="128"/>
      <c r="F14" s="128"/>
      <c r="G14" s="128"/>
      <c r="H14" s="128"/>
      <c r="I14" s="128"/>
      <c r="V14" s="11"/>
      <c r="W14" s="11"/>
      <c r="X14" s="6"/>
      <c r="Y14" s="11"/>
    </row>
    <row r="15" spans="2:25" x14ac:dyDescent="0.25">
      <c r="D15" s="128"/>
      <c r="F15" s="128"/>
      <c r="G15" s="128"/>
      <c r="H15" s="128"/>
      <c r="I15" s="128"/>
      <c r="V15" s="11"/>
      <c r="W15" s="11"/>
      <c r="X15" s="6"/>
      <c r="Y15" s="11"/>
    </row>
    <row r="16" spans="2:25" x14ac:dyDescent="0.25">
      <c r="D16" s="128"/>
      <c r="F16" s="128"/>
      <c r="G16" s="128"/>
      <c r="H16" s="128"/>
      <c r="I16" s="128"/>
      <c r="V16" s="11"/>
      <c r="W16" s="11"/>
      <c r="X16" s="6"/>
      <c r="Y16" s="11"/>
    </row>
  </sheetData>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8001"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pageSetUpPr fitToPage="1"/>
  </sheetPr>
  <dimension ref="B3:Y16"/>
  <sheetViews>
    <sheetView view="pageBreakPreview" topLeftCell="A4" zoomScale="115" zoomScaleNormal="100" zoomScaleSheetLayoutView="115" workbookViewId="0">
      <selection activeCell="C12" sqref="C12"/>
    </sheetView>
  </sheetViews>
  <sheetFormatPr defaultColWidth="9.08984375" defaultRowHeight="12.5" x14ac:dyDescent="0.25"/>
  <cols>
    <col min="1" max="1" width="9.08984375" style="2"/>
    <col min="2" max="2" width="22.453125" style="2" customWidth="1"/>
    <col min="3" max="3" width="1.453125" style="2" customWidth="1"/>
    <col min="4" max="4" width="11.36328125" style="2" customWidth="1"/>
    <col min="5" max="5" width="1.453125" style="2" customWidth="1"/>
    <col min="6" max="6" width="11.36328125" style="2" customWidth="1"/>
    <col min="7" max="7" width="10.54296875" style="2" customWidth="1"/>
    <col min="8" max="8" width="10.26953125" style="2" customWidth="1"/>
    <col min="9" max="9" width="11.36328125" style="2" customWidth="1"/>
    <col min="10" max="16384" width="9.08984375" style="2"/>
  </cols>
  <sheetData>
    <row r="3" spans="2:25" ht="15" x14ac:dyDescent="0.25">
      <c r="B3" s="83" t="s">
        <v>96</v>
      </c>
      <c r="C3" s="83"/>
      <c r="D3" s="83"/>
      <c r="E3" s="83"/>
      <c r="F3" s="83"/>
      <c r="G3" s="83"/>
      <c r="H3" s="83"/>
      <c r="I3" s="83"/>
    </row>
    <row r="4" spans="2:25" s="1" customFormat="1" ht="15" x14ac:dyDescent="0.3">
      <c r="B4" s="83" t="s">
        <v>90</v>
      </c>
      <c r="C4" s="83"/>
      <c r="D4" s="83"/>
      <c r="E4" s="83"/>
      <c r="F4" s="83"/>
      <c r="G4" s="83"/>
      <c r="H4" s="83"/>
      <c r="I4" s="83"/>
    </row>
    <row r="5" spans="2:25" s="1" customFormat="1" ht="15" x14ac:dyDescent="0.3">
      <c r="B5" s="87" t="str">
        <f>'3.7.1'!B5:I5</f>
        <v>($000)</v>
      </c>
      <c r="C5" s="87"/>
      <c r="D5" s="87"/>
      <c r="E5" s="87"/>
      <c r="F5" s="87"/>
      <c r="G5" s="87"/>
      <c r="H5" s="87"/>
      <c r="I5" s="87"/>
    </row>
    <row r="6" spans="2:25" s="1" customFormat="1" ht="15" x14ac:dyDescent="0.3">
      <c r="B6" s="56"/>
      <c r="C6" s="56"/>
      <c r="D6" s="56"/>
      <c r="E6" s="56"/>
      <c r="F6" s="56"/>
      <c r="G6" s="56"/>
      <c r="H6" s="56"/>
      <c r="I6" s="56"/>
    </row>
    <row r="7" spans="2:25" s="6" customFormat="1" x14ac:dyDescent="0.25">
      <c r="D7" s="7"/>
      <c r="E7" s="7"/>
      <c r="F7" s="7"/>
      <c r="G7" s="7"/>
      <c r="H7" s="7"/>
      <c r="I7" s="7"/>
    </row>
    <row r="8" spans="2:25" s="6" customFormat="1" ht="25" x14ac:dyDescent="0.25">
      <c r="D8" s="9" t="s">
        <v>150</v>
      </c>
      <c r="E8" s="10"/>
      <c r="F8" s="9" t="s">
        <v>137</v>
      </c>
      <c r="G8" s="9" t="s">
        <v>149</v>
      </c>
      <c r="H8" s="9" t="s">
        <v>141</v>
      </c>
      <c r="I8" s="9" t="s">
        <v>142</v>
      </c>
    </row>
    <row r="9" spans="2:25" s="6" customFormat="1" ht="22.5" customHeight="1" x14ac:dyDescent="0.25">
      <c r="B9" s="6" t="s">
        <v>93</v>
      </c>
      <c r="D9" s="11">
        <v>1175.0094768764216</v>
      </c>
      <c r="F9" s="11">
        <v>1197.2252353230929</v>
      </c>
      <c r="G9" s="11">
        <v>976.18751116394662</v>
      </c>
      <c r="H9" s="11">
        <v>1304.573018209996</v>
      </c>
      <c r="I9" s="11">
        <v>1131.4835335141418</v>
      </c>
      <c r="N9" s="8"/>
      <c r="O9" s="8"/>
      <c r="P9" s="8"/>
      <c r="Q9" s="8"/>
      <c r="S9" s="8"/>
      <c r="T9" s="8"/>
      <c r="V9" s="11"/>
      <c r="W9" s="11"/>
      <c r="Y9" s="11"/>
    </row>
    <row r="10" spans="2:25" s="6" customFormat="1" ht="22.5" customHeight="1" x14ac:dyDescent="0.25">
      <c r="B10" s="6" t="s">
        <v>94</v>
      </c>
      <c r="D10" s="76">
        <v>212.49052312357844</v>
      </c>
      <c r="F10" s="76">
        <v>115.95058467690708</v>
      </c>
      <c r="G10" s="76">
        <v>204.06921883605335</v>
      </c>
      <c r="H10" s="76">
        <v>34.426981790003872</v>
      </c>
      <c r="I10" s="76">
        <v>207.51646648585819</v>
      </c>
      <c r="N10" s="8"/>
      <c r="O10" s="8"/>
      <c r="P10" s="8"/>
      <c r="Q10" s="8"/>
      <c r="S10" s="8"/>
      <c r="T10" s="8"/>
      <c r="V10" s="11"/>
      <c r="W10" s="11"/>
      <c r="Y10" s="11"/>
    </row>
    <row r="11" spans="2:25" s="6" customFormat="1" ht="5.25" customHeight="1" x14ac:dyDescent="0.25">
      <c r="D11" s="75"/>
      <c r="F11" s="75"/>
      <c r="G11" s="75"/>
      <c r="H11" s="75"/>
      <c r="I11" s="75"/>
      <c r="N11" s="8"/>
      <c r="O11" s="8"/>
      <c r="P11" s="8"/>
      <c r="Q11" s="8"/>
      <c r="S11" s="8"/>
      <c r="T11" s="8"/>
      <c r="V11" s="11"/>
      <c r="W11" s="11"/>
      <c r="Y11" s="11"/>
    </row>
    <row r="12" spans="2:25" s="6" customFormat="1" ht="22.5" customHeight="1" x14ac:dyDescent="0.25">
      <c r="B12" s="6" t="s">
        <v>91</v>
      </c>
      <c r="D12" s="77">
        <f>D9/D$15</f>
        <v>0.84685367702805159</v>
      </c>
      <c r="F12" s="77">
        <f t="shared" ref="F12:I13" si="0">F9/F$15</f>
        <v>0.91170216287038619</v>
      </c>
      <c r="G12" s="77">
        <f t="shared" si="0"/>
        <v>0.82709760203099758</v>
      </c>
      <c r="H12" s="77">
        <f t="shared" si="0"/>
        <v>0.9742890352576522</v>
      </c>
      <c r="I12" s="77">
        <f t="shared" si="0"/>
        <v>0.84502130956993404</v>
      </c>
    </row>
    <row r="13" spans="2:25" s="6" customFormat="1" ht="22.5" customHeight="1" x14ac:dyDescent="0.25">
      <c r="B13" s="6" t="s">
        <v>92</v>
      </c>
      <c r="D13" s="77">
        <f>D10/D$15</f>
        <v>0.15314632297194844</v>
      </c>
      <c r="F13" s="77">
        <f t="shared" si="0"/>
        <v>8.8297837129613838E-2</v>
      </c>
      <c r="G13" s="77">
        <f t="shared" si="0"/>
        <v>0.17290239796900234</v>
      </c>
      <c r="H13" s="77">
        <f t="shared" si="0"/>
        <v>2.5710964742347929E-2</v>
      </c>
      <c r="I13" s="77">
        <f t="shared" si="0"/>
        <v>0.15497869043006587</v>
      </c>
    </row>
    <row r="14" spans="2:25" s="6" customFormat="1" ht="6" customHeight="1" x14ac:dyDescent="0.25">
      <c r="D14" s="77"/>
      <c r="F14" s="77"/>
      <c r="G14" s="77"/>
      <c r="H14" s="77"/>
      <c r="I14" s="77"/>
    </row>
    <row r="15" spans="2:25" s="6" customFormat="1" ht="22.5" customHeight="1" thickBot="1" x14ac:dyDescent="0.3">
      <c r="B15" s="6" t="s">
        <v>194</v>
      </c>
      <c r="D15" s="16">
        <f>SUM(D9:D10)</f>
        <v>1387.5</v>
      </c>
      <c r="F15" s="16">
        <f>SUM(F9:F10)</f>
        <v>1313.1758199999999</v>
      </c>
      <c r="G15" s="16">
        <f>SUM(G9:G10)</f>
        <v>1180.2567300000001</v>
      </c>
      <c r="H15" s="16">
        <f>SUM(H9:H10)</f>
        <v>1338.9999999999998</v>
      </c>
      <c r="I15" s="16">
        <f>SUM(I9:I10)</f>
        <v>1339</v>
      </c>
    </row>
    <row r="16" spans="2:25" s="6" customFormat="1" ht="22.5" customHeight="1" thickTop="1" x14ac:dyDescent="0.3">
      <c r="F16" s="53"/>
      <c r="G16" s="53"/>
      <c r="H16" s="53"/>
      <c r="I16" s="53"/>
    </row>
  </sheetData>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3249"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23</vt:i4>
      </vt:variant>
    </vt:vector>
  </HeadingPairs>
  <TitlesOfParts>
    <vt:vector size="48" baseType="lpstr">
      <vt:lpstr>3.1</vt:lpstr>
      <vt:lpstr>3.2</vt:lpstr>
      <vt:lpstr>3.2.1</vt:lpstr>
      <vt:lpstr>3.3</vt:lpstr>
      <vt:lpstr>3.4</vt:lpstr>
      <vt:lpstr>3.4.1</vt:lpstr>
      <vt:lpstr>3.5</vt:lpstr>
      <vt:lpstr>3.6</vt:lpstr>
      <vt:lpstr>3.6.1</vt:lpstr>
      <vt:lpstr>3.7.1</vt:lpstr>
      <vt:lpstr>3.7.2</vt:lpstr>
      <vt:lpstr>3.8</vt:lpstr>
      <vt:lpstr>3.9</vt:lpstr>
      <vt:lpstr>3.10</vt:lpstr>
      <vt:lpstr>3.11</vt:lpstr>
      <vt:lpstr>3.11.1</vt:lpstr>
      <vt:lpstr>3.12</vt:lpstr>
      <vt:lpstr>3.13</vt:lpstr>
      <vt:lpstr>3.14</vt:lpstr>
      <vt:lpstr>3.14.1</vt:lpstr>
      <vt:lpstr>3.14.2</vt:lpstr>
      <vt:lpstr>3.14.3</vt:lpstr>
      <vt:lpstr>3.14.4</vt:lpstr>
      <vt:lpstr>3.14.5</vt:lpstr>
      <vt:lpstr>3.15</vt:lpstr>
      <vt:lpstr>'3.10'!Print_Area</vt:lpstr>
      <vt:lpstr>'3.11'!Print_Area</vt:lpstr>
      <vt:lpstr>'3.11.1'!Print_Area</vt:lpstr>
      <vt:lpstr>'3.12'!Print_Area</vt:lpstr>
      <vt:lpstr>'3.13'!Print_Area</vt:lpstr>
      <vt:lpstr>'3.14'!Print_Area</vt:lpstr>
      <vt:lpstr>'3.14.1'!Print_Area</vt:lpstr>
      <vt:lpstr>'3.14.2'!Print_Area</vt:lpstr>
      <vt:lpstr>'3.14.3'!Print_Area</vt:lpstr>
      <vt:lpstr>'3.14.4'!Print_Area</vt:lpstr>
      <vt:lpstr>'3.14.5'!Print_Area</vt:lpstr>
      <vt:lpstr>'3.15'!Print_Area</vt:lpstr>
      <vt:lpstr>'3.2'!Print_Area</vt:lpstr>
      <vt:lpstr>'3.2.1'!Print_Area</vt:lpstr>
      <vt:lpstr>'3.3'!Print_Area</vt:lpstr>
      <vt:lpstr>'3.4'!Print_Area</vt:lpstr>
      <vt:lpstr>'3.5'!Print_Area</vt:lpstr>
      <vt:lpstr>'3.6'!Print_Area</vt:lpstr>
      <vt:lpstr>'3.6.1'!Print_Area</vt:lpstr>
      <vt:lpstr>'3.7.1'!Print_Area</vt:lpstr>
      <vt:lpstr>'3.7.2'!Print_Area</vt:lpstr>
      <vt:lpstr>'3.8'!Print_Area</vt:lpstr>
      <vt:lpstr>'3.9'!Print_Area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2024-08-05T18:05:55Z</dcterms:created>
  <dcterms:modified xsi:type="dcterms:W3CDTF">2024-08-05T20:31:16Z</dcterms:modified>
</cp:coreProperties>
</file>