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14" documentId="8_{EAA85562-ADE7-41AA-9698-4A788076143D}" xr6:coauthVersionLast="47" xr6:coauthVersionMax="47" xr10:uidLastSave="{5DE42203-7C90-410D-96FB-1E1973EF88D2}"/>
  <bookViews>
    <workbookView xWindow="-110" yWindow="-110" windowWidth="19420" windowHeight="10420" xr2:uid="{00000000-000D-0000-FFFF-FFFF00000000}"/>
  </bookViews>
  <sheets>
    <sheet name="2.1" sheetId="7" r:id="rId1"/>
    <sheet name="2.2" sheetId="6" r:id="rId2"/>
  </sheets>
  <definedNames>
    <definedName name="Ba" localSheetId="1">'2.2'!$D:$D</definedName>
    <definedName name="Ba">#REF!</definedName>
    <definedName name="_xlnm.Print_Area" localSheetId="0">'2.1'!$B$1:$L$60</definedName>
    <definedName name="_xlnm.Print_Area" localSheetId="1">'2.2'!$A$1:$L$68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3" i="6" l="1"/>
  <c r="K63" i="6"/>
  <c r="J63" i="6"/>
  <c r="I63" i="6" l="1"/>
  <c r="H63" i="6"/>
  <c r="F25" i="6" l="1"/>
  <c r="E25" i="6"/>
  <c r="E57" i="6"/>
  <c r="E37" i="6"/>
  <c r="E41" i="6" s="1"/>
  <c r="E8" i="6"/>
  <c r="E11" i="6" l="1"/>
  <c r="E47" i="6" s="1"/>
  <c r="E49" i="6"/>
  <c r="E9" i="6" l="1"/>
  <c r="E10" i="6" s="1"/>
  <c r="E59" i="6" s="1"/>
  <c r="E45" i="6"/>
  <c r="E51" i="6"/>
  <c r="E15" i="6"/>
  <c r="E55" i="6" s="1"/>
  <c r="E46" i="7"/>
  <c r="E38" i="7"/>
  <c r="E29" i="7"/>
  <c r="E17" i="7"/>
  <c r="E11" i="7"/>
  <c r="E25" i="7" l="1"/>
  <c r="E31" i="7"/>
  <c r="E32" i="7"/>
  <c r="E40" i="7" s="1"/>
  <c r="E48" i="7" s="1"/>
  <c r="E33" i="7"/>
  <c r="E41" i="7" s="1"/>
  <c r="E15" i="7"/>
  <c r="E21" i="7"/>
  <c r="E49" i="7"/>
  <c r="E42" i="7"/>
  <c r="E34" i="7"/>
  <c r="E9" i="7"/>
  <c r="E54" i="7" l="1"/>
  <c r="E56" i="7" s="1"/>
  <c r="E50" i="7"/>
  <c r="K37" i="6" l="1"/>
  <c r="L37" i="6"/>
  <c r="I25" i="6"/>
  <c r="J37" i="6"/>
  <c r="L29" i="7" l="1"/>
  <c r="L25" i="7"/>
  <c r="L31" i="7" l="1"/>
  <c r="I46" i="7" l="1"/>
  <c r="I29" i="7" l="1"/>
  <c r="J29" i="7"/>
  <c r="K25" i="7"/>
  <c r="J25" i="7"/>
  <c r="K29" i="7"/>
  <c r="I25" i="7"/>
  <c r="I21" i="7" l="1"/>
  <c r="I31" i="7" l="1"/>
  <c r="K31" i="7" l="1"/>
  <c r="J31" i="7"/>
  <c r="I33" i="7" l="1"/>
  <c r="K57" i="6" l="1"/>
  <c r="K41" i="6" l="1"/>
  <c r="J41" i="6" l="1"/>
  <c r="L41" i="6"/>
  <c r="F37" i="6"/>
  <c r="F46" i="7"/>
  <c r="F38" i="7"/>
  <c r="F33" i="7"/>
  <c r="F41" i="7" s="1"/>
  <c r="F32" i="7"/>
  <c r="F40" i="7" s="1"/>
  <c r="F48" i="7" s="1"/>
  <c r="F31" i="7"/>
  <c r="F29" i="7"/>
  <c r="F25" i="7"/>
  <c r="F21" i="7"/>
  <c r="F17" i="7"/>
  <c r="F15" i="7"/>
  <c r="F11" i="7"/>
  <c r="F9" i="7"/>
  <c r="F41" i="6" l="1"/>
  <c r="F11" i="6"/>
  <c r="F15" i="6" s="1"/>
  <c r="F49" i="7"/>
  <c r="F54" i="7" s="1"/>
  <c r="F42" i="7"/>
  <c r="F34" i="7"/>
  <c r="F50" i="7" l="1"/>
  <c r="F56" i="7" l="1"/>
  <c r="F57" i="6"/>
  <c r="F55" i="6" s="1"/>
  <c r="H57" i="6"/>
  <c r="B32" i="6" l="1"/>
  <c r="B33" i="6" s="1"/>
  <c r="H33" i="7" l="1"/>
  <c r="F8" i="6" l="1"/>
  <c r="B34" i="6" l="1"/>
  <c r="B35" i="6" s="1"/>
  <c r="B37" i="6" s="1"/>
  <c r="B39" i="6" s="1"/>
  <c r="B41" i="6" s="1"/>
  <c r="B45" i="6" s="1"/>
  <c r="B47" i="6" s="1"/>
  <c r="B49" i="6" s="1"/>
  <c r="B51" i="6" s="1"/>
  <c r="B55" i="6" s="1"/>
  <c r="B56" i="6" s="1"/>
  <c r="B57" i="6" s="1"/>
  <c r="B58" i="6" s="1"/>
  <c r="B59" i="6" s="1"/>
  <c r="B63" i="6" s="1"/>
  <c r="H25" i="7" l="1"/>
  <c r="H29" i="7"/>
  <c r="H46" i="7"/>
  <c r="H21" i="7" l="1"/>
  <c r="H15" i="7" l="1"/>
  <c r="H32" i="7"/>
  <c r="H25" i="6"/>
  <c r="H37" i="6" l="1"/>
  <c r="H11" i="6" s="1"/>
  <c r="H41" i="6" l="1"/>
  <c r="H45" i="6" l="1"/>
  <c r="H51" i="6"/>
  <c r="H47" i="6"/>
  <c r="H49" i="6"/>
  <c r="H11" i="7" l="1"/>
  <c r="H17" i="7" l="1"/>
  <c r="H34" i="7" l="1"/>
  <c r="J57" i="6" l="1"/>
  <c r="L57" i="6" l="1"/>
  <c r="F9" i="6" l="1"/>
  <c r="F10" i="6" s="1"/>
  <c r="F47" i="6"/>
  <c r="F49" i="6"/>
  <c r="F51" i="6"/>
  <c r="F45" i="6"/>
  <c r="F59" i="6" l="1"/>
  <c r="L25" i="6" l="1"/>
  <c r="L11" i="6" l="1"/>
  <c r="L45" i="6" s="1"/>
  <c r="L51" i="6" l="1"/>
  <c r="L47" i="6"/>
  <c r="L49" i="6"/>
  <c r="J25" i="6" l="1"/>
  <c r="K25" i="6"/>
  <c r="J11" i="6" l="1"/>
  <c r="J45" i="6" s="1"/>
  <c r="K11" i="6"/>
  <c r="K45" i="6" s="1"/>
  <c r="K51" i="6" l="1"/>
  <c r="K47" i="6"/>
  <c r="K49" i="6"/>
  <c r="J51" i="6"/>
  <c r="J47" i="6"/>
  <c r="J49" i="6"/>
  <c r="I9" i="7" l="1"/>
  <c r="I11" i="7"/>
  <c r="I15" i="7"/>
  <c r="I17" i="7"/>
  <c r="I32" i="7"/>
  <c r="I34" i="7" l="1"/>
  <c r="J15" i="7" l="1"/>
  <c r="K15" i="7" l="1"/>
  <c r="L15" i="7"/>
  <c r="L9" i="7" l="1"/>
  <c r="L11" i="7" l="1"/>
  <c r="J9" i="7" l="1"/>
  <c r="J11" i="7" l="1"/>
  <c r="K9" i="7" l="1"/>
  <c r="K11" i="7" l="1"/>
  <c r="L46" i="7" l="1"/>
  <c r="L32" i="7" l="1"/>
  <c r="L21" i="7" l="1"/>
  <c r="I37" i="6" l="1"/>
  <c r="I41" i="6" l="1"/>
  <c r="J46" i="7" l="1"/>
  <c r="K46" i="7"/>
  <c r="J32" i="7" l="1"/>
  <c r="H40" i="7" l="1"/>
  <c r="H48" i="7" s="1"/>
  <c r="K32" i="7"/>
  <c r="H8" i="6" l="1"/>
  <c r="H9" i="6" s="1"/>
  <c r="H10" i="6" s="1"/>
  <c r="H38" i="7"/>
  <c r="H41" i="7"/>
  <c r="H49" i="7" l="1"/>
  <c r="H42" i="7"/>
  <c r="H31" i="7" l="1"/>
  <c r="H9" i="7"/>
  <c r="H54" i="7"/>
  <c r="H50" i="7"/>
  <c r="J21" i="7"/>
  <c r="K21" i="7"/>
  <c r="H56" i="7" l="1"/>
  <c r="J17" i="7" l="1"/>
  <c r="J33" i="7"/>
  <c r="J34" i="7" s="1"/>
  <c r="H15" i="6" l="1"/>
  <c r="H55" i="6" s="1"/>
  <c r="H59" i="6" l="1"/>
  <c r="I57" i="6" l="1"/>
  <c r="I11" i="6"/>
  <c r="I51" i="6" l="1"/>
  <c r="I49" i="6"/>
  <c r="I45" i="6"/>
  <c r="I47" i="6"/>
  <c r="I40" i="7" l="1"/>
  <c r="I48" i="7" s="1"/>
  <c r="I8" i="6" l="1"/>
  <c r="I9" i="6" s="1"/>
  <c r="I10" i="6" s="1"/>
  <c r="I38" i="7"/>
  <c r="I41" i="7"/>
  <c r="I15" i="6"/>
  <c r="I49" i="7" l="1"/>
  <c r="I42" i="7"/>
  <c r="I54" i="7" l="1"/>
  <c r="I50" i="7"/>
  <c r="I56" i="7" l="1"/>
  <c r="J40" i="7" l="1"/>
  <c r="J48" i="7" s="1"/>
  <c r="J8" i="6" l="1"/>
  <c r="J9" i="6" s="1"/>
  <c r="J10" i="6" s="1"/>
  <c r="J13" i="6" s="1"/>
  <c r="J15" i="6" s="1"/>
  <c r="J38" i="7"/>
  <c r="J41" i="7"/>
  <c r="L40" i="7"/>
  <c r="L48" i="7" s="1"/>
  <c r="K40" i="7"/>
  <c r="K48" i="7" s="1"/>
  <c r="L8" i="6" l="1"/>
  <c r="L9" i="6" s="1"/>
  <c r="L10" i="6" s="1"/>
  <c r="L13" i="6" s="1"/>
  <c r="L15" i="6" s="1"/>
  <c r="K8" i="6"/>
  <c r="K9" i="6" s="1"/>
  <c r="K10" i="6" s="1"/>
  <c r="K13" i="6" s="1"/>
  <c r="K15" i="6" s="1"/>
  <c r="L38" i="7"/>
  <c r="J42" i="7"/>
  <c r="J49" i="7"/>
  <c r="K38" i="7"/>
  <c r="J50" i="7" l="1"/>
  <c r="I55" i="6"/>
  <c r="I59" i="6" l="1"/>
  <c r="K17" i="7" l="1"/>
  <c r="K33" i="7"/>
  <c r="L17" i="7"/>
  <c r="L33" i="7"/>
  <c r="L34" i="7" l="1"/>
  <c r="L41" i="7"/>
  <c r="K34" i="7"/>
  <c r="K41" i="7"/>
  <c r="K42" i="7" l="1"/>
  <c r="K49" i="7"/>
  <c r="L49" i="7"/>
  <c r="L42" i="7"/>
  <c r="L50" i="7" l="1"/>
  <c r="K50" i="7"/>
  <c r="L54" i="7"/>
  <c r="L56" i="7" l="1"/>
  <c r="L55" i="6"/>
  <c r="L59" i="6" s="1"/>
  <c r="J54" i="7" l="1"/>
  <c r="J56" i="7"/>
  <c r="J55" i="6" l="1"/>
  <c r="J59" i="6" s="1"/>
  <c r="K54" i="7" l="1"/>
  <c r="K56" i="7" l="1"/>
  <c r="K55" i="6"/>
  <c r="K59" i="6" s="1"/>
</calcChain>
</file>

<file path=xl/sharedStrings.xml><?xml version="1.0" encoding="utf-8"?>
<sst xmlns="http://schemas.openxmlformats.org/spreadsheetml/2006/main" count="113" uniqueCount="69">
  <si>
    <t>Line No.</t>
  </si>
  <si>
    <t>Description</t>
  </si>
  <si>
    <t>Residential</t>
  </si>
  <si>
    <t>Customers</t>
  </si>
  <si>
    <t>Sales in MWh</t>
  </si>
  <si>
    <t>MWh sales per customer</t>
  </si>
  <si>
    <t>Revenue ($000s)</t>
  </si>
  <si>
    <t>Cents per KWh</t>
  </si>
  <si>
    <t>Industrial</t>
  </si>
  <si>
    <t>Street lights</t>
  </si>
  <si>
    <t>Space lights</t>
  </si>
  <si>
    <t>Wholesale sales</t>
  </si>
  <si>
    <t xml:space="preserve">Total Company </t>
  </si>
  <si>
    <t>Secondary</t>
  </si>
  <si>
    <t>Total Company - Firm</t>
  </si>
  <si>
    <t>General Service</t>
  </si>
  <si>
    <t>Table 2.2</t>
  </si>
  <si>
    <t>Summary of Energy Balance, Losses, Peak and Load Factor</t>
  </si>
  <si>
    <t>Sales and Losses</t>
  </si>
  <si>
    <t>Losses - MWh</t>
  </si>
  <si>
    <t>Losses - %</t>
  </si>
  <si>
    <t>Total Generation</t>
  </si>
  <si>
    <t>Hydro Generation</t>
  </si>
  <si>
    <t>Whitehorse</t>
  </si>
  <si>
    <t>Aishihik</t>
  </si>
  <si>
    <t>Wind Turbine</t>
  </si>
  <si>
    <t>Mayo</t>
  </si>
  <si>
    <t>Total Hydro</t>
  </si>
  <si>
    <t>Diesel Generation</t>
  </si>
  <si>
    <t>Total Diesel</t>
  </si>
  <si>
    <t>Source - %</t>
  </si>
  <si>
    <t>Total Energy Sales</t>
  </si>
  <si>
    <t>Faro</t>
  </si>
  <si>
    <t>Dawson</t>
  </si>
  <si>
    <t>Note:</t>
  </si>
  <si>
    <t>Total Company - Firm Retail &amp; Ind.</t>
  </si>
  <si>
    <t>Integrated System</t>
  </si>
  <si>
    <t>Table 2.1</t>
  </si>
  <si>
    <t>Summary of Customers, Energy Sales and Revenues</t>
  </si>
  <si>
    <t>Notes:</t>
  </si>
  <si>
    <t>LNG Generation</t>
  </si>
  <si>
    <t>Secondary Sales Related Generation</t>
  </si>
  <si>
    <t>Firm Load Generation</t>
  </si>
  <si>
    <r>
      <t>Total Sales Revenues</t>
    </r>
    <r>
      <rPr>
        <b/>
        <vertAlign val="superscript"/>
        <sz val="10"/>
        <rFont val="Tahoma"/>
        <family val="2"/>
      </rPr>
      <t>1</t>
    </r>
  </si>
  <si>
    <t>Total Sales Revenues excluding secondary sales</t>
  </si>
  <si>
    <t>Actual Generation - MWh</t>
  </si>
  <si>
    <t>LTA Hydro Generation</t>
  </si>
  <si>
    <t>LTA Wind Generation</t>
  </si>
  <si>
    <t>LTA Thermal Generation</t>
  </si>
  <si>
    <t>Total LTA Generation</t>
  </si>
  <si>
    <t>LTA Generation - MWh</t>
  </si>
  <si>
    <t>1. Excludes revenues from other revenues.</t>
  </si>
  <si>
    <r>
      <t>Diesel Generation</t>
    </r>
    <r>
      <rPr>
        <b/>
        <vertAlign val="superscript"/>
        <sz val="10"/>
        <rFont val="Tahoma"/>
        <family val="2"/>
      </rPr>
      <t>1</t>
    </r>
  </si>
  <si>
    <r>
      <t>LNG Generation</t>
    </r>
    <r>
      <rPr>
        <b/>
        <vertAlign val="superscript"/>
        <sz val="10"/>
        <rFont val="Tahoma"/>
        <family val="2"/>
      </rPr>
      <t>1</t>
    </r>
  </si>
  <si>
    <r>
      <t>Total Thermal</t>
    </r>
    <r>
      <rPr>
        <b/>
        <vertAlign val="superscript"/>
        <sz val="10"/>
        <rFont val="Tahoma"/>
        <family val="2"/>
      </rPr>
      <t>1</t>
    </r>
  </si>
  <si>
    <r>
      <t>Peak - MW</t>
    </r>
    <r>
      <rPr>
        <b/>
        <vertAlign val="superscript"/>
        <sz val="12"/>
        <rFont val="Tahoma"/>
        <family val="2"/>
      </rPr>
      <t>2</t>
    </r>
  </si>
  <si>
    <t>IPPs</t>
  </si>
  <si>
    <t>IPP Generation</t>
  </si>
  <si>
    <t>GRA Forecast</t>
  </si>
  <si>
    <t>Actual thermal generation reflects actual generation required for maintenance, capital, RFID and all other generation, e.g., peaking. Forecast Actual Generation includes peaking, maintenance and capital requirements reflecting short-term hydro generation forecasts.</t>
  </si>
  <si>
    <t>2023
 Actual</t>
  </si>
  <si>
    <t>2025 Forecast</t>
  </si>
  <si>
    <t>2026 Forecast</t>
  </si>
  <si>
    <t>2027 Forecast</t>
  </si>
  <si>
    <t>2024 Approved</t>
  </si>
  <si>
    <t>Rider J ($000s) at the 2023/24 GRA</t>
  </si>
  <si>
    <t>2023 Approved</t>
  </si>
  <si>
    <t>Peak load is forecast to occur in December (forecasts assume weather normalized temperature) and includes industrial peak.</t>
  </si>
  <si>
    <t>Prlm. 2024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</si>
</sst>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General\ &quot;Actual&quot;"/>
    <numFmt numFmtId="168" formatCode="#,##0.000000000000"/>
    <numFmt numFmtId="169" formatCode="_(* #,##0_);_(* \(#,##0\);_(* &quot;-&quot;??_);_(@_)"/>
    <numFmt numFmtId="170" formatCode="_-&quot;$&quot;* #,##0.000_-;\-&quot;$&quot;* #,##0.000_-;_-&quot;$&quot;* &quot;-&quot;??_-;_-@_-"/>
    <numFmt numFmtId="171" formatCode="_-&quot;$&quot;* #,##0_-;\-&quot;$&quot;* #,##0_-;_-&quot;$&quot;* &quot;-&quot;??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sz val="12"/>
      <name val="Tahoma"/>
      <family val="2"/>
    </font>
    <font>
      <sz val="12"/>
      <color indexed="12"/>
      <name val="Tahoma"/>
      <family val="2"/>
    </font>
    <font>
      <sz val="12"/>
      <color indexed="57"/>
      <name val="Tahoma"/>
      <family val="2"/>
    </font>
    <font>
      <b/>
      <vertAlign val="superscript"/>
      <sz val="10"/>
      <name val="Tahoma"/>
      <family val="2"/>
    </font>
    <font>
      <b/>
      <vertAlign val="superscript"/>
      <sz val="12"/>
      <name val="Tahoma"/>
      <family val="2"/>
    </font>
    <font>
      <sz val="10"/>
      <name val="Arial"/>
      <family val="2"/>
    </font>
    <font>
      <sz val="10"/>
      <color theme="0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7" fillId="5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66">
    <xf numFmtId="0" fontId="0" fillId="0" borderId="0" xfId="0"/>
    <xf numFmtId="0" fontId="11" fillId="2" borderId="0" xfId="2" applyFont="1" applyFill="1"/>
    <xf numFmtId="0" fontId="6" fillId="2" borderId="0" xfId="2" applyFont="1" applyFill="1" applyAlignment="1">
      <alignment horizontal="centerContinuous"/>
    </xf>
    <xf numFmtId="0" fontId="11" fillId="2" borderId="0" xfId="2" applyFont="1" applyFill="1" applyAlignment="1">
      <alignment horizontal="centerContinuous"/>
    </xf>
    <xf numFmtId="0" fontId="12" fillId="2" borderId="0" xfId="2" applyFont="1" applyFill="1" applyAlignment="1">
      <alignment horizontal="centerContinuous"/>
    </xf>
    <xf numFmtId="0" fontId="13" fillId="2" borderId="0" xfId="2" applyFont="1" applyFill="1" applyAlignment="1">
      <alignment horizontal="centerContinuous"/>
    </xf>
    <xf numFmtId="0" fontId="5" fillId="2" borderId="0" xfId="2" applyFont="1" applyFill="1"/>
    <xf numFmtId="0" fontId="7" fillId="2" borderId="0" xfId="2" applyFont="1" applyFill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8" fillId="2" borderId="0" xfId="2" applyFont="1" applyFill="1" applyAlignment="1">
      <alignment horizontal="centerContinuous"/>
    </xf>
    <xf numFmtId="0" fontId="5" fillId="2" borderId="0" xfId="2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2" applyFont="1" applyFill="1" applyAlignment="1">
      <alignment horizont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167" fontId="7" fillId="2" borderId="1" xfId="2" applyNumberFormat="1" applyFont="1" applyFill="1" applyBorder="1" applyAlignment="1">
      <alignment horizontal="center" vertical="center" wrapText="1"/>
    </xf>
    <xf numFmtId="0" fontId="7" fillId="2" borderId="0" xfId="2" applyFont="1" applyFill="1"/>
    <xf numFmtId="3" fontId="5" fillId="2" borderId="0" xfId="2" applyNumberFormat="1" applyFont="1" applyFill="1"/>
    <xf numFmtId="0" fontId="5" fillId="2" borderId="0" xfId="2" applyFont="1" applyFill="1" applyAlignment="1">
      <alignment horizontal="left" indent="1"/>
    </xf>
    <xf numFmtId="10" fontId="5" fillId="2" borderId="0" xfId="1" applyNumberFormat="1" applyFont="1" applyFill="1"/>
    <xf numFmtId="164" fontId="5" fillId="2" borderId="0" xfId="1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0" fontId="10" fillId="2" borderId="0" xfId="2" applyFont="1" applyFill="1"/>
    <xf numFmtId="168" fontId="5" fillId="2" borderId="0" xfId="2" applyNumberFormat="1" applyFont="1" applyFill="1"/>
    <xf numFmtId="2" fontId="5" fillId="2" borderId="0" xfId="2" applyNumberFormat="1" applyFont="1" applyFill="1"/>
    <xf numFmtId="3" fontId="7" fillId="2" borderId="0" xfId="2" applyNumberFormat="1" applyFont="1" applyFill="1"/>
    <xf numFmtId="166" fontId="7" fillId="2" borderId="0" xfId="2" applyNumberFormat="1" applyFont="1" applyFill="1"/>
    <xf numFmtId="0" fontId="5" fillId="2" borderId="0" xfId="2" applyFont="1" applyFill="1" applyAlignment="1">
      <alignment horizontal="left"/>
    </xf>
    <xf numFmtId="0" fontId="6" fillId="2" borderId="0" xfId="0" applyFont="1" applyFill="1"/>
    <xf numFmtId="0" fontId="11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indent="1"/>
    </xf>
    <xf numFmtId="3" fontId="5" fillId="2" borderId="0" xfId="0" applyNumberFormat="1" applyFont="1" applyFill="1"/>
    <xf numFmtId="164" fontId="5" fillId="2" borderId="0" xfId="0" applyNumberFormat="1" applyFont="1" applyFill="1"/>
    <xf numFmtId="165" fontId="5" fillId="2" borderId="0" xfId="0" applyNumberFormat="1" applyFont="1" applyFill="1"/>
    <xf numFmtId="2" fontId="5" fillId="2" borderId="0" xfId="0" applyNumberFormat="1" applyFont="1" applyFill="1"/>
    <xf numFmtId="4" fontId="5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wrapText="1" indent="1"/>
    </xf>
    <xf numFmtId="0" fontId="7" fillId="2" borderId="0" xfId="2" applyFont="1" applyFill="1" applyAlignment="1">
      <alignment horizontal="left" indent="1"/>
    </xf>
    <xf numFmtId="2" fontId="7" fillId="2" borderId="0" xfId="2" applyNumberFormat="1" applyFont="1" applyFill="1"/>
    <xf numFmtId="0" fontId="7" fillId="2" borderId="0" xfId="2" applyFont="1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/>
    <xf numFmtId="0" fontId="6" fillId="2" borderId="2" xfId="0" applyFont="1" applyFill="1" applyBorder="1"/>
    <xf numFmtId="0" fontId="7" fillId="3" borderId="0" xfId="0" applyFont="1" applyFill="1"/>
    <xf numFmtId="170" fontId="5" fillId="2" borderId="0" xfId="14" applyNumberFormat="1" applyFont="1" applyFill="1"/>
    <xf numFmtId="171" fontId="5" fillId="2" borderId="0" xfId="2" applyNumberFormat="1" applyFont="1" applyFill="1"/>
    <xf numFmtId="3" fontId="5" fillId="0" borderId="0" xfId="0" applyNumberFormat="1" applyFont="1"/>
    <xf numFmtId="165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vertical="top" wrapText="1"/>
    </xf>
    <xf numFmtId="165" fontId="5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centerContinuous"/>
    </xf>
    <xf numFmtId="0" fontId="7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9">
    <cellStyle name="Accent2 2" xfId="17" xr:uid="{00000000-0005-0000-0000-000000000000}"/>
    <cellStyle name="Accent4 2" xfId="16" xr:uid="{00000000-0005-0000-0000-000001000000}"/>
    <cellStyle name="Comma 10" xfId="12" xr:uid="{00000000-0005-0000-0000-000003000000}"/>
    <cellStyle name="Comma 2" xfId="3" xr:uid="{00000000-0005-0000-0000-000004000000}"/>
    <cellStyle name="Comma 3" xfId="7" xr:uid="{00000000-0005-0000-0000-000005000000}"/>
    <cellStyle name="Comma 4" xfId="15" xr:uid="{00000000-0005-0000-0000-000006000000}"/>
    <cellStyle name="Comma 9" xfId="5" xr:uid="{00000000-0005-0000-0000-000007000000}"/>
    <cellStyle name="Comma 9 2" xfId="9" xr:uid="{00000000-0005-0000-0000-000008000000}"/>
    <cellStyle name="Currency" xfId="14" builtinId="4"/>
    <cellStyle name="Currency 5" xfId="13" xr:uid="{00000000-0005-0000-0000-00000A000000}"/>
    <cellStyle name="Normal" xfId="0" builtinId="0"/>
    <cellStyle name="Normal 10" xfId="11" xr:uid="{00000000-0005-0000-0000-00000C000000}"/>
    <cellStyle name="Normal 2" xfId="2" xr:uid="{00000000-0005-0000-0000-00000D000000}"/>
    <cellStyle name="Normal 3" xfId="18" xr:uid="{BCDEE714-F541-4B26-ACA0-DD8D6A79FDE5}"/>
    <cellStyle name="Normal 9" xfId="4" xr:uid="{00000000-0005-0000-0000-00000E000000}"/>
    <cellStyle name="Normal 9 2" xfId="8" xr:uid="{00000000-0005-0000-0000-00000F000000}"/>
    <cellStyle name="Percent" xfId="1" builtinId="5"/>
    <cellStyle name="Percent 4" xfId="6" xr:uid="{00000000-0005-0000-0000-000011000000}"/>
    <cellStyle name="Percent 4 2" xfId="10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B1:R76"/>
  <sheetViews>
    <sheetView tabSelected="1" view="pageBreakPreview" zoomScaleNormal="100" zoomScaleSheetLayoutView="100" workbookViewId="0">
      <pane ySplit="5" topLeftCell="A6" activePane="bottomLeft" state="frozen"/>
      <selection pane="bottomLeft" activeCell="I5" sqref="I5"/>
    </sheetView>
  </sheetViews>
  <sheetFormatPr defaultColWidth="9.08984375" defaultRowHeight="12.5" x14ac:dyDescent="0.25"/>
  <cols>
    <col min="1" max="1" width="9.08984375" style="6"/>
    <col min="2" max="2" width="5.36328125" style="6" customWidth="1"/>
    <col min="3" max="3" width="1.90625" style="6" customWidth="1"/>
    <col min="4" max="4" width="32.36328125" style="6" customWidth="1"/>
    <col min="5" max="5" width="10.81640625" style="6" customWidth="1"/>
    <col min="6" max="6" width="12.08984375" style="6" customWidth="1"/>
    <col min="7" max="7" width="1.90625" style="6" customWidth="1"/>
    <col min="8" max="8" width="11.90625" style="6" customWidth="1"/>
    <col min="9" max="9" width="11.26953125" style="6" customWidth="1"/>
    <col min="10" max="12" width="11.90625" style="6" customWidth="1"/>
    <col min="13" max="13" width="9.08984375" style="6"/>
    <col min="14" max="15" width="9.453125" style="6" customWidth="1"/>
    <col min="16" max="16" width="10.6328125" style="6" customWidth="1"/>
    <col min="17" max="16384" width="9.08984375" style="6"/>
  </cols>
  <sheetData>
    <row r="1" spans="2:17" s="1" customFormat="1" ht="15" x14ac:dyDescent="0.3">
      <c r="B1" s="2" t="s">
        <v>37</v>
      </c>
      <c r="C1" s="3"/>
      <c r="D1" s="4"/>
      <c r="E1" s="4"/>
      <c r="F1" s="3"/>
      <c r="G1" s="3"/>
      <c r="H1" s="3"/>
      <c r="I1" s="3"/>
      <c r="J1" s="3"/>
      <c r="K1" s="3"/>
      <c r="L1" s="3"/>
    </row>
    <row r="2" spans="2:17" s="1" customFormat="1" ht="15" x14ac:dyDescent="0.3">
      <c r="B2" s="2" t="s">
        <v>38</v>
      </c>
      <c r="C2" s="3"/>
      <c r="D2" s="5"/>
      <c r="E2" s="5"/>
      <c r="F2" s="3"/>
      <c r="G2" s="3"/>
      <c r="H2" s="3"/>
      <c r="I2" s="3"/>
      <c r="J2" s="3"/>
      <c r="K2" s="3"/>
      <c r="L2" s="3"/>
    </row>
    <row r="3" spans="2:17" x14ac:dyDescent="0.25">
      <c r="B3" s="7"/>
      <c r="C3" s="8"/>
      <c r="D3" s="9"/>
      <c r="E3" s="9"/>
      <c r="F3" s="8"/>
      <c r="G3" s="8"/>
      <c r="H3" s="8"/>
      <c r="I3" s="8"/>
      <c r="J3" s="8"/>
      <c r="K3" s="8"/>
      <c r="L3" s="8"/>
    </row>
    <row r="4" spans="2:17" s="10" customFormat="1" x14ac:dyDescent="0.25">
      <c r="D4" s="11"/>
      <c r="E4" s="11"/>
      <c r="G4" s="12"/>
      <c r="H4" s="12"/>
      <c r="I4" s="13"/>
      <c r="J4" s="63" t="s">
        <v>58</v>
      </c>
      <c r="K4" s="63"/>
      <c r="L4" s="63"/>
    </row>
    <row r="5" spans="2:17" s="14" customFormat="1" ht="25" x14ac:dyDescent="0.25">
      <c r="B5" s="15" t="s">
        <v>0</v>
      </c>
      <c r="C5" s="16"/>
      <c r="D5" s="15" t="s">
        <v>1</v>
      </c>
      <c r="E5" s="17" t="s">
        <v>66</v>
      </c>
      <c r="F5" s="17" t="s">
        <v>64</v>
      </c>
      <c r="G5" s="15"/>
      <c r="H5" s="15" t="s">
        <v>60</v>
      </c>
      <c r="I5" s="15" t="s">
        <v>68</v>
      </c>
      <c r="J5" s="15" t="s">
        <v>61</v>
      </c>
      <c r="K5" s="15" t="s">
        <v>62</v>
      </c>
      <c r="L5" s="15" t="s">
        <v>63</v>
      </c>
    </row>
    <row r="6" spans="2:17" x14ac:dyDescent="0.25">
      <c r="B6" s="6">
        <v>1</v>
      </c>
      <c r="D6" s="18" t="s">
        <v>2</v>
      </c>
      <c r="H6" s="19"/>
    </row>
    <row r="7" spans="2:17" x14ac:dyDescent="0.25">
      <c r="B7" s="6">
        <v>2</v>
      </c>
      <c r="D7" s="20" t="s">
        <v>3</v>
      </c>
      <c r="E7" s="19">
        <v>1858.0820814393944</v>
      </c>
      <c r="F7" s="19">
        <v>1898.2087205643945</v>
      </c>
      <c r="G7" s="19"/>
      <c r="H7" s="19">
        <v>1889.1666666666667</v>
      </c>
      <c r="I7" s="19">
        <v>1968.1666666666667</v>
      </c>
      <c r="J7" s="19">
        <v>2007.6549999999997</v>
      </c>
      <c r="K7" s="19">
        <v>2047.6480999999997</v>
      </c>
      <c r="L7" s="19">
        <v>2088.2410620000005</v>
      </c>
      <c r="N7" s="22"/>
      <c r="O7" s="22"/>
      <c r="P7" s="22"/>
      <c r="Q7" s="22"/>
    </row>
    <row r="8" spans="2:17" x14ac:dyDescent="0.25">
      <c r="B8" s="6">
        <v>3</v>
      </c>
      <c r="D8" s="20" t="s">
        <v>4</v>
      </c>
      <c r="E8" s="19">
        <v>17692.784046871151</v>
      </c>
      <c r="F8" s="19">
        <v>18090.339959899033</v>
      </c>
      <c r="G8" s="19"/>
      <c r="H8" s="19">
        <v>17327.518319999999</v>
      </c>
      <c r="I8" s="19">
        <v>18988.966</v>
      </c>
      <c r="J8" s="19">
        <v>19368.745320000002</v>
      </c>
      <c r="K8" s="19">
        <v>19756.120226400002</v>
      </c>
      <c r="L8" s="19">
        <v>20151.242630927998</v>
      </c>
      <c r="N8" s="22"/>
      <c r="O8" s="22"/>
      <c r="P8" s="22"/>
      <c r="Q8" s="22"/>
    </row>
    <row r="9" spans="2:17" x14ac:dyDescent="0.25">
      <c r="B9" s="6">
        <v>4</v>
      </c>
      <c r="D9" s="20" t="s">
        <v>5</v>
      </c>
      <c r="E9" s="23">
        <f>E8/E7</f>
        <v>9.5220680634114618</v>
      </c>
      <c r="F9" s="23">
        <f>F8/F7</f>
        <v>9.5302164424364406</v>
      </c>
      <c r="G9" s="23"/>
      <c r="H9" s="23">
        <f t="shared" ref="H9:I9" si="0">H8/H7</f>
        <v>9.1720432218791341</v>
      </c>
      <c r="I9" s="23">
        <f t="shared" si="0"/>
        <v>9.6480477601829104</v>
      </c>
      <c r="J9" s="23">
        <f t="shared" ref="J9:L9" si="1">J8/J7</f>
        <v>9.6474470563916626</v>
      </c>
      <c r="K9" s="23">
        <f t="shared" si="1"/>
        <v>9.6482008927217553</v>
      </c>
      <c r="L9" s="23">
        <f t="shared" si="1"/>
        <v>9.6498641836054428</v>
      </c>
      <c r="N9" s="21"/>
      <c r="O9" s="21"/>
    </row>
    <row r="10" spans="2:17" x14ac:dyDescent="0.25">
      <c r="B10" s="6">
        <v>5</v>
      </c>
      <c r="D10" s="20" t="s">
        <v>6</v>
      </c>
      <c r="E10" s="19">
        <v>2531.7944661363281</v>
      </c>
      <c r="F10" s="19">
        <v>2610.7132577603902</v>
      </c>
      <c r="G10" s="19"/>
      <c r="H10" s="19">
        <v>2471.7111500000005</v>
      </c>
      <c r="I10" s="19">
        <v>2748.5566199999989</v>
      </c>
      <c r="J10" s="19">
        <v>2822.5968455111156</v>
      </c>
      <c r="K10" s="19">
        <v>2879.0487824213374</v>
      </c>
      <c r="L10" s="19">
        <v>2936.6297580697637</v>
      </c>
      <c r="N10" s="22"/>
      <c r="O10" s="22"/>
    </row>
    <row r="11" spans="2:17" x14ac:dyDescent="0.25">
      <c r="B11" s="6">
        <v>6</v>
      </c>
      <c r="D11" s="20" t="s">
        <v>7</v>
      </c>
      <c r="E11" s="24">
        <f>SUM(E10/E8)*100</f>
        <v>14.309757353219144</v>
      </c>
      <c r="F11" s="24">
        <f>SUM(F10/F8)*100</f>
        <v>14.43153231806353</v>
      </c>
      <c r="G11" s="24"/>
      <c r="H11" s="24">
        <f t="shared" ref="H11:I11" si="2">SUM(H10/H8)*100</f>
        <v>14.264657548490767</v>
      </c>
      <c r="I11" s="24">
        <f t="shared" si="2"/>
        <v>14.474493345240594</v>
      </c>
      <c r="J11" s="24">
        <f t="shared" ref="J11:L11" si="3">SUM(J10/J8)*100</f>
        <v>14.572946253759278</v>
      </c>
      <c r="K11" s="24">
        <f t="shared" si="3"/>
        <v>14.572946253759275</v>
      </c>
      <c r="L11" s="24">
        <f t="shared" si="3"/>
        <v>14.572946253759275</v>
      </c>
    </row>
    <row r="12" spans="2:17" x14ac:dyDescent="0.25">
      <c r="B12" s="6">
        <v>7</v>
      </c>
      <c r="D12" s="18" t="s">
        <v>15</v>
      </c>
    </row>
    <row r="13" spans="2:17" x14ac:dyDescent="0.25">
      <c r="B13" s="6">
        <v>8</v>
      </c>
      <c r="D13" s="20" t="s">
        <v>3</v>
      </c>
      <c r="E13" s="19">
        <v>528.82104861111111</v>
      </c>
      <c r="F13" s="19">
        <v>536.12350198263891</v>
      </c>
      <c r="G13" s="19"/>
      <c r="H13" s="19">
        <v>560.66666666666663</v>
      </c>
      <c r="I13" s="19">
        <v>611.83333333333337</v>
      </c>
      <c r="J13" s="19">
        <v>618.39750000000004</v>
      </c>
      <c r="K13" s="19">
        <v>624.26980833333334</v>
      </c>
      <c r="L13" s="19">
        <v>630.20083974999977</v>
      </c>
      <c r="N13" s="22"/>
      <c r="O13" s="22"/>
      <c r="P13" s="22"/>
      <c r="Q13" s="22"/>
    </row>
    <row r="14" spans="2:17" x14ac:dyDescent="0.25">
      <c r="B14" s="6">
        <v>9</v>
      </c>
      <c r="D14" s="20" t="s">
        <v>4</v>
      </c>
      <c r="E14" s="19">
        <v>38568.709158506084</v>
      </c>
      <c r="F14" s="19">
        <v>44698.259126585959</v>
      </c>
      <c r="G14" s="19"/>
      <c r="H14" s="19">
        <v>39502.035609999999</v>
      </c>
      <c r="I14" s="19">
        <v>39519.889000000003</v>
      </c>
      <c r="J14" s="19">
        <v>39780.75189</v>
      </c>
      <c r="K14" s="19">
        <v>40044.223408899998</v>
      </c>
      <c r="L14" s="19">
        <v>40310.329642989003</v>
      </c>
      <c r="N14" s="22"/>
      <c r="O14" s="22"/>
      <c r="P14" s="22"/>
      <c r="Q14" s="22"/>
    </row>
    <row r="15" spans="2:17" x14ac:dyDescent="0.25">
      <c r="B15" s="6">
        <v>10</v>
      </c>
      <c r="D15" s="20" t="s">
        <v>5</v>
      </c>
      <c r="E15" s="23">
        <f>E14/E13</f>
        <v>72.93338504547512</v>
      </c>
      <c r="F15" s="23">
        <f>F14/F13</f>
        <v>83.373064156462604</v>
      </c>
      <c r="G15" s="23"/>
      <c r="H15" s="23">
        <f t="shared" ref="H15:I15" si="4">H14/H13</f>
        <v>70.455473739595718</v>
      </c>
      <c r="I15" s="23">
        <f t="shared" si="4"/>
        <v>64.592572596022876</v>
      </c>
      <c r="J15" s="23">
        <f t="shared" ref="J15:L15" si="5">J14/J13</f>
        <v>64.328772173238079</v>
      </c>
      <c r="K15" s="23">
        <f t="shared" si="5"/>
        <v>64.145699302372947</v>
      </c>
      <c r="L15" s="23">
        <f t="shared" si="5"/>
        <v>63.96425885274936</v>
      </c>
    </row>
    <row r="16" spans="2:17" x14ac:dyDescent="0.25">
      <c r="B16" s="6">
        <v>11</v>
      </c>
      <c r="D16" s="20" t="s">
        <v>6</v>
      </c>
      <c r="E16" s="19">
        <v>6271.980312051458</v>
      </c>
      <c r="F16" s="19">
        <v>7175.0888690444954</v>
      </c>
      <c r="G16" s="19"/>
      <c r="H16" s="19">
        <v>6475.8341599999912</v>
      </c>
      <c r="I16" s="19">
        <v>6859.5120999999999</v>
      </c>
      <c r="J16" s="19">
        <v>6495.5549516763685</v>
      </c>
      <c r="K16" s="19">
        <v>6539.085131146453</v>
      </c>
      <c r="L16" s="19">
        <v>6583.0506124112408</v>
      </c>
    </row>
    <row r="17" spans="2:18" x14ac:dyDescent="0.25">
      <c r="B17" s="6">
        <v>12</v>
      </c>
      <c r="D17" s="20" t="s">
        <v>7</v>
      </c>
      <c r="E17" s="24">
        <f>SUM(E16/E14)*100</f>
        <v>16.261836210995444</v>
      </c>
      <c r="F17" s="24">
        <f>SUM(F16/F14)*100</f>
        <v>16.052278118314554</v>
      </c>
      <c r="G17" s="24"/>
      <c r="H17" s="24">
        <f t="shared" ref="H17:I17" si="6">SUM(H16/H14)*100</f>
        <v>16.393672022209973</v>
      </c>
      <c r="I17" s="24">
        <f t="shared" si="6"/>
        <v>17.357113781367147</v>
      </c>
      <c r="J17" s="24">
        <f t="shared" ref="J17:L17" si="7">SUM(J16/J14)*100</f>
        <v>16.32838657659763</v>
      </c>
      <c r="K17" s="24">
        <f t="shared" si="7"/>
        <v>16.329658998189274</v>
      </c>
      <c r="L17" s="24">
        <f t="shared" si="7"/>
        <v>16.330927260368362</v>
      </c>
    </row>
    <row r="18" spans="2:18" x14ac:dyDescent="0.25">
      <c r="B18" s="6">
        <v>13</v>
      </c>
      <c r="D18" s="18" t="s">
        <v>8</v>
      </c>
    </row>
    <row r="19" spans="2:18" x14ac:dyDescent="0.25">
      <c r="B19" s="6">
        <v>14</v>
      </c>
      <c r="D19" s="20" t="s">
        <v>4</v>
      </c>
      <c r="E19" s="19">
        <v>75045.114138777761</v>
      </c>
      <c r="F19" s="19">
        <v>69367.817880341725</v>
      </c>
      <c r="G19" s="19"/>
      <c r="H19" s="19">
        <v>74498.325999999972</v>
      </c>
      <c r="I19" s="19">
        <v>46126.720000000016</v>
      </c>
      <c r="J19" s="19">
        <v>42795.943480341724</v>
      </c>
      <c r="K19" s="19">
        <v>42795.943480341724</v>
      </c>
      <c r="L19" s="19">
        <v>42795.943480341724</v>
      </c>
      <c r="N19" s="22"/>
      <c r="O19" s="22"/>
      <c r="P19" s="22"/>
      <c r="Q19" s="22"/>
      <c r="R19" s="22"/>
    </row>
    <row r="20" spans="2:18" x14ac:dyDescent="0.25">
      <c r="B20" s="6">
        <v>15</v>
      </c>
      <c r="D20" s="20" t="s">
        <v>6</v>
      </c>
      <c r="E20" s="19">
        <v>9771.6449237509587</v>
      </c>
      <c r="F20" s="19">
        <v>8808.7146814176231</v>
      </c>
      <c r="G20" s="19"/>
      <c r="H20" s="19">
        <v>9585.901828459997</v>
      </c>
      <c r="I20" s="19">
        <v>6887.8961032000007</v>
      </c>
      <c r="J20" s="19">
        <v>5724.2993867967334</v>
      </c>
      <c r="K20" s="19">
        <v>5628.0217867967331</v>
      </c>
      <c r="L20" s="19">
        <v>5628.0217867967331</v>
      </c>
      <c r="M20" s="19"/>
      <c r="N20" s="19"/>
      <c r="O20" s="19"/>
      <c r="P20" s="19"/>
      <c r="Q20" s="19"/>
      <c r="R20" s="19"/>
    </row>
    <row r="21" spans="2:18" x14ac:dyDescent="0.25">
      <c r="B21" s="6">
        <v>16</v>
      </c>
      <c r="D21" s="20" t="s">
        <v>7</v>
      </c>
      <c r="E21" s="24">
        <f>IF(E19=0,0,SUM(E20/E19)*100)</f>
        <v>13.021027465799664</v>
      </c>
      <c r="F21" s="24">
        <f>IF(F19=0,0,SUM(F20/F19)*100)</f>
        <v>12.698561019480966</v>
      </c>
      <c r="G21" s="24"/>
      <c r="H21" s="24">
        <f>SUM(H20/H19)*100</f>
        <v>12.867271445079185</v>
      </c>
      <c r="I21" s="24">
        <f>SUM(I20/I19)*100</f>
        <v>14.93255124838705</v>
      </c>
      <c r="J21" s="24">
        <f>SUM(J20/J19)*100</f>
        <v>13.375799015685178</v>
      </c>
      <c r="K21" s="24">
        <f>SUM(K20/K19)*100</f>
        <v>13.150830029911504</v>
      </c>
      <c r="L21" s="24">
        <f>SUM(L20/L19)*100</f>
        <v>13.150830029911504</v>
      </c>
    </row>
    <row r="22" spans="2:18" x14ac:dyDescent="0.25">
      <c r="B22" s="6">
        <v>17</v>
      </c>
      <c r="D22" s="18" t="s">
        <v>9</v>
      </c>
    </row>
    <row r="23" spans="2:18" x14ac:dyDescent="0.25">
      <c r="B23" s="6">
        <v>18</v>
      </c>
      <c r="D23" s="20" t="s">
        <v>4</v>
      </c>
      <c r="E23" s="19">
        <v>168.18</v>
      </c>
      <c r="F23" s="19">
        <v>168.18</v>
      </c>
      <c r="G23" s="19"/>
      <c r="H23" s="19">
        <v>167.70400000000001</v>
      </c>
      <c r="I23" s="19">
        <v>172.465</v>
      </c>
      <c r="J23" s="19">
        <v>171.29300000000001</v>
      </c>
      <c r="K23" s="19">
        <v>171.29300000000001</v>
      </c>
      <c r="L23" s="19">
        <v>171.29300000000001</v>
      </c>
      <c r="N23" s="23"/>
      <c r="O23" s="23"/>
    </row>
    <row r="24" spans="2:18" x14ac:dyDescent="0.25">
      <c r="B24" s="6">
        <v>19</v>
      </c>
      <c r="D24" s="20" t="s">
        <v>6</v>
      </c>
      <c r="E24" s="19">
        <v>82.172530000000009</v>
      </c>
      <c r="F24" s="19">
        <v>82.172530000000009</v>
      </c>
      <c r="G24" s="19"/>
      <c r="H24" s="19">
        <v>82.824780000000018</v>
      </c>
      <c r="I24" s="19">
        <v>83.222580000000008</v>
      </c>
      <c r="J24" s="19">
        <v>83.222580000000008</v>
      </c>
      <c r="K24" s="19">
        <v>83.222580000000008</v>
      </c>
      <c r="L24" s="19">
        <v>83.222580000000008</v>
      </c>
      <c r="N24" s="21"/>
      <c r="O24" s="21"/>
    </row>
    <row r="25" spans="2:18" x14ac:dyDescent="0.25">
      <c r="B25" s="6">
        <v>20</v>
      </c>
      <c r="D25" s="20" t="s">
        <v>7</v>
      </c>
      <c r="E25" s="24">
        <f t="shared" ref="E25:F25" si="8">SUM(E24/E23)*100</f>
        <v>48.859870376977049</v>
      </c>
      <c r="F25" s="24">
        <f t="shared" si="8"/>
        <v>48.859870376977049</v>
      </c>
      <c r="G25" s="24"/>
      <c r="H25" s="24">
        <f t="shared" ref="H25" si="9">SUM(H24/H23)*100</f>
        <v>49.387480322472939</v>
      </c>
      <c r="I25" s="24">
        <f t="shared" ref="I25:L25" si="10">SUM(I24/I23)*100</f>
        <v>48.254764734873746</v>
      </c>
      <c r="J25" s="24">
        <f t="shared" si="10"/>
        <v>48.584927580228033</v>
      </c>
      <c r="K25" s="24">
        <f t="shared" si="10"/>
        <v>48.584927580228033</v>
      </c>
      <c r="L25" s="24">
        <f t="shared" si="10"/>
        <v>48.584927580228033</v>
      </c>
    </row>
    <row r="26" spans="2:18" x14ac:dyDescent="0.25">
      <c r="B26" s="6">
        <v>21</v>
      </c>
      <c r="D26" s="18" t="s">
        <v>10</v>
      </c>
    </row>
    <row r="27" spans="2:18" x14ac:dyDescent="0.25">
      <c r="B27" s="6">
        <v>22</v>
      </c>
      <c r="D27" s="20" t="s">
        <v>4</v>
      </c>
      <c r="E27" s="19">
        <v>8.8439999999999994</v>
      </c>
      <c r="F27" s="19">
        <v>8.8439999999999994</v>
      </c>
      <c r="G27" s="19"/>
      <c r="H27" s="19">
        <v>8.6440000000000001</v>
      </c>
      <c r="I27" s="19">
        <v>9.968</v>
      </c>
      <c r="J27" s="19">
        <v>9.82</v>
      </c>
      <c r="K27" s="19">
        <v>9.82</v>
      </c>
      <c r="L27" s="19">
        <v>9.82</v>
      </c>
    </row>
    <row r="28" spans="2:18" x14ac:dyDescent="0.25">
      <c r="B28" s="6">
        <v>23</v>
      </c>
      <c r="D28" s="20" t="s">
        <v>6</v>
      </c>
      <c r="E28" s="19">
        <v>2.4143700000000003</v>
      </c>
      <c r="F28" s="19">
        <v>2.4143700000000003</v>
      </c>
      <c r="G28" s="19"/>
      <c r="H28" s="19">
        <v>2.5282800000000001</v>
      </c>
      <c r="I28" s="19">
        <v>2.6421199999999998</v>
      </c>
      <c r="J28" s="19">
        <v>2.6421199999999998</v>
      </c>
      <c r="K28" s="19">
        <v>2.6421199999999998</v>
      </c>
      <c r="L28" s="19">
        <v>2.6421199999999998</v>
      </c>
    </row>
    <row r="29" spans="2:18" x14ac:dyDescent="0.25">
      <c r="B29" s="6">
        <v>24</v>
      </c>
      <c r="D29" s="20" t="s">
        <v>7</v>
      </c>
      <c r="E29" s="24">
        <f>SUM(E28/E27)*100</f>
        <v>27.299525101763916</v>
      </c>
      <c r="F29" s="24">
        <f>SUM(F28/F27)*100</f>
        <v>27.299525101763916</v>
      </c>
      <c r="G29" s="24"/>
      <c r="H29" s="24">
        <f>SUM(H28/H27)*100</f>
        <v>29.248958815363256</v>
      </c>
      <c r="I29" s="24">
        <f>SUM(I28/I27)*100</f>
        <v>26.506019261637238</v>
      </c>
      <c r="J29" s="24">
        <f>SUM(J28/J27)*100</f>
        <v>26.905498981670057</v>
      </c>
      <c r="K29" s="24">
        <f>SUM(K28/K27)*100</f>
        <v>26.905498981670057</v>
      </c>
      <c r="L29" s="24">
        <f>SUM(L28/L27)*100</f>
        <v>26.905498981670057</v>
      </c>
    </row>
    <row r="30" spans="2:18" x14ac:dyDescent="0.25">
      <c r="B30" s="6">
        <v>25</v>
      </c>
      <c r="D30" s="25" t="s">
        <v>35</v>
      </c>
    </row>
    <row r="31" spans="2:18" x14ac:dyDescent="0.25">
      <c r="B31" s="6">
        <v>26</v>
      </c>
      <c r="D31" s="20" t="s">
        <v>3</v>
      </c>
      <c r="E31" s="19">
        <f t="shared" ref="E31:F31" si="11">E7+E13</f>
        <v>2386.9031300505058</v>
      </c>
      <c r="F31" s="19">
        <f t="shared" si="11"/>
        <v>2434.3322225470333</v>
      </c>
      <c r="G31" s="19"/>
      <c r="H31" s="19">
        <f t="shared" ref="H31" si="12">H7+H13</f>
        <v>2449.8333333333335</v>
      </c>
      <c r="I31" s="19">
        <f t="shared" ref="I31:L31" si="13">I7+I13</f>
        <v>2580</v>
      </c>
      <c r="J31" s="19">
        <f t="shared" si="13"/>
        <v>2626.0524999999998</v>
      </c>
      <c r="K31" s="19">
        <f t="shared" si="13"/>
        <v>2671.9179083333329</v>
      </c>
      <c r="L31" s="19">
        <f t="shared" si="13"/>
        <v>2718.4419017500004</v>
      </c>
    </row>
    <row r="32" spans="2:18" x14ac:dyDescent="0.25">
      <c r="B32" s="6">
        <v>27</v>
      </c>
      <c r="D32" s="20" t="s">
        <v>4</v>
      </c>
      <c r="E32" s="19">
        <f t="shared" ref="E32:F32" si="14">E8+E14+E19+E23+E27</f>
        <v>131483.631344155</v>
      </c>
      <c r="F32" s="19">
        <f t="shared" si="14"/>
        <v>132333.44096682672</v>
      </c>
      <c r="G32" s="19"/>
      <c r="H32" s="19">
        <f t="shared" ref="H32" si="15">H8+H14+H19+H23+H27</f>
        <v>131504.22792999996</v>
      </c>
      <c r="I32" s="19">
        <f t="shared" ref="I32:L32" si="16">I8+I14+I19+I23+I27</f>
        <v>104818.008</v>
      </c>
      <c r="J32" s="19">
        <f t="shared" si="16"/>
        <v>102126.55369034174</v>
      </c>
      <c r="K32" s="19">
        <f t="shared" si="16"/>
        <v>102777.40011564174</v>
      </c>
      <c r="L32" s="19">
        <f t="shared" si="16"/>
        <v>103438.62875425874</v>
      </c>
    </row>
    <row r="33" spans="2:18" x14ac:dyDescent="0.25">
      <c r="B33" s="6">
        <v>28</v>
      </c>
      <c r="D33" s="20" t="s">
        <v>6</v>
      </c>
      <c r="E33" s="19">
        <f t="shared" ref="E33:F33" si="17">E10+E16+E20+E24+E28</f>
        <v>18660.006601938741</v>
      </c>
      <c r="F33" s="19">
        <f t="shared" si="17"/>
        <v>18679.103708222505</v>
      </c>
      <c r="G33" s="19"/>
      <c r="H33" s="19">
        <f>H10+H16+H20+H24+H28</f>
        <v>18618.800198459987</v>
      </c>
      <c r="I33" s="19">
        <f>I10+I16+I20+I24+I28</f>
        <v>16581.829523200002</v>
      </c>
      <c r="J33" s="19">
        <f>J10+J16+J20+J24+J28</f>
        <v>15128.315883984216</v>
      </c>
      <c r="K33" s="19">
        <f>K10+K16+K20+K24+K28</f>
        <v>15132.020400364523</v>
      </c>
      <c r="L33" s="19">
        <f>L10+L16+L20+L24+L28</f>
        <v>15233.566857277738</v>
      </c>
    </row>
    <row r="34" spans="2:18" x14ac:dyDescent="0.25">
      <c r="B34" s="6">
        <v>29</v>
      </c>
      <c r="D34" s="20" t="s">
        <v>7</v>
      </c>
      <c r="E34" s="24">
        <f>SUM(E33/E32)*100</f>
        <v>14.19188564475882</v>
      </c>
      <c r="F34" s="24">
        <f>SUM(F33/F32)*100</f>
        <v>14.11518023845913</v>
      </c>
      <c r="G34" s="24"/>
      <c r="H34" s="24">
        <f t="shared" ref="H34:I34" si="18">SUM(H33/H32)*100</f>
        <v>14.158328208558299</v>
      </c>
      <c r="I34" s="24">
        <f t="shared" si="18"/>
        <v>15.819638094248081</v>
      </c>
      <c r="J34" s="24">
        <f t="shared" ref="J34:L34" si="19">SUM(J33/J32)*100</f>
        <v>14.813303041493825</v>
      </c>
      <c r="K34" s="24">
        <f t="shared" si="19"/>
        <v>14.723100976808592</v>
      </c>
      <c r="L34" s="24">
        <f t="shared" si="19"/>
        <v>14.727154681708351</v>
      </c>
    </row>
    <row r="35" spans="2:18" x14ac:dyDescent="0.25">
      <c r="B35" s="6">
        <v>30</v>
      </c>
      <c r="D35" s="18" t="s">
        <v>11</v>
      </c>
    </row>
    <row r="36" spans="2:18" x14ac:dyDescent="0.25">
      <c r="B36" s="6">
        <v>31</v>
      </c>
      <c r="D36" s="20" t="s">
        <v>4</v>
      </c>
      <c r="E36" s="19">
        <v>351291.2260568515</v>
      </c>
      <c r="F36" s="19">
        <v>362365.08968331735</v>
      </c>
      <c r="G36" s="19"/>
      <c r="H36" s="19">
        <v>347703.94134344504</v>
      </c>
      <c r="I36" s="19">
        <v>374830.9191308131</v>
      </c>
      <c r="J36" s="19">
        <v>373661.72433434631</v>
      </c>
      <c r="K36" s="19">
        <v>381928.91553150013</v>
      </c>
      <c r="L36" s="19">
        <v>390419.54533434892</v>
      </c>
      <c r="M36" s="22"/>
      <c r="N36" s="22"/>
      <c r="O36" s="22"/>
      <c r="P36" s="22"/>
      <c r="Q36" s="22"/>
      <c r="R36" s="22"/>
    </row>
    <row r="37" spans="2:18" x14ac:dyDescent="0.25">
      <c r="B37" s="6">
        <v>32</v>
      </c>
      <c r="D37" s="20" t="s">
        <v>6</v>
      </c>
      <c r="E37" s="19">
        <v>29150.145938197533</v>
      </c>
      <c r="F37" s="19">
        <v>30069.055141921675</v>
      </c>
      <c r="G37" s="19"/>
      <c r="H37" s="19">
        <v>28852.473052679074</v>
      </c>
      <c r="I37" s="19">
        <v>31103.469669474878</v>
      </c>
      <c r="J37" s="19">
        <v>31006.449885264057</v>
      </c>
      <c r="K37" s="19">
        <v>31692.46141080387</v>
      </c>
      <c r="L37" s="19">
        <v>32397.013871844272</v>
      </c>
      <c r="M37" s="19"/>
      <c r="N37" s="19"/>
      <c r="O37" s="19"/>
      <c r="P37" s="19"/>
      <c r="Q37" s="19"/>
      <c r="R37" s="19"/>
    </row>
    <row r="38" spans="2:18" x14ac:dyDescent="0.25">
      <c r="B38" s="6">
        <v>33</v>
      </c>
      <c r="D38" s="20" t="s">
        <v>7</v>
      </c>
      <c r="E38" s="24">
        <f>SUM(E37/E36)*100</f>
        <v>8.2979999999999983</v>
      </c>
      <c r="F38" s="24">
        <f>SUM(F37/F36)*100</f>
        <v>8.2980000000000018</v>
      </c>
      <c r="G38" s="24"/>
      <c r="H38" s="24">
        <f t="shared" ref="H38:I38" si="20">SUM(H37/H36)*100</f>
        <v>8.2980000000000018</v>
      </c>
      <c r="I38" s="24">
        <f t="shared" si="20"/>
        <v>8.2980000000000018</v>
      </c>
      <c r="J38" s="24">
        <f t="shared" ref="J38:L38" si="21">SUM(J37/J36)*100</f>
        <v>8.298</v>
      </c>
      <c r="K38" s="24">
        <f t="shared" si="21"/>
        <v>8.2979999999999965</v>
      </c>
      <c r="L38" s="24">
        <f t="shared" si="21"/>
        <v>8.298</v>
      </c>
    </row>
    <row r="39" spans="2:18" x14ac:dyDescent="0.25">
      <c r="B39" s="6">
        <v>34</v>
      </c>
      <c r="D39" s="25" t="s">
        <v>14</v>
      </c>
    </row>
    <row r="40" spans="2:18" x14ac:dyDescent="0.25">
      <c r="B40" s="6">
        <v>35</v>
      </c>
      <c r="D40" s="20" t="s">
        <v>4</v>
      </c>
      <c r="E40" s="19">
        <f t="shared" ref="E40:F40" si="22">E32+E36</f>
        <v>482774.85740100651</v>
      </c>
      <c r="F40" s="19">
        <f t="shared" si="22"/>
        <v>494698.53065014409</v>
      </c>
      <c r="G40" s="19"/>
      <c r="H40" s="19">
        <f>H32+H36</f>
        <v>479208.16927344503</v>
      </c>
      <c r="I40" s="19">
        <f>I32+I36</f>
        <v>479648.92713081313</v>
      </c>
      <c r="J40" s="19">
        <f>J32+J36</f>
        <v>475788.27802468801</v>
      </c>
      <c r="K40" s="19">
        <f>K32+K36</f>
        <v>484706.31564714189</v>
      </c>
      <c r="L40" s="19">
        <f>L32+L36</f>
        <v>493858.17408860766</v>
      </c>
    </row>
    <row r="41" spans="2:18" x14ac:dyDescent="0.25">
      <c r="B41" s="6">
        <v>36</v>
      </c>
      <c r="D41" s="20" t="s">
        <v>6</v>
      </c>
      <c r="E41" s="19">
        <f t="shared" ref="E41:F41" si="23">E33+E37</f>
        <v>47810.152540136274</v>
      </c>
      <c r="F41" s="19">
        <f t="shared" si="23"/>
        <v>48748.15885014418</v>
      </c>
      <c r="G41" s="19"/>
      <c r="H41" s="19">
        <f t="shared" ref="H41" si="24">H33+H37</f>
        <v>47471.273251139064</v>
      </c>
      <c r="I41" s="19">
        <f t="shared" ref="I41:L41" si="25">I33+I37</f>
        <v>47685.29919267488</v>
      </c>
      <c r="J41" s="19">
        <f t="shared" si="25"/>
        <v>46134.765769248275</v>
      </c>
      <c r="K41" s="19">
        <f t="shared" si="25"/>
        <v>46824.481811168393</v>
      </c>
      <c r="L41" s="19">
        <f t="shared" si="25"/>
        <v>47630.580729122012</v>
      </c>
      <c r="P41" s="19"/>
    </row>
    <row r="42" spans="2:18" x14ac:dyDescent="0.25">
      <c r="B42" s="6">
        <v>37</v>
      </c>
      <c r="D42" s="20" t="s">
        <v>7</v>
      </c>
      <c r="E42" s="24">
        <f>SUM(E41/E40)*100</f>
        <v>9.9031985214639704</v>
      </c>
      <c r="F42" s="24">
        <f>SUM(F41/F40)*100</f>
        <v>9.8541143403191924</v>
      </c>
      <c r="G42" s="24"/>
      <c r="H42" s="24">
        <f t="shared" ref="H42:I42" si="26">SUM(H41/H40)*100</f>
        <v>9.90619031455849</v>
      </c>
      <c r="I42" s="24">
        <f t="shared" si="26"/>
        <v>9.9417087155643369</v>
      </c>
      <c r="J42" s="24">
        <f t="shared" ref="J42:L42" si="27">SUM(J41/J40)*100</f>
        <v>9.6964906241036921</v>
      </c>
      <c r="K42" s="24">
        <f t="shared" si="27"/>
        <v>9.6603820291988587</v>
      </c>
      <c r="L42" s="24">
        <f t="shared" si="27"/>
        <v>9.6445868931950027</v>
      </c>
      <c r="P42" s="26"/>
    </row>
    <row r="43" spans="2:18" x14ac:dyDescent="0.25">
      <c r="B43" s="6">
        <v>38</v>
      </c>
      <c r="D43" s="18" t="s">
        <v>13</v>
      </c>
      <c r="E43" s="27"/>
      <c r="F43" s="27"/>
      <c r="G43" s="27"/>
      <c r="H43" s="27"/>
      <c r="I43" s="27"/>
      <c r="J43" s="27"/>
      <c r="K43" s="27"/>
      <c r="L43" s="27"/>
    </row>
    <row r="44" spans="2:18" x14ac:dyDescent="0.25">
      <c r="B44" s="6">
        <v>39</v>
      </c>
      <c r="D44" s="20" t="s">
        <v>4</v>
      </c>
      <c r="E44" s="19">
        <v>2931.1849999999999</v>
      </c>
      <c r="F44" s="19">
        <v>2931.11</v>
      </c>
      <c r="G44" s="19"/>
      <c r="H44" s="19">
        <v>2213.77</v>
      </c>
      <c r="I44" s="19">
        <v>3698.66</v>
      </c>
      <c r="J44" s="19">
        <v>2931.11</v>
      </c>
      <c r="K44" s="19">
        <v>2931.11</v>
      </c>
      <c r="L44" s="19">
        <v>2931.11</v>
      </c>
    </row>
    <row r="45" spans="2:18" x14ac:dyDescent="0.25">
      <c r="B45" s="6">
        <v>40</v>
      </c>
      <c r="D45" s="20" t="s">
        <v>6</v>
      </c>
      <c r="E45" s="19">
        <v>357.60426999999999</v>
      </c>
      <c r="F45" s="19">
        <v>357.59541999999999</v>
      </c>
      <c r="G45" s="19"/>
      <c r="H45" s="19">
        <v>226.66228999999998</v>
      </c>
      <c r="I45" s="19">
        <v>378.854805</v>
      </c>
      <c r="J45" s="19">
        <v>287.24878000000001</v>
      </c>
      <c r="K45" s="19">
        <v>287.24878000000001</v>
      </c>
      <c r="L45" s="19">
        <v>287.24878000000001</v>
      </c>
      <c r="N45" s="57"/>
    </row>
    <row r="46" spans="2:18" x14ac:dyDescent="0.25">
      <c r="B46" s="6">
        <v>41</v>
      </c>
      <c r="D46" s="20" t="s">
        <v>7</v>
      </c>
      <c r="E46" s="24">
        <f t="shared" ref="E46:F46" si="28">IFERROR(SUM(E45/E44)*100,0)</f>
        <v>12.199989765231468</v>
      </c>
      <c r="F46" s="24">
        <f t="shared" si="28"/>
        <v>12.2</v>
      </c>
      <c r="G46" s="24"/>
      <c r="H46" s="24">
        <f t="shared" ref="H46" si="29">IFERROR(SUM(H45/H44)*100,0)</f>
        <v>10.238746120870731</v>
      </c>
      <c r="I46" s="24">
        <f t="shared" ref="I46:L46" si="30">IFERROR(SUM(I45/I44)*100,0)</f>
        <v>10.243028691472048</v>
      </c>
      <c r="J46" s="24">
        <f t="shared" si="30"/>
        <v>9.8000000000000007</v>
      </c>
      <c r="K46" s="24">
        <f t="shared" si="30"/>
        <v>9.8000000000000007</v>
      </c>
      <c r="L46" s="24">
        <f t="shared" si="30"/>
        <v>9.8000000000000007</v>
      </c>
      <c r="N46" s="56"/>
    </row>
    <row r="47" spans="2:18" x14ac:dyDescent="0.25">
      <c r="B47" s="6">
        <v>42</v>
      </c>
      <c r="D47" s="18" t="s">
        <v>12</v>
      </c>
    </row>
    <row r="48" spans="2:18" x14ac:dyDescent="0.25">
      <c r="B48" s="6">
        <v>43</v>
      </c>
      <c r="D48" s="20" t="s">
        <v>4</v>
      </c>
      <c r="E48" s="28">
        <f t="shared" ref="E48:F48" si="31">E40+E44</f>
        <v>485706.0424010065</v>
      </c>
      <c r="F48" s="28">
        <f t="shared" si="31"/>
        <v>497629.64065014408</v>
      </c>
      <c r="G48" s="28"/>
      <c r="H48" s="28">
        <f>H40+H44</f>
        <v>481421.93927344505</v>
      </c>
      <c r="I48" s="28">
        <f>I40+I44</f>
        <v>483347.5871308131</v>
      </c>
      <c r="J48" s="28">
        <f>J40+J44</f>
        <v>478719.388024688</v>
      </c>
      <c r="K48" s="28">
        <f>K40+K44</f>
        <v>487637.42564714188</v>
      </c>
      <c r="L48" s="28">
        <f>L40+L44</f>
        <v>496789.28408860764</v>
      </c>
    </row>
    <row r="49" spans="2:12" x14ac:dyDescent="0.25">
      <c r="B49" s="6">
        <v>44</v>
      </c>
      <c r="D49" s="20" t="s">
        <v>6</v>
      </c>
      <c r="E49" s="28">
        <f t="shared" ref="E49:F49" si="32">E41+E45</f>
        <v>48167.756810136278</v>
      </c>
      <c r="F49" s="28">
        <f t="shared" si="32"/>
        <v>49105.754270144178</v>
      </c>
      <c r="G49" s="28"/>
      <c r="H49" s="28">
        <f t="shared" ref="H49" si="33">H41+H45</f>
        <v>47697.935541139064</v>
      </c>
      <c r="I49" s="28">
        <f t="shared" ref="I49:L49" si="34">I41+I45</f>
        <v>48064.153997674883</v>
      </c>
      <c r="J49" s="28">
        <f t="shared" si="34"/>
        <v>46422.014549248277</v>
      </c>
      <c r="K49" s="28">
        <f t="shared" si="34"/>
        <v>47111.730591168394</v>
      </c>
      <c r="L49" s="28">
        <f t="shared" si="34"/>
        <v>47917.829509122013</v>
      </c>
    </row>
    <row r="50" spans="2:12" x14ac:dyDescent="0.25">
      <c r="B50" s="6">
        <v>45</v>
      </c>
      <c r="D50" s="20" t="s">
        <v>7</v>
      </c>
      <c r="E50" s="29">
        <f t="shared" ref="E50:F50" si="35">IFERROR(SUM(E49/E48)*100,0)</f>
        <v>9.9170594156142329</v>
      </c>
      <c r="F50" s="29">
        <f t="shared" si="35"/>
        <v>9.8679319435209685</v>
      </c>
      <c r="G50" s="29"/>
      <c r="H50" s="29">
        <f t="shared" ref="H50" si="36">IFERROR(SUM(H49/H48)*100,0)</f>
        <v>9.9077195387322998</v>
      </c>
      <c r="I50" s="29">
        <f t="shared" ref="I50:L50" si="37">IFERROR(SUM(I49/I48)*100,0)</f>
        <v>9.9440144685498986</v>
      </c>
      <c r="J50" s="29">
        <f t="shared" si="37"/>
        <v>9.6971243928090605</v>
      </c>
      <c r="K50" s="29">
        <f t="shared" si="37"/>
        <v>9.661221250326836</v>
      </c>
      <c r="L50" s="29">
        <f t="shared" si="37"/>
        <v>9.6455038471754477</v>
      </c>
    </row>
    <row r="51" spans="2:12" x14ac:dyDescent="0.25">
      <c r="D51" s="20"/>
      <c r="E51" s="27"/>
      <c r="F51" s="27"/>
      <c r="G51" s="27"/>
      <c r="H51" s="27"/>
      <c r="I51" s="27"/>
      <c r="J51" s="27"/>
      <c r="K51" s="27"/>
      <c r="L51" s="27"/>
    </row>
    <row r="52" spans="2:12" x14ac:dyDescent="0.25">
      <c r="B52" s="6">
        <v>46</v>
      </c>
      <c r="D52" s="20" t="s">
        <v>65</v>
      </c>
      <c r="E52" s="19">
        <v>33998.582190702611</v>
      </c>
      <c r="F52" s="19">
        <v>41844.153610012581</v>
      </c>
      <c r="G52" s="19"/>
      <c r="H52" s="19">
        <v>25432.049412371605</v>
      </c>
      <c r="I52" s="19">
        <v>35153.561554530083</v>
      </c>
      <c r="J52" s="19">
        <v>40953.948779161503</v>
      </c>
      <c r="K52" s="19">
        <v>41680.714785191347</v>
      </c>
      <c r="L52" s="19">
        <v>42474.037484450637</v>
      </c>
    </row>
    <row r="53" spans="2:12" x14ac:dyDescent="0.25">
      <c r="D53" s="20"/>
      <c r="E53" s="27"/>
      <c r="F53" s="27"/>
      <c r="G53" s="27"/>
      <c r="H53" s="27"/>
      <c r="I53" s="27"/>
      <c r="J53" s="27"/>
      <c r="K53" s="27"/>
      <c r="L53" s="27"/>
    </row>
    <row r="54" spans="2:12" s="18" customFormat="1" ht="14" x14ac:dyDescent="0.25">
      <c r="B54" s="18">
        <v>47</v>
      </c>
      <c r="D54" s="18" t="s">
        <v>43</v>
      </c>
      <c r="E54" s="28">
        <f>E49+E52</f>
        <v>82166.339000838896</v>
      </c>
      <c r="F54" s="28">
        <f>F49+F52</f>
        <v>90949.907880156767</v>
      </c>
      <c r="G54" s="49"/>
      <c r="H54" s="28">
        <f>H49+H52</f>
        <v>73129.984953510662</v>
      </c>
      <c r="I54" s="28">
        <f>I49+I52</f>
        <v>83217.715552204958</v>
      </c>
      <c r="J54" s="28">
        <f>J49+J52</f>
        <v>87375.96332840978</v>
      </c>
      <c r="K54" s="28">
        <f>K49+K52</f>
        <v>88792.445376359741</v>
      </c>
      <c r="L54" s="28">
        <f>L49+L52</f>
        <v>90391.86699357265</v>
      </c>
    </row>
    <row r="55" spans="2:12" x14ac:dyDescent="0.25">
      <c r="D55" s="20"/>
      <c r="E55" s="27"/>
      <c r="F55" s="27"/>
      <c r="G55" s="27"/>
      <c r="H55" s="27"/>
      <c r="I55" s="27"/>
      <c r="J55" s="27"/>
      <c r="K55" s="27"/>
      <c r="L55" s="27"/>
    </row>
    <row r="56" spans="2:12" s="18" customFormat="1" ht="25" x14ac:dyDescent="0.25">
      <c r="B56" s="18">
        <v>48</v>
      </c>
      <c r="D56" s="50" t="s">
        <v>44</v>
      </c>
      <c r="E56" s="28">
        <f>E54-E45</f>
        <v>81808.7347308389</v>
      </c>
      <c r="F56" s="28">
        <f>F54-F45</f>
        <v>90592.312460156769</v>
      </c>
      <c r="G56" s="49"/>
      <c r="H56" s="28">
        <f>H54-H45</f>
        <v>72903.322663510669</v>
      </c>
      <c r="I56" s="28">
        <f>I54-I45</f>
        <v>82838.860747204963</v>
      </c>
      <c r="J56" s="28">
        <f>J54-J45</f>
        <v>87088.714548409785</v>
      </c>
      <c r="K56" s="28">
        <f>K54-K45</f>
        <v>88505.196596359747</v>
      </c>
      <c r="L56" s="28">
        <f>L54-L45</f>
        <v>90104.618213572656</v>
      </c>
    </row>
    <row r="57" spans="2:12" s="18" customFormat="1" x14ac:dyDescent="0.25">
      <c r="D57" s="48"/>
      <c r="E57" s="48"/>
      <c r="G57" s="49"/>
      <c r="H57" s="49"/>
      <c r="I57" s="49"/>
      <c r="J57" s="49"/>
      <c r="K57" s="49"/>
      <c r="L57" s="49"/>
    </row>
    <row r="58" spans="2:12" x14ac:dyDescent="0.25">
      <c r="D58" s="6" t="s">
        <v>34</v>
      </c>
      <c r="G58" s="27"/>
      <c r="H58" s="27"/>
      <c r="I58" s="27"/>
      <c r="J58" s="27"/>
      <c r="K58" s="27"/>
      <c r="L58" s="27"/>
    </row>
    <row r="59" spans="2:12" x14ac:dyDescent="0.25">
      <c r="D59" s="30" t="s">
        <v>51</v>
      </c>
      <c r="E59" s="30"/>
      <c r="G59" s="27"/>
      <c r="H59" s="27"/>
      <c r="I59" s="27"/>
      <c r="J59" s="27"/>
      <c r="K59" s="27"/>
      <c r="L59" s="27"/>
    </row>
    <row r="60" spans="2:12" x14ac:dyDescent="0.25">
      <c r="D60" s="30"/>
      <c r="E60" s="30"/>
      <c r="G60" s="27"/>
      <c r="H60" s="27"/>
      <c r="I60" s="27"/>
      <c r="J60" s="27"/>
      <c r="K60" s="27"/>
      <c r="L60" s="27"/>
    </row>
    <row r="61" spans="2:12" x14ac:dyDescent="0.25">
      <c r="J61" s="19"/>
      <c r="K61" s="19"/>
    </row>
    <row r="62" spans="2:12" x14ac:dyDescent="0.25">
      <c r="F62" s="24"/>
      <c r="G62" s="24"/>
      <c r="H62" s="24"/>
      <c r="I62" s="24"/>
      <c r="J62" s="24"/>
      <c r="K62" s="24"/>
      <c r="L62" s="24"/>
    </row>
    <row r="63" spans="2:12" x14ac:dyDescent="0.25">
      <c r="E63" s="19"/>
      <c r="F63" s="19"/>
      <c r="H63" s="19"/>
      <c r="I63" s="19"/>
      <c r="J63" s="19"/>
      <c r="K63" s="19"/>
      <c r="L63" s="19"/>
    </row>
    <row r="64" spans="2:12" x14ac:dyDescent="0.25">
      <c r="E64" s="19"/>
      <c r="F64" s="19"/>
      <c r="H64" s="19"/>
      <c r="I64" s="19"/>
      <c r="J64" s="19"/>
      <c r="K64" s="19"/>
      <c r="L64" s="19"/>
    </row>
    <row r="65" spans="5:12" x14ac:dyDescent="0.25">
      <c r="E65" s="19"/>
      <c r="F65" s="19"/>
      <c r="H65" s="19"/>
      <c r="I65" s="19"/>
      <c r="J65" s="19"/>
      <c r="K65" s="19"/>
      <c r="L65" s="19"/>
    </row>
    <row r="67" spans="5:12" x14ac:dyDescent="0.25">
      <c r="H67" s="19"/>
      <c r="I67" s="19"/>
      <c r="J67" s="19"/>
      <c r="K67" s="19"/>
      <c r="L67" s="19"/>
    </row>
    <row r="68" spans="5:12" x14ac:dyDescent="0.25">
      <c r="H68" s="19"/>
      <c r="I68" s="19"/>
      <c r="J68" s="19"/>
      <c r="K68" s="19"/>
      <c r="L68" s="19"/>
    </row>
    <row r="69" spans="5:12" x14ac:dyDescent="0.25">
      <c r="H69" s="19"/>
      <c r="I69" s="19"/>
      <c r="J69" s="19"/>
      <c r="K69" s="19"/>
      <c r="L69" s="19"/>
    </row>
    <row r="71" spans="5:12" x14ac:dyDescent="0.25">
      <c r="I71" s="22"/>
      <c r="J71" s="22"/>
      <c r="K71" s="22"/>
      <c r="L71" s="22"/>
    </row>
    <row r="72" spans="5:12" x14ac:dyDescent="0.25">
      <c r="I72" s="22"/>
      <c r="J72" s="22"/>
      <c r="K72" s="22"/>
      <c r="L72" s="22"/>
    </row>
    <row r="73" spans="5:12" x14ac:dyDescent="0.25">
      <c r="I73" s="22"/>
      <c r="J73" s="22"/>
      <c r="K73" s="22"/>
      <c r="L73" s="22"/>
    </row>
    <row r="74" spans="5:12" x14ac:dyDescent="0.25">
      <c r="I74" s="19"/>
    </row>
    <row r="76" spans="5:12" x14ac:dyDescent="0.25">
      <c r="J76" s="22"/>
      <c r="K76" s="22"/>
      <c r="L76" s="22"/>
    </row>
  </sheetData>
  <mergeCells count="1">
    <mergeCell ref="J4:L4"/>
  </mergeCells>
  <phoneticPr fontId="18" type="noConversion"/>
  <printOptions horizontalCentered="1"/>
  <pageMargins left="0.6" right="0.6" top="0.75" bottom="0.75" header="0.5" footer="0.5"/>
  <pageSetup scale="76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M80"/>
  <sheetViews>
    <sheetView view="pageBreakPreview" zoomScaleNormal="100" zoomScaleSheetLayoutView="100" workbookViewId="0">
      <pane ySplit="6" topLeftCell="A7" activePane="bottomLeft" state="frozen"/>
      <selection pane="bottomLeft" activeCell="I6" sqref="I6"/>
    </sheetView>
  </sheetViews>
  <sheetFormatPr defaultColWidth="9.08984375" defaultRowHeight="12.5" x14ac:dyDescent="0.25"/>
  <cols>
    <col min="1" max="1" width="5.6328125" style="33" customWidth="1"/>
    <col min="2" max="2" width="5.36328125" style="33" customWidth="1"/>
    <col min="3" max="3" width="3.08984375" style="33" customWidth="1"/>
    <col min="4" max="4" width="30.90625" style="33" customWidth="1"/>
    <col min="5" max="5" width="10.81640625" style="33" customWidth="1"/>
    <col min="6" max="6" width="10.90625" style="33" customWidth="1"/>
    <col min="7" max="7" width="1.6328125" style="33" customWidth="1"/>
    <col min="8" max="8" width="11.453125" style="33" customWidth="1"/>
    <col min="9" max="9" width="11.81640625" style="33" customWidth="1"/>
    <col min="10" max="12" width="11.6328125" style="33" customWidth="1"/>
    <col min="13" max="13" width="1.90625" style="33" customWidth="1"/>
    <col min="14" max="16384" width="9.08984375" style="33"/>
  </cols>
  <sheetData>
    <row r="1" spans="2:13" s="32" customFormat="1" ht="15" x14ac:dyDescent="0.3">
      <c r="B1" s="62" t="s">
        <v>16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31"/>
    </row>
    <row r="2" spans="2:13" s="32" customFormat="1" ht="15" x14ac:dyDescent="0.3">
      <c r="B2" s="62" t="s">
        <v>17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5" spans="2:13" s="34" customFormat="1" x14ac:dyDescent="0.25">
      <c r="D5" s="35"/>
      <c r="E5" s="35"/>
      <c r="F5" s="10"/>
      <c r="G5" s="12"/>
      <c r="H5" s="12"/>
      <c r="I5" s="13"/>
      <c r="J5" s="63" t="s">
        <v>58</v>
      </c>
      <c r="K5" s="63"/>
      <c r="L5" s="63"/>
    </row>
    <row r="6" spans="2:13" s="37" customFormat="1" ht="25" x14ac:dyDescent="0.25">
      <c r="B6" s="36" t="s">
        <v>0</v>
      </c>
      <c r="D6" s="36" t="s">
        <v>1</v>
      </c>
      <c r="E6" s="17" t="s">
        <v>66</v>
      </c>
      <c r="F6" s="17" t="s">
        <v>64</v>
      </c>
      <c r="G6" s="15"/>
      <c r="H6" s="15" t="s">
        <v>60</v>
      </c>
      <c r="I6" s="15" t="s">
        <v>68</v>
      </c>
      <c r="J6" s="15" t="s">
        <v>61</v>
      </c>
      <c r="K6" s="15" t="s">
        <v>62</v>
      </c>
      <c r="L6" s="15" t="s">
        <v>63</v>
      </c>
    </row>
    <row r="7" spans="2:13" ht="15" x14ac:dyDescent="0.3">
      <c r="D7" s="54" t="s">
        <v>18</v>
      </c>
    </row>
    <row r="8" spans="2:13" x14ac:dyDescent="0.25">
      <c r="B8" s="33">
        <v>1</v>
      </c>
      <c r="D8" s="38" t="s">
        <v>31</v>
      </c>
      <c r="E8" s="39">
        <f>'2.1'!E48</f>
        <v>485706.0424010065</v>
      </c>
      <c r="F8" s="39">
        <f>'2.1'!F48</f>
        <v>497629.64065014408</v>
      </c>
      <c r="G8" s="39"/>
      <c r="H8" s="39">
        <f>'2.1'!H48</f>
        <v>481421.93927344505</v>
      </c>
      <c r="I8" s="39">
        <f>'2.1'!I48</f>
        <v>483347.5871308131</v>
      </c>
      <c r="J8" s="39">
        <f>'2.1'!J48</f>
        <v>478719.388024688</v>
      </c>
      <c r="K8" s="39">
        <f>'2.1'!K48</f>
        <v>487637.42564714188</v>
      </c>
      <c r="L8" s="39">
        <f>'2.1'!L48</f>
        <v>496789.28408860764</v>
      </c>
      <c r="M8" s="39"/>
    </row>
    <row r="9" spans="2:13" x14ac:dyDescent="0.25">
      <c r="B9" s="33">
        <v>2</v>
      </c>
      <c r="D9" s="38" t="s">
        <v>19</v>
      </c>
      <c r="E9" s="39">
        <f>E11-E8</f>
        <v>42937.937635368493</v>
      </c>
      <c r="F9" s="39">
        <f>F11-F8</f>
        <v>43791.408377212705</v>
      </c>
      <c r="G9" s="39"/>
      <c r="H9" s="39">
        <f>H11-H8</f>
        <v>41659.331205554947</v>
      </c>
      <c r="I9" s="39">
        <f t="shared" ref="I9" si="0">I11-I8</f>
        <v>41926.145955186861</v>
      </c>
      <c r="J9" s="39">
        <f>J11-J8</f>
        <v>42127.306146172574</v>
      </c>
      <c r="K9" s="39">
        <f>K11-K8</f>
        <v>42912.093456948409</v>
      </c>
      <c r="L9" s="39">
        <f t="shared" ref="L9" si="1">L11-L8</f>
        <v>43717.45699979749</v>
      </c>
      <c r="M9" s="39"/>
    </row>
    <row r="10" spans="2:13" x14ac:dyDescent="0.25">
      <c r="B10" s="33">
        <v>3</v>
      </c>
      <c r="D10" s="38" t="s">
        <v>20</v>
      </c>
      <c r="E10" s="40">
        <f>E9/E8</f>
        <v>8.8403136644362071E-2</v>
      </c>
      <c r="F10" s="40">
        <f>F9/F8</f>
        <v>8.800000000000005E-2</v>
      </c>
      <c r="G10" s="40"/>
      <c r="H10" s="40">
        <f>H9/H8</f>
        <v>8.6533927532315202E-2</v>
      </c>
      <c r="I10" s="40">
        <f>I9/I8</f>
        <v>8.6741192200965669E-2</v>
      </c>
      <c r="J10" s="40">
        <f>J9/J8</f>
        <v>8.8000000000000064E-2</v>
      </c>
      <c r="K10" s="40">
        <f>K9/K8</f>
        <v>8.7999999999999842E-2</v>
      </c>
      <c r="L10" s="40">
        <f>L9/L8</f>
        <v>8.8000000000000037E-2</v>
      </c>
      <c r="M10" s="41"/>
    </row>
    <row r="11" spans="2:13" x14ac:dyDescent="0.25">
      <c r="B11" s="33">
        <v>4</v>
      </c>
      <c r="D11" s="38" t="s">
        <v>21</v>
      </c>
      <c r="E11" s="39">
        <f>E25+E27+E37+E39+E28</f>
        <v>528643.980036375</v>
      </c>
      <c r="F11" s="39">
        <f>F25+F27+F37+F39+F28</f>
        <v>541421.04902735678</v>
      </c>
      <c r="G11" s="39"/>
      <c r="H11" s="39">
        <f>H25+H27+H37+H39+H28</f>
        <v>523081.270479</v>
      </c>
      <c r="I11" s="39">
        <f t="shared" ref="I11:L11" si="2">I25+I27+I37+I39+I28</f>
        <v>525273.73308599996</v>
      </c>
      <c r="J11" s="39">
        <f t="shared" si="2"/>
        <v>520846.69417086057</v>
      </c>
      <c r="K11" s="39">
        <f t="shared" si="2"/>
        <v>530549.51910409029</v>
      </c>
      <c r="L11" s="39">
        <f t="shared" si="2"/>
        <v>540506.74108840514</v>
      </c>
      <c r="M11" s="39"/>
    </row>
    <row r="12" spans="2:13" ht="6" customHeight="1" x14ac:dyDescent="0.25">
      <c r="D12" s="38"/>
      <c r="E12" s="39"/>
      <c r="F12" s="39"/>
      <c r="G12" s="39"/>
      <c r="H12" s="39"/>
      <c r="I12" s="39"/>
      <c r="J12" s="39"/>
      <c r="K12" s="39"/>
      <c r="L12" s="39"/>
      <c r="M12" s="42"/>
    </row>
    <row r="13" spans="2:13" ht="12.75" customHeight="1" x14ac:dyDescent="0.25">
      <c r="B13" s="33">
        <v>5</v>
      </c>
      <c r="D13" s="47" t="s">
        <v>41</v>
      </c>
      <c r="E13" s="39">
        <v>3190.3109480849043</v>
      </c>
      <c r="F13" s="39">
        <v>3189.0476800000006</v>
      </c>
      <c r="G13" s="39"/>
      <c r="H13" s="39">
        <v>2473.3593464529999</v>
      </c>
      <c r="I13" s="58">
        <v>3978.9287605501099</v>
      </c>
      <c r="J13" s="39">
        <f>'2.1'!J44*(1+J10)</f>
        <v>3189.0476800000006</v>
      </c>
      <c r="K13" s="39">
        <f>'2.1'!K44*(1+K10)</f>
        <v>3189.0476799999997</v>
      </c>
      <c r="L13" s="39">
        <f>'2.1'!L44*(1+L10)</f>
        <v>3189.0476800000006</v>
      </c>
      <c r="M13" s="42"/>
    </row>
    <row r="14" spans="2:13" ht="6.75" customHeight="1" x14ac:dyDescent="0.25">
      <c r="D14" s="47"/>
      <c r="E14" s="39"/>
      <c r="F14" s="39"/>
      <c r="G14" s="39"/>
      <c r="H14" s="39"/>
      <c r="I14" s="39"/>
      <c r="J14" s="39"/>
      <c r="K14" s="39"/>
      <c r="L14" s="39"/>
      <c r="M14" s="42"/>
    </row>
    <row r="15" spans="2:13" x14ac:dyDescent="0.25">
      <c r="B15" s="33">
        <v>6</v>
      </c>
      <c r="D15" s="38" t="s">
        <v>42</v>
      </c>
      <c r="E15" s="39">
        <f>E11-E13</f>
        <v>525453.66908829007</v>
      </c>
      <c r="F15" s="39">
        <f>F11-F13</f>
        <v>538232.00134735683</v>
      </c>
      <c r="G15" s="39"/>
      <c r="H15" s="39">
        <f>H11-H13</f>
        <v>520607.91113254701</v>
      </c>
      <c r="I15" s="39">
        <f>I11-I13</f>
        <v>521294.80432544986</v>
      </c>
      <c r="J15" s="39">
        <f>J11-J13</f>
        <v>517657.64649086056</v>
      </c>
      <c r="K15" s="39">
        <f>K11-K13</f>
        <v>527360.47142409033</v>
      </c>
      <c r="L15" s="39">
        <f>L11-L13</f>
        <v>537317.69340840518</v>
      </c>
      <c r="M15" s="42"/>
    </row>
    <row r="16" spans="2:13" x14ac:dyDescent="0.25">
      <c r="B16" s="51"/>
      <c r="C16" s="51"/>
      <c r="D16" s="52"/>
      <c r="E16" s="53"/>
      <c r="F16" s="53"/>
      <c r="G16" s="53"/>
      <c r="H16" s="53"/>
      <c r="I16" s="53"/>
      <c r="J16" s="53"/>
      <c r="K16" s="53"/>
      <c r="L16" s="53"/>
      <c r="M16" s="42"/>
    </row>
    <row r="17" spans="2:12" ht="15" x14ac:dyDescent="0.3">
      <c r="D17" s="54" t="s">
        <v>45</v>
      </c>
      <c r="E17" s="39"/>
      <c r="F17" s="39"/>
      <c r="G17" s="39"/>
      <c r="H17" s="39"/>
      <c r="I17" s="39"/>
      <c r="J17" s="39"/>
      <c r="K17" s="39"/>
      <c r="L17" s="39"/>
    </row>
    <row r="18" spans="2:12" ht="6" customHeight="1" x14ac:dyDescent="0.25">
      <c r="D18" s="38"/>
      <c r="E18" s="43"/>
      <c r="F18" s="43"/>
      <c r="G18" s="43"/>
      <c r="H18" s="43"/>
      <c r="I18" s="43"/>
      <c r="J18" s="43"/>
      <c r="K18" s="43"/>
      <c r="L18" s="43"/>
    </row>
    <row r="19" spans="2:12" x14ac:dyDescent="0.25">
      <c r="D19" s="44" t="s">
        <v>22</v>
      </c>
      <c r="E19" s="39"/>
      <c r="F19" s="39"/>
      <c r="G19" s="39"/>
      <c r="H19" s="39"/>
      <c r="I19" s="39"/>
      <c r="J19" s="39"/>
      <c r="K19" s="39"/>
      <c r="L19" s="39"/>
    </row>
    <row r="20" spans="2:12" ht="6" customHeight="1" x14ac:dyDescent="0.25">
      <c r="E20" s="43"/>
      <c r="F20" s="43"/>
      <c r="G20" s="43"/>
      <c r="H20" s="43"/>
      <c r="I20" s="43"/>
      <c r="J20" s="43"/>
      <c r="K20" s="43"/>
      <c r="L20" s="43"/>
    </row>
    <row r="21" spans="2:12" x14ac:dyDescent="0.25">
      <c r="B21" s="33">
        <v>7</v>
      </c>
      <c r="D21" s="33" t="s">
        <v>23</v>
      </c>
      <c r="E21" s="39">
        <v>280501.58617235208</v>
      </c>
      <c r="F21" s="39">
        <v>261359.0095026003</v>
      </c>
      <c r="G21" s="39"/>
      <c r="H21" s="39">
        <v>250264.06200000001</v>
      </c>
      <c r="I21" s="39">
        <v>247158.72</v>
      </c>
      <c r="J21" s="39">
        <v>262395.23240379913</v>
      </c>
      <c r="K21" s="39">
        <v>272529.89627323946</v>
      </c>
      <c r="L21" s="39">
        <v>269726.56880873622</v>
      </c>
    </row>
    <row r="22" spans="2:12" x14ac:dyDescent="0.25">
      <c r="B22" s="33">
        <v>8</v>
      </c>
      <c r="D22" s="33" t="s">
        <v>24</v>
      </c>
      <c r="E22" s="39">
        <v>134299.14411132061</v>
      </c>
      <c r="F22" s="39">
        <v>132846.79403511822</v>
      </c>
      <c r="G22" s="39"/>
      <c r="H22" s="39">
        <v>153021.71299999999</v>
      </c>
      <c r="I22" s="39">
        <v>110772.379</v>
      </c>
      <c r="J22" s="39">
        <v>76847.792026852985</v>
      </c>
      <c r="K22" s="39">
        <v>69508.888084783306</v>
      </c>
      <c r="L22" s="39">
        <v>70753.592473898854</v>
      </c>
    </row>
    <row r="23" spans="2:12" x14ac:dyDescent="0.25">
      <c r="B23" s="33">
        <v>9</v>
      </c>
      <c r="D23" s="33" t="s">
        <v>26</v>
      </c>
      <c r="E23" s="39">
        <v>71594.543749999997</v>
      </c>
      <c r="F23" s="39">
        <v>73894.86</v>
      </c>
      <c r="G23" s="39"/>
      <c r="H23" s="39">
        <v>71144.460059999998</v>
      </c>
      <c r="I23" s="39">
        <v>65606.166530000002</v>
      </c>
      <c r="J23" s="39">
        <v>73730.519187534737</v>
      </c>
      <c r="K23" s="39">
        <v>116866.49999999999</v>
      </c>
      <c r="L23" s="39">
        <v>125089.44</v>
      </c>
    </row>
    <row r="24" spans="2:12" x14ac:dyDescent="0.25">
      <c r="D24" s="38"/>
      <c r="E24" s="39"/>
      <c r="F24" s="39"/>
      <c r="G24" s="39"/>
      <c r="H24" s="39"/>
      <c r="I24" s="39"/>
      <c r="J24" s="39"/>
      <c r="K24" s="39"/>
      <c r="L24" s="39"/>
    </row>
    <row r="25" spans="2:12" x14ac:dyDescent="0.25">
      <c r="B25" s="33">
        <v>10</v>
      </c>
      <c r="D25" s="33" t="s">
        <v>27</v>
      </c>
      <c r="E25" s="39">
        <f>E21+E22+E23</f>
        <v>486395.2740336727</v>
      </c>
      <c r="F25" s="39">
        <f>F21+F22+F23</f>
        <v>468100.66353771847</v>
      </c>
      <c r="G25" s="39"/>
      <c r="H25" s="39">
        <f>H21+H22+H23</f>
        <v>474430.23506000004</v>
      </c>
      <c r="I25" s="39">
        <f>I21+I22+I23</f>
        <v>423537.26552999998</v>
      </c>
      <c r="J25" s="39">
        <f>J21+J22+J23</f>
        <v>412973.5436181869</v>
      </c>
      <c r="K25" s="39">
        <f>K21+K22+K23</f>
        <v>458905.28435802273</v>
      </c>
      <c r="L25" s="39">
        <f>L21+L22+L23</f>
        <v>465569.60128263506</v>
      </c>
    </row>
    <row r="26" spans="2:12" x14ac:dyDescent="0.25">
      <c r="E26" s="43"/>
      <c r="F26" s="43"/>
      <c r="G26" s="43"/>
      <c r="H26" s="43"/>
      <c r="I26" s="43"/>
      <c r="J26" s="43"/>
      <c r="K26" s="43"/>
      <c r="L26" s="43"/>
    </row>
    <row r="27" spans="2:12" x14ac:dyDescent="0.25">
      <c r="B27" s="33">
        <v>11</v>
      </c>
      <c r="D27" s="44" t="s">
        <v>25</v>
      </c>
      <c r="E27" s="39">
        <v>0</v>
      </c>
      <c r="F27" s="39">
        <v>0</v>
      </c>
      <c r="G27" s="39"/>
      <c r="H27" s="39">
        <v>0</v>
      </c>
      <c r="I27" s="39">
        <v>0</v>
      </c>
      <c r="J27" s="39">
        <v>0</v>
      </c>
      <c r="K27" s="39">
        <v>0</v>
      </c>
      <c r="L27" s="39">
        <v>0</v>
      </c>
    </row>
    <row r="28" spans="2:12" x14ac:dyDescent="0.25">
      <c r="B28" s="33">
        <v>12</v>
      </c>
      <c r="D28" s="44" t="s">
        <v>56</v>
      </c>
      <c r="E28" s="39">
        <v>1964.0227500000001</v>
      </c>
      <c r="F28" s="39">
        <v>14289.011295</v>
      </c>
      <c r="G28" s="39"/>
      <c r="H28" s="39">
        <v>1962.044099</v>
      </c>
      <c r="I28" s="39">
        <v>8846.5613059999996</v>
      </c>
      <c r="J28" s="39">
        <v>17717.071800000005</v>
      </c>
      <c r="K28" s="39">
        <v>17717.071800000005</v>
      </c>
      <c r="L28" s="39">
        <v>17717.071800000005</v>
      </c>
    </row>
    <row r="29" spans="2:12" x14ac:dyDescent="0.25">
      <c r="E29" s="39"/>
      <c r="F29" s="39"/>
      <c r="G29" s="39"/>
      <c r="H29" s="39"/>
      <c r="I29" s="39"/>
      <c r="J29" s="39"/>
      <c r="K29" s="39"/>
      <c r="L29" s="39"/>
    </row>
    <row r="30" spans="2:12" ht="14" x14ac:dyDescent="0.25">
      <c r="D30" s="44" t="s">
        <v>52</v>
      </c>
      <c r="E30" s="39"/>
      <c r="F30" s="39"/>
      <c r="G30" s="39"/>
      <c r="H30" s="39"/>
      <c r="I30" s="39"/>
      <c r="J30" s="39"/>
      <c r="K30" s="39"/>
      <c r="L30" s="39"/>
    </row>
    <row r="31" spans="2:12" ht="6" customHeight="1" x14ac:dyDescent="0.25">
      <c r="E31" s="43"/>
      <c r="F31" s="43"/>
      <c r="G31" s="43"/>
      <c r="H31" s="43"/>
      <c r="I31" s="43"/>
      <c r="J31" s="43"/>
      <c r="K31" s="43"/>
      <c r="L31" s="43"/>
    </row>
    <row r="32" spans="2:12" x14ac:dyDescent="0.25">
      <c r="B32" s="33">
        <f>B28+1</f>
        <v>13</v>
      </c>
      <c r="D32" s="33" t="s">
        <v>23</v>
      </c>
      <c r="E32" s="39">
        <v>5404.76771662597</v>
      </c>
      <c r="F32" s="39">
        <v>7922.7327772558274</v>
      </c>
      <c r="G32" s="39"/>
      <c r="H32" s="39">
        <v>5855.4939999999997</v>
      </c>
      <c r="I32" s="39">
        <v>22012.150249999999</v>
      </c>
      <c r="J32" s="39">
        <v>17970.583298398931</v>
      </c>
      <c r="K32" s="39">
        <v>3207.8064842740978</v>
      </c>
      <c r="L32" s="39">
        <v>8103.4204888738441</v>
      </c>
    </row>
    <row r="33" spans="2:12" x14ac:dyDescent="0.25">
      <c r="B33" s="33">
        <f>B32+1</f>
        <v>14</v>
      </c>
      <c r="D33" s="33" t="s">
        <v>32</v>
      </c>
      <c r="E33" s="39">
        <v>1779.9703618777853</v>
      </c>
      <c r="F33" s="39">
        <v>2029.1753476332674</v>
      </c>
      <c r="G33" s="39"/>
      <c r="H33" s="39">
        <v>1096.68406</v>
      </c>
      <c r="I33" s="39">
        <v>7446.3490000000002</v>
      </c>
      <c r="J33" s="39">
        <v>3408.8793308542126</v>
      </c>
      <c r="K33" s="39">
        <v>566.22427488693859</v>
      </c>
      <c r="L33" s="39">
        <v>1549.5479820258722</v>
      </c>
    </row>
    <row r="34" spans="2:12" x14ac:dyDescent="0.25">
      <c r="B34" s="33">
        <f>B33+1</f>
        <v>15</v>
      </c>
      <c r="D34" s="33" t="s">
        <v>33</v>
      </c>
      <c r="E34" s="39">
        <v>987.26292132554363</v>
      </c>
      <c r="F34" s="39">
        <v>1668.7634675342035</v>
      </c>
      <c r="G34" s="39"/>
      <c r="H34" s="39">
        <v>3107.5479999999998</v>
      </c>
      <c r="I34" s="39">
        <v>6679.15</v>
      </c>
      <c r="J34" s="39">
        <v>183.99941743974492</v>
      </c>
      <c r="K34" s="39">
        <v>23.953306810146696</v>
      </c>
      <c r="L34" s="39">
        <v>76.029067743700097</v>
      </c>
    </row>
    <row r="35" spans="2:12" x14ac:dyDescent="0.25">
      <c r="B35" s="33">
        <f>B34+1</f>
        <v>16</v>
      </c>
      <c r="D35" s="33" t="s">
        <v>26</v>
      </c>
      <c r="E35" s="39">
        <v>95.256635153044655</v>
      </c>
      <c r="F35" s="39">
        <v>183.04386697700463</v>
      </c>
      <c r="G35" s="39"/>
      <c r="H35" s="39">
        <v>240.66526000000002</v>
      </c>
      <c r="I35" s="39">
        <v>4898.2569999999996</v>
      </c>
      <c r="J35" s="39">
        <v>2297.1194762281089</v>
      </c>
      <c r="K35" s="39">
        <v>380.67662416597875</v>
      </c>
      <c r="L35" s="39">
        <v>1043.1691970497418</v>
      </c>
    </row>
    <row r="36" spans="2:12" x14ac:dyDescent="0.25">
      <c r="E36" s="43"/>
      <c r="F36" s="43"/>
      <c r="G36" s="43"/>
      <c r="H36" s="43"/>
      <c r="I36" s="43"/>
      <c r="J36" s="43"/>
      <c r="K36" s="43"/>
      <c r="L36" s="43"/>
    </row>
    <row r="37" spans="2:12" x14ac:dyDescent="0.25">
      <c r="B37" s="33">
        <f>B35+1</f>
        <v>17</v>
      </c>
      <c r="D37" s="33" t="s">
        <v>29</v>
      </c>
      <c r="E37" s="39">
        <f>SUM(E32:E36)</f>
        <v>8267.257634982343</v>
      </c>
      <c r="F37" s="39">
        <f>SUM(F32:F36)</f>
        <v>11803.715459400302</v>
      </c>
      <c r="G37" s="39"/>
      <c r="H37" s="39">
        <f>SUM(H32:H35)</f>
        <v>10300.391320000001</v>
      </c>
      <c r="I37" s="39">
        <f>SUM(I32:I35)</f>
        <v>41035.90625</v>
      </c>
      <c r="J37" s="39">
        <f>SUM(J32:J35)</f>
        <v>23860.581522920995</v>
      </c>
      <c r="K37" s="39">
        <f>SUM(K32:K35)</f>
        <v>4178.6606901371615</v>
      </c>
      <c r="L37" s="39">
        <f>SUM(L32:L35)</f>
        <v>10772.166735693158</v>
      </c>
    </row>
    <row r="38" spans="2:12" x14ac:dyDescent="0.25">
      <c r="E38" s="39"/>
      <c r="F38" s="39"/>
      <c r="G38" s="39"/>
      <c r="H38" s="39"/>
      <c r="I38" s="39"/>
      <c r="J38" s="39"/>
      <c r="K38" s="39"/>
      <c r="L38" s="39"/>
    </row>
    <row r="39" spans="2:12" ht="14" x14ac:dyDescent="0.25">
      <c r="B39" s="33">
        <f>B37+1</f>
        <v>18</v>
      </c>
      <c r="D39" s="44" t="s">
        <v>53</v>
      </c>
      <c r="E39" s="39">
        <v>32017.425617719986</v>
      </c>
      <c r="F39" s="39">
        <v>47227.658735238052</v>
      </c>
      <c r="G39" s="39"/>
      <c r="H39" s="39">
        <v>36388.6</v>
      </c>
      <c r="I39" s="39">
        <v>51854</v>
      </c>
      <c r="J39" s="39">
        <v>66295.497229752727</v>
      </c>
      <c r="K39" s="39">
        <v>49748.502255930391</v>
      </c>
      <c r="L39" s="39">
        <v>46447.901270076945</v>
      </c>
    </row>
    <row r="40" spans="2:12" ht="6" customHeight="1" x14ac:dyDescent="0.25">
      <c r="D40" s="44"/>
      <c r="E40" s="39"/>
      <c r="F40" s="39"/>
      <c r="G40" s="39"/>
      <c r="H40" s="39"/>
      <c r="I40" s="39"/>
      <c r="J40" s="39"/>
      <c r="K40" s="39"/>
      <c r="L40" s="39"/>
    </row>
    <row r="41" spans="2:12" ht="14" x14ac:dyDescent="0.25">
      <c r="B41" s="33">
        <f>B39+1</f>
        <v>19</v>
      </c>
      <c r="D41" s="44" t="s">
        <v>54</v>
      </c>
      <c r="E41" s="39">
        <f>E37+E39</f>
        <v>40284.683252702329</v>
      </c>
      <c r="F41" s="39">
        <f>F37+F39</f>
        <v>59031.374194638352</v>
      </c>
      <c r="G41" s="39"/>
      <c r="H41" s="39">
        <f>H37+H39</f>
        <v>46688.991320000001</v>
      </c>
      <c r="I41" s="39">
        <f>I37+I39</f>
        <v>92889.90625</v>
      </c>
      <c r="J41" s="39">
        <f>J37+J39</f>
        <v>90156.078752673726</v>
      </c>
      <c r="K41" s="39">
        <f>K37+K39</f>
        <v>53927.162946067554</v>
      </c>
      <c r="L41" s="39">
        <f>L37+L39</f>
        <v>57220.068005770103</v>
      </c>
    </row>
    <row r="42" spans="2:12" x14ac:dyDescent="0.25">
      <c r="E42" s="39"/>
      <c r="F42" s="39"/>
      <c r="G42" s="39"/>
      <c r="H42" s="39"/>
      <c r="I42" s="39"/>
      <c r="J42" s="39"/>
      <c r="K42" s="39"/>
      <c r="L42" s="39"/>
    </row>
    <row r="43" spans="2:12" ht="15" x14ac:dyDescent="0.3">
      <c r="D43" s="31" t="s">
        <v>30</v>
      </c>
      <c r="E43" s="39"/>
      <c r="F43" s="39"/>
      <c r="G43" s="39"/>
      <c r="H43" s="39"/>
      <c r="I43" s="39"/>
      <c r="J43" s="39"/>
      <c r="K43" s="39"/>
      <c r="L43" s="39"/>
    </row>
    <row r="44" spans="2:12" x14ac:dyDescent="0.25">
      <c r="D44" s="44"/>
      <c r="E44" s="39"/>
      <c r="F44" s="39"/>
      <c r="G44" s="39"/>
      <c r="H44" s="39"/>
      <c r="I44" s="39"/>
      <c r="J44" s="39"/>
      <c r="K44" s="39"/>
      <c r="L44" s="39"/>
    </row>
    <row r="45" spans="2:12" x14ac:dyDescent="0.25">
      <c r="B45" s="33">
        <f>B41+1</f>
        <v>20</v>
      </c>
      <c r="D45" s="44" t="s">
        <v>22</v>
      </c>
      <c r="E45" s="40">
        <f>E25/E11</f>
        <v>0.92008098531681903</v>
      </c>
      <c r="F45" s="40">
        <f>F25/F11</f>
        <v>0.86457788144484649</v>
      </c>
      <c r="G45" s="40"/>
      <c r="H45" s="40">
        <f>H25/H11</f>
        <v>0.90699144059497894</v>
      </c>
      <c r="I45" s="40">
        <f>I25/I11</f>
        <v>0.80631723776040543</v>
      </c>
      <c r="J45" s="40">
        <f>J25/J11</f>
        <v>0.79288886392108593</v>
      </c>
      <c r="K45" s="40">
        <f>K25/K11</f>
        <v>0.86496220962173476</v>
      </c>
      <c r="L45" s="40">
        <f>L25/L11</f>
        <v>0.86135762219196199</v>
      </c>
    </row>
    <row r="46" spans="2:12" ht="6" customHeight="1" x14ac:dyDescent="0.25">
      <c r="D46" s="44"/>
      <c r="E46" s="40"/>
      <c r="F46" s="40"/>
      <c r="G46" s="40"/>
      <c r="H46" s="40"/>
      <c r="I46" s="40"/>
      <c r="J46" s="40"/>
      <c r="K46" s="40"/>
      <c r="L46" s="40"/>
    </row>
    <row r="47" spans="2:12" x14ac:dyDescent="0.25">
      <c r="B47" s="33">
        <f>B45+1</f>
        <v>21</v>
      </c>
      <c r="D47" s="44" t="s">
        <v>40</v>
      </c>
      <c r="E47" s="40">
        <f>E39/E11</f>
        <v>6.0565194775351321E-2</v>
      </c>
      <c r="F47" s="40">
        <f>F39/F11</f>
        <v>8.7229077665304702E-2</v>
      </c>
      <c r="G47" s="40"/>
      <c r="H47" s="40">
        <f>H39/H11</f>
        <v>6.9565862999984587E-2</v>
      </c>
      <c r="I47" s="40">
        <f>I39/I11</f>
        <v>9.8718052576808088E-2</v>
      </c>
      <c r="J47" s="40">
        <f>J39/J11</f>
        <v>0.12728408948680953</v>
      </c>
      <c r="K47" s="40">
        <f>K39/K11</f>
        <v>9.3767877388595017E-2</v>
      </c>
      <c r="L47" s="40">
        <f>L39/L11</f>
        <v>8.5933990714983408E-2</v>
      </c>
    </row>
    <row r="48" spans="2:12" ht="6" customHeight="1" x14ac:dyDescent="0.25">
      <c r="D48" s="44"/>
      <c r="E48" s="40"/>
      <c r="F48" s="40"/>
      <c r="G48" s="40"/>
      <c r="H48" s="40"/>
      <c r="I48" s="40"/>
      <c r="J48" s="40"/>
      <c r="K48" s="40"/>
      <c r="L48" s="40"/>
    </row>
    <row r="49" spans="2:13" x14ac:dyDescent="0.25">
      <c r="B49" s="33">
        <f>B47+1</f>
        <v>22</v>
      </c>
      <c r="D49" s="44" t="s">
        <v>28</v>
      </c>
      <c r="E49" s="40">
        <f>E37/E11</f>
        <v>1.5638611139416527E-2</v>
      </c>
      <c r="F49" s="40">
        <f>F37/F11</f>
        <v>2.1801360476481745E-2</v>
      </c>
      <c r="G49" s="40"/>
      <c r="H49" s="40">
        <f>H37/H11</f>
        <v>1.9691760919995561E-2</v>
      </c>
      <c r="I49" s="40">
        <f>I37/I11</f>
        <v>7.8122897958199322E-2</v>
      </c>
      <c r="J49" s="40">
        <f>J37/J11</f>
        <v>4.5811141339592867E-2</v>
      </c>
      <c r="K49" s="40">
        <f>K37/K11</f>
        <v>7.8760992888909503E-3</v>
      </c>
      <c r="L49" s="40">
        <f>L37/L11</f>
        <v>1.9929754648390714E-2</v>
      </c>
      <c r="M49" s="39"/>
    </row>
    <row r="50" spans="2:13" ht="6" customHeight="1" x14ac:dyDescent="0.25">
      <c r="D50" s="44"/>
      <c r="E50" s="40"/>
      <c r="F50" s="40"/>
      <c r="G50" s="40"/>
      <c r="H50" s="40"/>
      <c r="I50" s="40"/>
      <c r="J50" s="40"/>
      <c r="K50" s="40"/>
      <c r="L50" s="40"/>
      <c r="M50" s="39"/>
    </row>
    <row r="51" spans="2:13" x14ac:dyDescent="0.25">
      <c r="B51" s="33">
        <f>B49+1</f>
        <v>23</v>
      </c>
      <c r="D51" s="44" t="s">
        <v>57</v>
      </c>
      <c r="E51" s="40">
        <f>E27/E11</f>
        <v>0</v>
      </c>
      <c r="F51" s="40">
        <f>F27/F11</f>
        <v>0</v>
      </c>
      <c r="G51" s="40"/>
      <c r="H51" s="40">
        <f>H27/H11</f>
        <v>0</v>
      </c>
      <c r="I51" s="40">
        <f>I28/I11</f>
        <v>1.6841811704587185E-2</v>
      </c>
      <c r="J51" s="40">
        <f>J28/J11</f>
        <v>3.4015905252511844E-2</v>
      </c>
      <c r="K51" s="40">
        <f>K28/K11</f>
        <v>3.3393813700779235E-2</v>
      </c>
      <c r="L51" s="40">
        <f>L28/L11</f>
        <v>3.2778632444664009E-2</v>
      </c>
      <c r="M51" s="39"/>
    </row>
    <row r="52" spans="2:13" x14ac:dyDescent="0.25">
      <c r="B52" s="51"/>
      <c r="C52" s="51"/>
      <c r="D52" s="52"/>
      <c r="E52" s="53"/>
      <c r="F52" s="53"/>
      <c r="G52" s="53"/>
      <c r="H52" s="53"/>
      <c r="I52" s="53"/>
      <c r="J52" s="53"/>
      <c r="K52" s="53"/>
      <c r="L52" s="53"/>
    </row>
    <row r="53" spans="2:13" ht="15" x14ac:dyDescent="0.3">
      <c r="D53" s="54" t="s">
        <v>50</v>
      </c>
      <c r="E53" s="39"/>
      <c r="F53" s="39"/>
      <c r="G53" s="39"/>
      <c r="H53" s="39"/>
      <c r="I53" s="39"/>
      <c r="J53" s="39"/>
      <c r="K53" s="39"/>
      <c r="L53" s="39"/>
    </row>
    <row r="54" spans="2:13" ht="6.75" customHeight="1" x14ac:dyDescent="0.25">
      <c r="D54" s="44"/>
      <c r="E54" s="39"/>
      <c r="F54" s="39"/>
      <c r="G54" s="39"/>
      <c r="H54" s="39"/>
      <c r="I54" s="39"/>
      <c r="J54" s="39"/>
      <c r="K54" s="39"/>
      <c r="L54" s="39"/>
    </row>
    <row r="55" spans="2:13" x14ac:dyDescent="0.25">
      <c r="B55" s="33">
        <f>B51+1</f>
        <v>24</v>
      </c>
      <c r="D55" s="44" t="s">
        <v>46</v>
      </c>
      <c r="E55" s="39">
        <f>E15-E56-E58-E57</f>
        <v>445912.00182006764</v>
      </c>
      <c r="F55" s="39">
        <f>F15-F56-F58-F57</f>
        <v>448609.04066187073</v>
      </c>
      <c r="G55" s="39"/>
      <c r="H55" s="39">
        <f>H15-H56-H58</f>
        <v>446689.96735794313</v>
      </c>
      <c r="I55" s="39">
        <f>I15-I56-I58-I57</f>
        <v>446300.36445402226</v>
      </c>
      <c r="J55" s="39">
        <f>J15-J56-J58-J57</f>
        <v>436083.58027484978</v>
      </c>
      <c r="K55" s="39">
        <f>K15-K56-K58-K57</f>
        <v>438717.35017340269</v>
      </c>
      <c r="L55" s="39">
        <f>L15-L56-L58-L57</f>
        <v>441196.07701531576</v>
      </c>
    </row>
    <row r="56" spans="2:13" x14ac:dyDescent="0.25">
      <c r="B56" s="33">
        <f>B55+1</f>
        <v>25</v>
      </c>
      <c r="D56" s="44" t="s">
        <v>47</v>
      </c>
      <c r="E56" s="39">
        <v>0</v>
      </c>
      <c r="F56" s="39">
        <v>0</v>
      </c>
      <c r="G56" s="39"/>
      <c r="H56" s="39">
        <v>0</v>
      </c>
      <c r="I56" s="39">
        <v>0</v>
      </c>
      <c r="J56" s="39">
        <v>0</v>
      </c>
      <c r="K56" s="39">
        <v>0</v>
      </c>
      <c r="L56" s="39">
        <v>0</v>
      </c>
    </row>
    <row r="57" spans="2:13" x14ac:dyDescent="0.25">
      <c r="B57" s="33">
        <f>B56+1</f>
        <v>26</v>
      </c>
      <c r="D57" s="44" t="s">
        <v>57</v>
      </c>
      <c r="E57" s="39">
        <f>E28</f>
        <v>1964.0227500000001</v>
      </c>
      <c r="F57" s="39">
        <f>F28</f>
        <v>14289.011295</v>
      </c>
      <c r="G57" s="39"/>
      <c r="H57" s="39">
        <f>H28</f>
        <v>1962.044099</v>
      </c>
      <c r="I57" s="39">
        <f t="shared" ref="I57" si="3">I28</f>
        <v>8846.5613059999996</v>
      </c>
      <c r="J57" s="39">
        <f>J28</f>
        <v>17717.071800000005</v>
      </c>
      <c r="K57" s="39">
        <f>K28</f>
        <v>17717.071800000005</v>
      </c>
      <c r="L57" s="39">
        <f>L28</f>
        <v>17717.071800000005</v>
      </c>
    </row>
    <row r="58" spans="2:13" x14ac:dyDescent="0.25">
      <c r="B58" s="33">
        <f t="shared" ref="B58:B59" si="4">B57+1</f>
        <v>27</v>
      </c>
      <c r="D58" s="44" t="s">
        <v>48</v>
      </c>
      <c r="E58" s="39">
        <v>77577.644518222398</v>
      </c>
      <c r="F58" s="39">
        <v>75333.949390486086</v>
      </c>
      <c r="G58" s="39"/>
      <c r="H58" s="58">
        <v>73917.943774603904</v>
      </c>
      <c r="I58" s="39">
        <v>66147.8785654276</v>
      </c>
      <c r="J58" s="39">
        <v>63856.994416010763</v>
      </c>
      <c r="K58" s="39">
        <v>70926.049450687657</v>
      </c>
      <c r="L58" s="58">
        <v>78404.544593089449</v>
      </c>
    </row>
    <row r="59" spans="2:13" x14ac:dyDescent="0.25">
      <c r="B59" s="33">
        <f t="shared" si="4"/>
        <v>28</v>
      </c>
      <c r="D59" s="44" t="s">
        <v>49</v>
      </c>
      <c r="E59" s="39">
        <f>SUM(E55:E58)</f>
        <v>525453.66908829007</v>
      </c>
      <c r="F59" s="39">
        <f>SUM(F55:F58)</f>
        <v>538232.00134735683</v>
      </c>
      <c r="G59" s="39"/>
      <c r="H59" s="39">
        <f t="shared" ref="H59:L59" si="5">SUM(H55:H58)</f>
        <v>522569.95523154701</v>
      </c>
      <c r="I59" s="39">
        <f>SUM(I55:I58)</f>
        <v>521294.80432544986</v>
      </c>
      <c r="J59" s="39">
        <f>SUM(J55:J58)</f>
        <v>517657.64649086056</v>
      </c>
      <c r="K59" s="39">
        <f>SUM(K55:K58)</f>
        <v>527360.47142409044</v>
      </c>
      <c r="L59" s="39">
        <f t="shared" si="5"/>
        <v>537317.69340840529</v>
      </c>
    </row>
    <row r="60" spans="2:13" x14ac:dyDescent="0.25">
      <c r="B60" s="51"/>
      <c r="C60" s="51"/>
      <c r="D60" s="55"/>
      <c r="E60" s="53"/>
      <c r="F60" s="53"/>
      <c r="G60" s="53"/>
      <c r="H60" s="53"/>
      <c r="I60" s="53"/>
      <c r="J60" s="53"/>
      <c r="K60" s="53"/>
      <c r="L60" s="53"/>
    </row>
    <row r="61" spans="2:13" ht="17" x14ac:dyDescent="0.3">
      <c r="D61" s="54" t="s">
        <v>55</v>
      </c>
      <c r="E61" s="39"/>
      <c r="F61" s="39"/>
      <c r="G61" s="39"/>
      <c r="H61" s="39"/>
      <c r="I61" s="39"/>
      <c r="J61" s="39"/>
      <c r="K61" s="39"/>
      <c r="L61" s="39"/>
    </row>
    <row r="62" spans="2:13" x14ac:dyDescent="0.25">
      <c r="D62" s="44"/>
      <c r="E62" s="39"/>
      <c r="F62" s="39"/>
      <c r="G62" s="39"/>
      <c r="H62" s="39"/>
      <c r="I62" s="39"/>
      <c r="J62" s="39"/>
      <c r="K62" s="39"/>
      <c r="L62" s="39"/>
    </row>
    <row r="63" spans="2:13" x14ac:dyDescent="0.25">
      <c r="B63" s="33">
        <f>B59+1</f>
        <v>29</v>
      </c>
      <c r="D63" s="44" t="s">
        <v>36</v>
      </c>
      <c r="E63" s="59">
        <v>119.47</v>
      </c>
      <c r="F63" s="59">
        <v>123.22199999999999</v>
      </c>
      <c r="G63" s="59"/>
      <c r="H63" s="61">
        <f>103.99-1.28</f>
        <v>102.71</v>
      </c>
      <c r="I63" s="61">
        <f>112.87-1.28</f>
        <v>111.59</v>
      </c>
      <c r="J63" s="61">
        <f>122.185-0.3+3+2.5</f>
        <v>127.38500000000001</v>
      </c>
      <c r="K63" s="61">
        <f>126.99-0.3+3+2.5</f>
        <v>132.19</v>
      </c>
      <c r="L63" s="61">
        <f>131.047-0.3+3+2.5</f>
        <v>136.24699999999999</v>
      </c>
    </row>
    <row r="64" spans="2:13" x14ac:dyDescent="0.25">
      <c r="D64" s="44"/>
      <c r="E64" s="44"/>
      <c r="G64" s="39"/>
      <c r="H64" s="39"/>
      <c r="I64" s="39"/>
      <c r="J64" s="39"/>
      <c r="K64" s="39"/>
      <c r="L64" s="39"/>
    </row>
    <row r="65" spans="2:12" x14ac:dyDescent="0.25">
      <c r="C65" s="45" t="s">
        <v>39</v>
      </c>
      <c r="D65" s="44"/>
      <c r="E65" s="44"/>
      <c r="G65" s="39"/>
      <c r="H65" s="39"/>
      <c r="I65" s="39"/>
      <c r="J65" s="39"/>
      <c r="K65" s="39"/>
      <c r="L65" s="39"/>
    </row>
    <row r="66" spans="2:12" ht="30" customHeight="1" x14ac:dyDescent="0.25">
      <c r="C66" s="46">
        <v>1</v>
      </c>
      <c r="D66" s="65" t="s">
        <v>59</v>
      </c>
      <c r="E66" s="65"/>
      <c r="F66" s="65"/>
      <c r="G66" s="65"/>
      <c r="H66" s="65"/>
      <c r="I66" s="65"/>
      <c r="J66" s="65"/>
      <c r="K66" s="65"/>
      <c r="L66" s="65"/>
    </row>
    <row r="67" spans="2:12" ht="19" customHeight="1" x14ac:dyDescent="0.25">
      <c r="B67" s="46"/>
      <c r="C67" s="46">
        <v>2</v>
      </c>
      <c r="D67" s="64" t="s">
        <v>67</v>
      </c>
      <c r="E67" s="64"/>
      <c r="F67" s="64"/>
      <c r="G67" s="64"/>
      <c r="H67" s="64"/>
      <c r="I67" s="64"/>
      <c r="J67" s="64"/>
      <c r="K67" s="64"/>
      <c r="L67" s="64"/>
    </row>
    <row r="68" spans="2:12" x14ac:dyDescent="0.25">
      <c r="B68" s="46"/>
      <c r="C68" s="46"/>
      <c r="D68" s="60"/>
      <c r="E68" s="60"/>
      <c r="F68" s="60"/>
      <c r="G68" s="60"/>
      <c r="H68" s="60"/>
      <c r="I68" s="60"/>
      <c r="J68" s="60"/>
      <c r="K68" s="60"/>
      <c r="L68" s="60"/>
    </row>
    <row r="69" spans="2:12" x14ac:dyDescent="0.25">
      <c r="J69" s="41"/>
      <c r="K69" s="41"/>
      <c r="L69" s="41"/>
    </row>
    <row r="70" spans="2:12" x14ac:dyDescent="0.25">
      <c r="J70" s="41"/>
      <c r="K70" s="41"/>
      <c r="L70" s="41"/>
    </row>
    <row r="71" spans="2:12" x14ac:dyDescent="0.25">
      <c r="E71" s="22"/>
      <c r="F71" s="22"/>
      <c r="H71" s="22"/>
      <c r="I71" s="22"/>
      <c r="J71" s="22"/>
      <c r="K71" s="22"/>
      <c r="L71" s="22"/>
    </row>
    <row r="72" spans="2:12" x14ac:dyDescent="0.25">
      <c r="E72" s="22"/>
      <c r="F72" s="22"/>
      <c r="H72" s="22"/>
      <c r="I72" s="22"/>
      <c r="J72" s="22"/>
      <c r="K72" s="22"/>
      <c r="L72" s="22"/>
    </row>
    <row r="73" spans="2:12" x14ac:dyDescent="0.25">
      <c r="E73" s="22"/>
      <c r="F73" s="22"/>
      <c r="H73" s="22"/>
      <c r="I73" s="22"/>
      <c r="J73" s="22"/>
      <c r="K73" s="22"/>
      <c r="L73" s="22"/>
    </row>
    <row r="74" spans="2:12" x14ac:dyDescent="0.25">
      <c r="E74" s="40"/>
      <c r="F74" s="40"/>
      <c r="H74" s="40"/>
      <c r="I74" s="40"/>
      <c r="J74" s="40"/>
      <c r="K74" s="40"/>
      <c r="L74" s="40"/>
    </row>
    <row r="77" spans="2:12" x14ac:dyDescent="0.25">
      <c r="F77" s="22"/>
      <c r="H77" s="22"/>
      <c r="I77" s="22"/>
      <c r="J77" s="22"/>
      <c r="K77" s="22"/>
      <c r="L77" s="22"/>
    </row>
    <row r="80" spans="2:12" x14ac:dyDescent="0.25">
      <c r="E80" s="39"/>
      <c r="F80" s="39"/>
      <c r="H80" s="39"/>
      <c r="I80" s="39"/>
    </row>
  </sheetData>
  <mergeCells count="3">
    <mergeCell ref="D67:L67"/>
    <mergeCell ref="D66:L66"/>
    <mergeCell ref="J5:L5"/>
  </mergeCells>
  <phoneticPr fontId="0" type="noConversion"/>
  <printOptions horizontalCentered="1"/>
  <pageMargins left="0.6" right="0.6" top="0.75" bottom="0.75" header="0.5" footer="0.5"/>
  <pageSetup scale="75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7A8BB25B4B9943A28DD2C7D72FB2F9" ma:contentTypeVersion="19" ma:contentTypeDescription="Create a new document." ma:contentTypeScope="" ma:versionID="906c6347c09eec5f147401e7eb0d206e">
  <xsd:schema xmlns:xsd="http://www.w3.org/2001/XMLSchema" xmlns:xs="http://www.w3.org/2001/XMLSchema" xmlns:p="http://schemas.microsoft.com/office/2006/metadata/properties" xmlns:ns3="33065f61-c79c-448a-9deb-dbc720c84833" xmlns:ns4="2e602322-2b0f-4222-be01-dedc3f22d39d" targetNamespace="http://schemas.microsoft.com/office/2006/metadata/properties" ma:root="true" ma:fieldsID="02e5c579add0ee0ecf015ba5657612a1" ns3:_="" ns4:_="">
    <xsd:import namespace="33065f61-c79c-448a-9deb-dbc720c84833"/>
    <xsd:import namespace="2e602322-2b0f-4222-be01-dedc3f22d3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65f61-c79c-448a-9deb-dbc720c84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33fa657-670e-4866-a67d-7f1915bfd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2322-2b0f-4222-be01-dedc3f22d39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6a80b2a-b8b2-4cee-a0cb-c87dc4f3b29e}" ma:internalName="TaxCatchAll" ma:showField="CatchAllData" ma:web="2e602322-2b0f-4222-be01-dedc3f22d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602322-2b0f-4222-be01-dedc3f22d39d" xsi:nil="true"/>
    <lcf76f155ced4ddcb4097134ff3c332f xmlns="33065f61-c79c-448a-9deb-dbc720c848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6D83AC-1994-4061-94DB-2767845401D9}"/>
</file>

<file path=customXml/itemProps2.xml><?xml version="1.0" encoding="utf-8"?>
<ds:datastoreItem xmlns:ds="http://schemas.openxmlformats.org/officeDocument/2006/customXml" ds:itemID="{60307C41-D061-444F-8711-C4FAD52F3FCC}"/>
</file>

<file path=customXml/itemProps3.xml><?xml version="1.0" encoding="utf-8"?>
<ds:datastoreItem xmlns:ds="http://schemas.openxmlformats.org/officeDocument/2006/customXml" ds:itemID="{7E835179-1D77-455D-B3A1-A39D1F00D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2.1</vt:lpstr>
      <vt:lpstr>2.2</vt:lpstr>
      <vt:lpstr>'2.2'!Ba</vt:lpstr>
      <vt:lpstr>'2.1'!Print_Area</vt:lpstr>
      <vt:lpstr>'2.2'!Print_Area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2026-02-09T17:28:22Z</dcterms:created>
  <dcterms:modified xsi:type="dcterms:W3CDTF">2026-02-10T16:57:30Z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0x0101007D7A8BB25B4B9943A28DD2C7D72FB2F9</vt:lpwstr>
  </property>
  <property fmtid="{D5CDD505-2E9C-101B-9397-08002B2CF9AE}" pid="4" name="_dlc_DocIdItemGuid">
    <vt:lpwstr>046c06c6-0c37-40b3-ac2d-d61aaac8449b</vt:lpwstr>
  </property>
</Properties>
</file>