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4195" windowHeight="13095"/>
  </bookViews>
  <sheets>
    <sheet name="Table 1" sheetId="1" r:id="rId1"/>
    <sheet name="Table 2 - LWRF balance" sheetId="2" r:id="rId2"/>
    <sheet name="Table 3 - ERA" sheetId="3" r:id="rId3"/>
  </sheets>
  <externalReferences>
    <externalReference r:id="rId4"/>
    <externalReference r:id="rId5"/>
    <externalReference r:id="rId6"/>
    <externalReference r:id="rId7"/>
  </externalReferences>
  <definedNames>
    <definedName name="\t">'[1]2008 DFPV using 2005 rates'!#REF!</definedName>
    <definedName name="A">'[1]2008 DFPV using 2005 rates'!#REF!</definedName>
    <definedName name="BEAVER_">'[1]2008 DFPV using 2005 rates'!#REF!</definedName>
    <definedName name="BEAVERKWHR">'[1]2008 DFPV using 2005 rates'!#REF!</definedName>
    <definedName name="BEAVERLITRES">'[1]2008 DFPV using 2005 rates'!#REF!</definedName>
    <definedName name="C_">'[1]2008 DFPV using 2005 rates'!#REF!</definedName>
    <definedName name="CARMACKS_">'[1]2008 DFPV using 2005 rates'!#REF!</definedName>
    <definedName name="CARMACKSKWHR">'[1]2008 DFPV using 2005 rates'!#REF!</definedName>
    <definedName name="DEST_">'[1]2008 DFPV using 2005 rates'!#REF!</definedName>
    <definedName name="DESTKWHR">'[1]2008 DFPV using 2005 rates'!#REF!</definedName>
    <definedName name="DESTLITRES">'[1]2008 DFPV using 2005 rates'!#REF!</definedName>
    <definedName name="HAINES_">'[1]2008 DFPV using 2005 rates'!#REF!</definedName>
    <definedName name="HAINESKWHR">'[1]2008 DFPV using 2005 rates'!#REF!</definedName>
    <definedName name="hcredit" localSheetId="2">[2]Rates!$C$5</definedName>
    <definedName name="hcredit">[3]Rates!$C$5</definedName>
    <definedName name="KENO_">'[1]2008 DFPV using 2005 rates'!#REF!</definedName>
    <definedName name="KENOKWHR">'[1]2008 DFPV using 2005 rates'!#REF!</definedName>
    <definedName name="LOSSES">#REF!</definedName>
    <definedName name="none">#REF!</definedName>
    <definedName name="OLDCROW_">'[1]2008 DFPV using 2005 rates'!#REF!</definedName>
    <definedName name="OLDCROWKWHR">'[1]2008 DFPV using 2005 rates'!#REF!</definedName>
    <definedName name="OLDCROWKWR">'[1]2008 DFPV using 2005 rates'!#REF!</definedName>
    <definedName name="OLDCROWLITRES">'[1]2008 DFPV using 2005 rates'!#REF!</definedName>
    <definedName name="optha" localSheetId="2">[2]Rates!$G$75</definedName>
    <definedName name="optha">[3]Rates!$G$75</definedName>
    <definedName name="opthd" localSheetId="2">[2]Rates!$G$87</definedName>
    <definedName name="opthd">[3]Rates!$G$87</definedName>
    <definedName name="PELLY_">'[1]2008 DFPV using 2005 rates'!#REF!</definedName>
    <definedName name="PELLYKWHR">'[1]2008 DFPV using 2005 rates'!#REF!</definedName>
    <definedName name="PELLYLITRES">'[1]2008 DFPV using 2005 rates'!#REF!</definedName>
    <definedName name="_xlnm.Print_Area" localSheetId="0">'Table 1'!$A$2:$H$65</definedName>
    <definedName name="_xlnm.Print_Area" localSheetId="1">'Table 2 - LWRF balance'!$A$2:$G$36</definedName>
    <definedName name="_xlnm.Print_Area" localSheetId="2">'Table 3 - ERA'!$A$1:$G$43</definedName>
    <definedName name="ridera2" localSheetId="2">[2]Rates!$C$8</definedName>
    <definedName name="ridera2">[3]Rates!$C$8</definedName>
    <definedName name="ROSS_">'[1]2008 DFPV using 2005 rates'!#REF!</definedName>
    <definedName name="ROSSKWHR">'[1]2008 DFPV using 2005 rates'!#REF!</definedName>
    <definedName name="rp930je">#REF!</definedName>
    <definedName name="rt11dc1" localSheetId="2">[2]Rates!$B$16</definedName>
    <definedName name="rt11dc1">[3]Rates!$B$16</definedName>
    <definedName name="rt11de1" localSheetId="2">[2]Rates!$C$16</definedName>
    <definedName name="rt11de1">[3]Rates!$C$16</definedName>
    <definedName name="rt11ge1" localSheetId="2">[2]Rates!$C$14</definedName>
    <definedName name="rt11ge1">[3]Rates!$C$14</definedName>
    <definedName name="rt11sc1" localSheetId="2">[2]Rates!$B$17</definedName>
    <definedName name="rt11sc1">[3]Rates!$B$17</definedName>
    <definedName name="rt11te1" localSheetId="2">[2]Rates!$C$15</definedName>
    <definedName name="rt11te1">[3]Rates!$C$15</definedName>
    <definedName name="rt21dc1" localSheetId="2">[2]Rates!$B$28</definedName>
    <definedName name="rt21dc1">[3]Rates!$B$28</definedName>
    <definedName name="rt21dd1" localSheetId="2">[2]Rates!$C$28</definedName>
    <definedName name="rt21dd1">[3]Rates!$C$28</definedName>
    <definedName name="rt21de1" localSheetId="2">[2]Rates!$D$28</definedName>
    <definedName name="rt21de1">[3]Rates!$D$28</definedName>
    <definedName name="rt21de2" localSheetId="2">[2]Rates!$E$28</definedName>
    <definedName name="rt21de2">[3]Rates!$E$28</definedName>
    <definedName name="rt21ge1" localSheetId="2">[2]Rates!$D$26</definedName>
    <definedName name="rt21ge1">[3]Rates!$D$26</definedName>
    <definedName name="rt21ge2" localSheetId="2">[2]Rates!$E$26</definedName>
    <definedName name="rt21ge2">[3]Rates!$E$26</definedName>
    <definedName name="rt21sc1" localSheetId="2">[2]Rates!$B$29</definedName>
    <definedName name="rt21sc1">[3]Rates!$B$29</definedName>
    <definedName name="rt21sd1" localSheetId="2">[2]Rates!$C$29</definedName>
    <definedName name="rt21sd1">[3]Rates!$C$29</definedName>
    <definedName name="rt21tc1" localSheetId="2">[2]Rates!$B$27</definedName>
    <definedName name="rt21tc1">[3]Rates!$B$27</definedName>
    <definedName name="rt21td1" localSheetId="2">[2]Rates!$C$27</definedName>
    <definedName name="rt21td1">[3]Rates!$C$27</definedName>
    <definedName name="rt21te1" localSheetId="2">[2]Rates!$D$27</definedName>
    <definedName name="rt21te1">[3]Rates!$D$27</definedName>
    <definedName name="rt21te2" localSheetId="2">[2]Rates!$E$27</definedName>
    <definedName name="rt21te2">[3]Rates!$E$27</definedName>
    <definedName name="rt22dc1" localSheetId="2">[2]Rates!$B$40</definedName>
    <definedName name="rt22dc1">[3]Rates!$B$40</definedName>
    <definedName name="rt22dd1" localSheetId="2">[2]Rates!$C$40</definedName>
    <definedName name="rt22dd1">[3]Rates!$C$40</definedName>
    <definedName name="rt22de1" localSheetId="2">[2]Rates!$D$40</definedName>
    <definedName name="rt22de1">[3]Rates!$D$40</definedName>
    <definedName name="rt22de2" localSheetId="2">[2]Rates!$E$40</definedName>
    <definedName name="rt22de2">[3]Rates!$E$40</definedName>
    <definedName name="rt22ge1" localSheetId="2">[2]Rates!$D$38</definedName>
    <definedName name="rt22ge1">[3]Rates!$D$38</definedName>
    <definedName name="rt22ge2" localSheetId="2">[2]Rates!$E$38</definedName>
    <definedName name="rt22ge2">[3]Rates!$E$38</definedName>
    <definedName name="rt22sc1" localSheetId="2">[2]Rates!$B$41</definedName>
    <definedName name="rt22sc1">[3]Rates!$B$41</definedName>
    <definedName name="rt22sd1" localSheetId="2">[2]Rates!$C$41</definedName>
    <definedName name="rt22sd1">[3]Rates!$C$41</definedName>
    <definedName name="rt22tc1" localSheetId="2">[2]Rates!$B$39</definedName>
    <definedName name="rt22tc1">[3]Rates!$B$39</definedName>
    <definedName name="rt22td1" localSheetId="2">[2]Rates!$C$39</definedName>
    <definedName name="rt22td1">[3]Rates!$C$39</definedName>
    <definedName name="rt22te1" localSheetId="2">[2]Rates!$D$39</definedName>
    <definedName name="rt22te1">[3]Rates!$D$39</definedName>
    <definedName name="rt22te2" localSheetId="2">[2]Rates!$E$39</definedName>
    <definedName name="rt22te2">[3]Rates!$E$39</definedName>
    <definedName name="rt25dc1" localSheetId="2">[2]Rates!$B$52</definedName>
    <definedName name="rt25dc1">[3]Rates!$B$52</definedName>
    <definedName name="rt25dd1" localSheetId="2">[2]Rates!$C$52</definedName>
    <definedName name="rt25dd1">[3]Rates!$C$52</definedName>
    <definedName name="rt25de1" localSheetId="2">[2]Rates!$D$52</definedName>
    <definedName name="rt25de1">[3]Rates!$D$52</definedName>
    <definedName name="rt25de2" localSheetId="2">[2]Rates!$E$52</definedName>
    <definedName name="rt25de2">[3]Rates!$E$52</definedName>
    <definedName name="rt25ge1" localSheetId="2">[2]Rates!$D$50</definedName>
    <definedName name="rt25ge1">[3]Rates!$D$50</definedName>
    <definedName name="rt25ge2" localSheetId="2">[2]Rates!$E$50</definedName>
    <definedName name="rt25ge2">[3]Rates!$E$50</definedName>
    <definedName name="rt25tc1" localSheetId="2">[2]Rates!$B$51</definedName>
    <definedName name="rt25tc1">[3]Rates!$B$51</definedName>
    <definedName name="rt25td1" localSheetId="2">[2]Rates!$C$51</definedName>
    <definedName name="rt25td1">[3]Rates!$C$51</definedName>
    <definedName name="rt25te1" localSheetId="2">[2]Rates!$D$51</definedName>
    <definedName name="rt25te1">[3]Rates!$D$51</definedName>
    <definedName name="rt25te2" localSheetId="2">[2]Rates!$E$51</definedName>
    <definedName name="rt25te2">[3]Rates!$E$51</definedName>
    <definedName name="rt26dc1" localSheetId="2">[2]Rates!$B$64</definedName>
    <definedName name="rt26dc1">[3]Rates!$B$64</definedName>
    <definedName name="rt26dd1" localSheetId="2">[2]Rates!$C$64</definedName>
    <definedName name="rt26dd1">[3]Rates!$C$64</definedName>
    <definedName name="rt31ddd1" localSheetId="2">[2]Rates!$C$76</definedName>
    <definedName name="rt31ddd1">[3]Rates!$C$76</definedName>
    <definedName name="rt31ddd2" localSheetId="2">[2]Rates!$D$76</definedName>
    <definedName name="rt31ddd2">[3]Rates!$D$76</definedName>
    <definedName name="rt31dde1" localSheetId="2">[2]Rates!$E$76</definedName>
    <definedName name="rt31dde1">[3]Rates!$E$76</definedName>
    <definedName name="rt31dde2" localSheetId="2">[2]Rates!$F$76</definedName>
    <definedName name="rt31dde2">[3]Rates!$F$76</definedName>
    <definedName name="rt31dge1" localSheetId="2">[2]Rates!$E$74</definedName>
    <definedName name="rt31dge1">[3]Rates!$E$74</definedName>
    <definedName name="rt31dge2" localSheetId="2">[2]Rates!$F$74</definedName>
    <definedName name="rt31dge2">[3]Rates!$F$74</definedName>
    <definedName name="rt31dsd1" localSheetId="2">[2]Rates!$C$77</definedName>
    <definedName name="rt31dsd1">[3]Rates!$C$77</definedName>
    <definedName name="rt31dsd2" localSheetId="2">[2]Rates!$D$77</definedName>
    <definedName name="rt31dsd2">[3]Rates!$D$77</definedName>
    <definedName name="rt31dtd1" localSheetId="2">[2]Rates!$C$75</definedName>
    <definedName name="rt31dtd1">[3]Rates!$C$75</definedName>
    <definedName name="rt31dtd2" localSheetId="2">[2]Rates!$D$75</definedName>
    <definedName name="rt31dtd2">[3]Rates!$D$75</definedName>
    <definedName name="rt31dte1" localSheetId="2">[2]Rates!$E$75</definedName>
    <definedName name="rt31dte1">[3]Rates!$E$75</definedName>
    <definedName name="rt31dte2" localSheetId="2">[2]Rates!$F$75</definedName>
    <definedName name="rt31dte2">[3]Rates!$F$75</definedName>
    <definedName name="rt31tdd1" localSheetId="2">[2]Rates!$C$88</definedName>
    <definedName name="rt31tdd1">[3]Rates!$C$88</definedName>
    <definedName name="rt31tdd2" localSheetId="2">[2]Rates!$D$88</definedName>
    <definedName name="rt31tdd2">[3]Rates!$D$88</definedName>
    <definedName name="rt31tde1" localSheetId="2">[2]Rates!$E$88</definedName>
    <definedName name="rt31tde1">[3]Rates!$E$88</definedName>
    <definedName name="rt31tde2" localSheetId="2">[2]Rates!$F$88</definedName>
    <definedName name="rt31tde2">[3]Rates!$F$88</definedName>
    <definedName name="rt31tge1" localSheetId="2">[2]Rates!$E$86</definedName>
    <definedName name="rt31tge1">[3]Rates!$E$86</definedName>
    <definedName name="rt31tge2" localSheetId="2">[2]Rates!$F$86</definedName>
    <definedName name="rt31tge2">[3]Rates!$F$86</definedName>
    <definedName name="rt31tsd1" localSheetId="2">[2]Rates!$C$89</definedName>
    <definedName name="rt31tsd1">[3]Rates!$C$89</definedName>
    <definedName name="rt31tsd2" localSheetId="2">[2]Rates!$D$89</definedName>
    <definedName name="rt31tsd2">[3]Rates!$D$89</definedName>
    <definedName name="rt31ttd1" localSheetId="2">[2]Rates!$C$87</definedName>
    <definedName name="rt31ttd1">[3]Rates!$C$87</definedName>
    <definedName name="rt31ttd2" localSheetId="2">[2]Rates!$D$87</definedName>
    <definedName name="rt31ttd2">[3]Rates!$D$87</definedName>
    <definedName name="rt31tte1" localSheetId="2">[2]Rates!$E$87</definedName>
    <definedName name="rt31tte1">[3]Rates!$E$87</definedName>
    <definedName name="rt31tte2" localSheetId="2">[2]Rates!$F$87</definedName>
    <definedName name="rt31tte2">[3]Rates!$F$87</definedName>
    <definedName name="rt32dd1" localSheetId="2">[2]Rates!$C$100</definedName>
    <definedName name="rt32dd1">[3]Rates!$C$100</definedName>
    <definedName name="rt32dd2" localSheetId="2">[2]Rates!$D$100</definedName>
    <definedName name="rt32dd2">[3]Rates!$D$100</definedName>
    <definedName name="rt32de1" localSheetId="2">[2]Rates!$E$100</definedName>
    <definedName name="rt32de1">[3]Rates!$E$100</definedName>
    <definedName name="rt32de2" localSheetId="2">[2]Rates!$F$100</definedName>
    <definedName name="rt32de2">[3]Rates!$F$100</definedName>
    <definedName name="rt32ge1" localSheetId="2">[2]Rates!$E$98</definedName>
    <definedName name="rt32ge1">[3]Rates!$E$98</definedName>
    <definedName name="rt32ge2" localSheetId="2">[2]Rates!$F$98</definedName>
    <definedName name="rt32ge2">[3]Rates!$F$98</definedName>
    <definedName name="rt32sd1" localSheetId="2">[2]Rates!$C$101</definedName>
    <definedName name="rt32sd1">[3]Rates!$C$101</definedName>
    <definedName name="rt32sd2" localSheetId="2">[2]Rates!$D$101</definedName>
    <definedName name="rt32sd2">[3]Rates!$D$101</definedName>
    <definedName name="rt32td1" localSheetId="2">[2]Rates!$C$99</definedName>
    <definedName name="rt32td1">[3]Rates!$C$99</definedName>
    <definedName name="rt32td2" localSheetId="2">[2]Rates!$D$99</definedName>
    <definedName name="rt32td2">[3]Rates!$D$99</definedName>
    <definedName name="rt32te1" localSheetId="2">[2]Rates!$E$99</definedName>
    <definedName name="rt32te1">[3]Rates!$E$99</definedName>
    <definedName name="rt32te2" localSheetId="2">[2]Rates!$F$99</definedName>
    <definedName name="rt32te2">[3]Rates!$F$99</definedName>
    <definedName name="rt33ge1" localSheetId="2">[2]Rates!$E$110</definedName>
    <definedName name="rt33ge1">[3]Rates!$E$110</definedName>
    <definedName name="rt33ge2" localSheetId="2">[2]Rates!$F$110</definedName>
    <definedName name="rt33ge2">[3]Rates!$F$110</definedName>
    <definedName name="rt33sc1" localSheetId="2">[2]Rates!$B$113</definedName>
    <definedName name="rt33sc1">[3]Rates!$B$113</definedName>
    <definedName name="rt33se1" localSheetId="2">[2]Rates!$E$113</definedName>
    <definedName name="rt33se1">[3]Rates!$E$113</definedName>
    <definedName name="rt33se2" localSheetId="2">[2]Rates!$F$113</definedName>
    <definedName name="rt33se2">[3]Rates!$F$113</definedName>
    <definedName name="rt33tc1" localSheetId="2">[2]Rates!$B$111</definedName>
    <definedName name="rt33tc1">[3]Rates!$B$111</definedName>
    <definedName name="rt33te1" localSheetId="2">[2]Rates!$E$111</definedName>
    <definedName name="rt33te1">[3]Rates!$E$111</definedName>
    <definedName name="rt33te2" localSheetId="2">[2]Rates!$F$111</definedName>
    <definedName name="rt33te2">[3]Rates!$F$111</definedName>
    <definedName name="rt38ge1" localSheetId="2">[2]Rates!$E$122</definedName>
    <definedName name="rt38ge1">[3]Rates!$E$122</definedName>
    <definedName name="rt38ge2" localSheetId="2">[2]Rates!$F$122</definedName>
    <definedName name="rt38ge2">[3]Rates!$F$122</definedName>
    <definedName name="rt41dc1" localSheetId="2">[2]Rates!$B$136</definedName>
    <definedName name="rt41dc1">[3]Rates!$B$136</definedName>
    <definedName name="rt41dd1" localSheetId="2">[2]Rates!$C$136</definedName>
    <definedName name="rt41dd1">[3]Rates!$C$136</definedName>
    <definedName name="rt41de1" localSheetId="2">[2]Rates!$D$136</definedName>
    <definedName name="rt41de1">[3]Rates!$D$136</definedName>
    <definedName name="rt41de2" localSheetId="2">[2]Rates!$E$136</definedName>
    <definedName name="rt41de2">[3]Rates!$E$136</definedName>
    <definedName name="rt41ge1" localSheetId="2">[2]Rates!$D$134</definedName>
    <definedName name="rt41ge1">[3]Rates!$D$134</definedName>
    <definedName name="rt41ge2" localSheetId="2">[2]Rates!$E$134</definedName>
    <definedName name="rt41ge2">[3]Rates!$E$134</definedName>
    <definedName name="rt41sc1" localSheetId="2">[2]Rates!$B$137</definedName>
    <definedName name="rt41sc1">[3]Rates!$B$137</definedName>
    <definedName name="rt41sd1" localSheetId="2">[2]Rates!$C$137</definedName>
    <definedName name="rt41sd1">[3]Rates!$C$137</definedName>
    <definedName name="rt41tc1" localSheetId="2">[2]Rates!$B$135</definedName>
    <definedName name="rt41tc1">[3]Rates!$B$135</definedName>
    <definedName name="rt41td1" localSheetId="2">[2]Rates!$C$135</definedName>
    <definedName name="rt41td1">[3]Rates!$C$135</definedName>
    <definedName name="rt41te1" localSheetId="2">[2]Rates!$D$135</definedName>
    <definedName name="rt41te1">[3]Rates!$D$135</definedName>
    <definedName name="rt41te2" localSheetId="2">[2]Rates!$E$135</definedName>
    <definedName name="rt41te2">[3]Rates!$E$135</definedName>
    <definedName name="rt51dc1" localSheetId="2">[2]Rates!$B$148</definedName>
    <definedName name="rt51dc1">[3]Rates!$B$148</definedName>
    <definedName name="rt51dd1" localSheetId="2">[2]Rates!$C$148</definedName>
    <definedName name="rt51dd1">[3]Rates!$C$148</definedName>
    <definedName name="rt51de1" localSheetId="2">[2]Rates!$D$148</definedName>
    <definedName name="rt51de1">[3]Rates!$D$148</definedName>
    <definedName name="rt51de2" localSheetId="2">[2]Rates!$E$148</definedName>
    <definedName name="rt51de2">[3]Rates!$E$148</definedName>
    <definedName name="rt51ge1" localSheetId="2">[2]Rates!$D$146</definedName>
    <definedName name="rt51ge1">[3]Rates!$D$146</definedName>
    <definedName name="rt51ge2" localSheetId="2">[2]Rates!$E$146</definedName>
    <definedName name="rt51ge2">[3]Rates!$E$146</definedName>
    <definedName name="rt51sc1" localSheetId="2">[2]Rates!$B$149</definedName>
    <definedName name="rt51sc1">[3]Rates!$B$149</definedName>
    <definedName name="rt51sd1" localSheetId="2">[2]Rates!$C$149</definedName>
    <definedName name="rt51sd1">[3]Rates!$C$149</definedName>
    <definedName name="rt51tc1" localSheetId="2">[2]Rates!$B$147</definedName>
    <definedName name="rt51tc1">[3]Rates!$B$147</definedName>
    <definedName name="rt51td1" localSheetId="2">[2]Rates!$C$147</definedName>
    <definedName name="rt51td1">[3]Rates!$C$147</definedName>
    <definedName name="rt51te1" localSheetId="2">[2]Rates!$D$147</definedName>
    <definedName name="rt51te1">[3]Rates!$D$147</definedName>
    <definedName name="rt51te2" localSheetId="2">[2]Rates!$E$147</definedName>
    <definedName name="rt51te2">[3]Rates!$E$147</definedName>
    <definedName name="rt56dc1" localSheetId="2">[2]Rates!$B$160</definedName>
    <definedName name="rt56dc1">[3]Rates!$B$160</definedName>
    <definedName name="rt56dd1" localSheetId="2">[2]Rates!$C$160</definedName>
    <definedName name="rt56dd1">[3]Rates!$C$160</definedName>
    <definedName name="rt56de1" localSheetId="2">[2]Rates!$D$160</definedName>
    <definedName name="rt56de1">[3]Rates!$D$160</definedName>
    <definedName name="rt56de2" localSheetId="2">[2]Rates!$E$160</definedName>
    <definedName name="rt56de2">[3]Rates!$E$160</definedName>
    <definedName name="rt56ge1" localSheetId="2">[2]Rates!$D$158</definedName>
    <definedName name="rt56ge1">[3]Rates!$D$158</definedName>
    <definedName name="rt56ge2" localSheetId="2">[2]Rates!$E$158</definedName>
    <definedName name="rt56ge2">[3]Rates!$E$158</definedName>
    <definedName name="rt56sc1" localSheetId="2">[2]Rates!$B$161</definedName>
    <definedName name="rt56sc1">[3]Rates!$B$161</definedName>
    <definedName name="rt56sd1" localSheetId="2">[2]Rates!$C$161</definedName>
    <definedName name="rt56sd1">[3]Rates!$C$161</definedName>
    <definedName name="rt56tc1" localSheetId="2">[2]Rates!$B$159</definedName>
    <definedName name="rt56tc1">[3]Rates!$B$159</definedName>
    <definedName name="rt56td1" localSheetId="2">[2]Rates!$C$159</definedName>
    <definedName name="rt56td1">[3]Rates!$C$159</definedName>
    <definedName name="rt56te1" localSheetId="2">[2]Rates!$D$159</definedName>
    <definedName name="rt56te1">[3]Rates!$D$159</definedName>
    <definedName name="rt56te2" localSheetId="2">[2]Rates!$E$159</definedName>
    <definedName name="rt56te2">[3]Rates!$E$159</definedName>
    <definedName name="rt61dabcd1" localSheetId="2">[2]Rates!$D$172</definedName>
    <definedName name="rt61dabcd1">[3]Rates!$D$172</definedName>
    <definedName name="rt61gd1" localSheetId="2">[2]Rates!$D$170</definedName>
    <definedName name="rt61gd1">[3]Rates!$D$170</definedName>
    <definedName name="rt61td1" localSheetId="2">[2]Rates!$D$171</definedName>
    <definedName name="rt61td1">[3]Rates!$D$171</definedName>
    <definedName name="rt63dabced1" localSheetId="2">[2]Rates!$D$184</definedName>
    <definedName name="rt63dabced1">[3]Rates!$D$184</definedName>
    <definedName name="rt63gd1" localSheetId="2">[2]Rates!$D$182</definedName>
    <definedName name="rt63gd1">[3]Rates!$D$182</definedName>
    <definedName name="rt63td1" localSheetId="2">[2]Rates!$D$183</definedName>
    <definedName name="rt63td1">[3]Rates!$D$183</definedName>
    <definedName name="sencount" hidden="1">2</definedName>
    <definedName name="STEWART_">'[1]2008 DFPV using 2005 rates'!#REF!</definedName>
    <definedName name="STEWARTKWHR">'[1]2008 DFPV using 2005 rates'!#REF!</definedName>
    <definedName name="STEWARTLITRES">'[1]2008 DFPV using 2005 rates'!#REF!</definedName>
    <definedName name="SWIFT_">'[1]2008 DFPV using 2005 rates'!#REF!</definedName>
    <definedName name="SWIFTKWHR">'[1]2008 DFPV using 2005 rates'!#REF!</definedName>
    <definedName name="SWIFTLITRES">'[1]2008 DFPV using 2005 rates'!#REF!</definedName>
    <definedName name="TABLE">'[1]2008 DFPV using 2005 rates'!#REF!</definedName>
    <definedName name="TEST">'[1]2008 DFPV using 2005 rates'!#REF!</definedName>
    <definedName name="w3aje">#REF!</definedName>
    <definedName name="WATSON_">'[1]2008 DFPV using 2005 rates'!#REF!</definedName>
    <definedName name="WATSONKWHR">'[1]2008 DFPV using 2005 rates'!#REF!</definedName>
    <definedName name="WATSONLITRES">'[1]2008 DFPV using 2005 rates'!#REF!</definedName>
    <definedName name="WHSE_">'[1]2008 DFPV using 2005 rates'!#REF!</definedName>
    <definedName name="WHSEKWHR">'[1]2008 DFPV using 2005 rates'!#REF!</definedName>
    <definedName name="YUKONHYDRO">'[1]2008 DFPV using 2005 rates'!#REF!</definedName>
    <definedName name="Z_418DF6FE_13EF_11D2_8C37_00A0C92A9A63_.wvu.Rows" localSheetId="2" hidden="1">[4]WAF!$A$8:$IV$103,[4]WAF!$A$342:$IV$352,[4]WAF!$A$354:$IV$359,[4]WAF!$A$373:$IV$396,[4]WAF!#REF!,[4]WAF!#REF!,[4]WAF!#REF!</definedName>
    <definedName name="Z_418DF6FE_13EF_11D2_8C37_00A0C92A9A63_.wvu.Rows" hidden="1">[4]WAF!$A$8:$IV$103,[4]WAF!$A$342:$IV$352,[4]WAF!$A$354:$IV$359,[4]WAF!$A$373:$IV$396,[4]WAF!#REF!,[4]WAF!#REF!,[4]WAF!#REF!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D24" i="3"/>
  <c r="E20" i="3"/>
  <c r="E22" i="3" s="1"/>
  <c r="D20" i="3"/>
  <c r="D21" i="3" s="1"/>
  <c r="E10" i="3"/>
  <c r="E9" i="3"/>
  <c r="E11" i="3" s="1"/>
  <c r="D9" i="3"/>
  <c r="D11" i="3" s="1"/>
  <c r="D22" i="3" l="1"/>
  <c r="D35" i="3"/>
  <c r="E35" i="3"/>
  <c r="F31" i="1"/>
  <c r="F30" i="1"/>
  <c r="E18" i="3" l="1"/>
  <c r="E26" i="3"/>
  <c r="E34" i="3" s="1"/>
  <c r="E36" i="3" s="1"/>
  <c r="E37" i="3" s="1"/>
  <c r="D26" i="3"/>
  <c r="D34" i="3" s="1"/>
  <c r="D36" i="3" s="1"/>
  <c r="D37" i="3" s="1"/>
  <c r="E7" i="1"/>
  <c r="D18" i="3" l="1"/>
  <c r="E42" i="1"/>
  <c r="F45" i="1" l="1"/>
  <c r="F26" i="1"/>
  <c r="F27" i="1"/>
  <c r="F37" i="1"/>
  <c r="F23" i="1"/>
  <c r="F25" i="1" l="1"/>
  <c r="F29" i="1"/>
  <c r="F35" i="1"/>
  <c r="F56" i="1" s="1"/>
  <c r="F34" i="1"/>
  <c r="F55" i="1" s="1"/>
  <c r="F33" i="1" l="1"/>
  <c r="F54" i="1" s="1"/>
  <c r="F24" i="1" l="1"/>
  <c r="F38" i="1" s="1"/>
  <c r="F43" i="1" s="1"/>
  <c r="F20" i="1"/>
  <c r="E34" i="1" l="1"/>
  <c r="E55" i="1" s="1"/>
  <c r="E25" i="1"/>
  <c r="E29" i="1"/>
  <c r="E35" i="1"/>
  <c r="E56" i="1" s="1"/>
  <c r="E33" i="1" l="1"/>
  <c r="E54" i="1" s="1"/>
  <c r="E45" i="1"/>
  <c r="E23" i="1"/>
  <c r="E20" i="1"/>
  <c r="E24" i="1" l="1"/>
  <c r="E38" i="1" l="1"/>
  <c r="E43" i="1" s="1"/>
  <c r="F46" i="1" l="1"/>
  <c r="F47" i="1" s="1"/>
  <c r="F49" i="1" s="1"/>
  <c r="F51" i="1" l="1"/>
  <c r="F60" i="1" s="1"/>
  <c r="F58" i="1"/>
  <c r="F50" i="1" l="1"/>
  <c r="F59" i="1" l="1"/>
  <c r="E46" i="1"/>
  <c r="E47" i="1" s="1"/>
  <c r="E49" i="1" s="1"/>
  <c r="F62" i="1" l="1"/>
  <c r="F11" i="2" s="1"/>
  <c r="E58" i="1"/>
  <c r="E51" i="1"/>
  <c r="E60" i="1" s="1"/>
  <c r="F15" i="2" l="1"/>
  <c r="F14" i="2"/>
  <c r="E50" i="1"/>
  <c r="E59" i="1" l="1"/>
  <c r="E62" i="1" s="1"/>
  <c r="E11" i="2" s="1"/>
  <c r="E14" i="2" s="1"/>
  <c r="E15" i="2" l="1"/>
  <c r="E18" i="2" s="1"/>
  <c r="E20" i="2" s="1"/>
  <c r="E23" i="2" s="1"/>
  <c r="F7" i="2" s="1"/>
  <c r="F18" i="2" s="1"/>
  <c r="F20" i="2" s="1"/>
  <c r="F23" i="2" s="1"/>
  <c r="F26" i="2" s="1"/>
  <c r="F29" i="2" s="1"/>
</calcChain>
</file>

<file path=xl/sharedStrings.xml><?xml version="1.0" encoding="utf-8"?>
<sst xmlns="http://schemas.openxmlformats.org/spreadsheetml/2006/main" count="218" uniqueCount="159">
  <si>
    <t>Line No</t>
  </si>
  <si>
    <t>Notes</t>
  </si>
  <si>
    <t>L1a</t>
  </si>
  <si>
    <t>Diesel Fuel Cost per kW.h</t>
  </si>
  <si>
    <t>cents/kW.h</t>
  </si>
  <si>
    <t>GRA Application Average Fuel cost (2017/18 GRA Application)</t>
  </si>
  <si>
    <t>L1b</t>
  </si>
  <si>
    <t>LNG Fuel Cost per kW.h</t>
  </si>
  <si>
    <t>L1c</t>
  </si>
  <si>
    <t>GRA YIS firm Load forecast</t>
  </si>
  <si>
    <t>MW.h</t>
  </si>
  <si>
    <t>L1d</t>
  </si>
  <si>
    <t>GRA LTA Thermal Generation forecast</t>
  </si>
  <si>
    <t>L1e</t>
  </si>
  <si>
    <t>GRA Fixed Change Factor</t>
  </si>
  <si>
    <t>LTA thermal generation share of firm YIS load change</t>
  </si>
  <si>
    <t>Calculation of Thermal Cost to Charge (Refund) LWRF</t>
  </si>
  <si>
    <t>Assumptions</t>
  </si>
  <si>
    <t>L2</t>
  </si>
  <si>
    <t>YEC Grid load</t>
  </si>
  <si>
    <t>L3</t>
  </si>
  <si>
    <t>Fish Lake</t>
  </si>
  <si>
    <t>L4=L2+L3</t>
  </si>
  <si>
    <t>Total Grid load</t>
  </si>
  <si>
    <t>Assumed Actual Generation Sources</t>
  </si>
  <si>
    <t>L5</t>
  </si>
  <si>
    <t>YECL Fish Lake</t>
  </si>
  <si>
    <t>L6</t>
  </si>
  <si>
    <t>YEC Hydro</t>
  </si>
  <si>
    <t>L7</t>
  </si>
  <si>
    <t>L7a</t>
  </si>
  <si>
    <t>L8</t>
  </si>
  <si>
    <t>YEC Wind</t>
  </si>
  <si>
    <t>L9</t>
  </si>
  <si>
    <t>LTA Expected Generation Sources</t>
  </si>
  <si>
    <t>L10</t>
  </si>
  <si>
    <t>YECL Fish Lake (expected)</t>
  </si>
  <si>
    <t>L11</t>
  </si>
  <si>
    <t>YEC Wind (expected)</t>
  </si>
  <si>
    <t>L12=L9-L10-L11</t>
  </si>
  <si>
    <t>YEC Grid load net of expected Fish Lake and Wind</t>
  </si>
  <si>
    <t>L13=L1d</t>
  </si>
  <si>
    <t>LTA GRA Thermal Generation Forecast</t>
  </si>
  <si>
    <t>L14=(L2-L1c)xL1e</t>
  </si>
  <si>
    <t>LTA Thermal change due to YIS load change</t>
  </si>
  <si>
    <t>L15=L13+L14</t>
  </si>
  <si>
    <t>Total Expected YEC Thermal Generation</t>
  </si>
  <si>
    <t>L16=L15</t>
  </si>
  <si>
    <t>Expected YEC Thermal Generation in Rates</t>
  </si>
  <si>
    <t>L17=L7</t>
  </si>
  <si>
    <t>Actual YEC Net Thermal Generation</t>
  </si>
  <si>
    <t>L18=L17-L16</t>
  </si>
  <si>
    <t>YEC Thermal Generation to be included in LWRF</t>
  </si>
  <si>
    <t>YEC Diesel Generation to be included in LWRF</t>
  </si>
  <si>
    <t>YEC LNG Generation to be included in LWRF</t>
  </si>
  <si>
    <t>L19=L1axL18a+L1bxL18b</t>
  </si>
  <si>
    <t>Incremental YEC Thermal Generation Cost to Charge (Refund) LWRF ($000s)</t>
  </si>
  <si>
    <t>Line</t>
  </si>
  <si>
    <t>Activity</t>
  </si>
  <si>
    <t>($000s)</t>
  </si>
  <si>
    <t>A</t>
  </si>
  <si>
    <t>B</t>
  </si>
  <si>
    <t>C=B</t>
  </si>
  <si>
    <t>D=A+C</t>
  </si>
  <si>
    <t>E</t>
  </si>
  <si>
    <t>F=D+E</t>
  </si>
  <si>
    <t>G</t>
  </si>
  <si>
    <t>H=F+G</t>
  </si>
  <si>
    <t>I</t>
  </si>
  <si>
    <t>J=H+I</t>
  </si>
  <si>
    <t>K</t>
  </si>
  <si>
    <t>`+/-8000</t>
  </si>
  <si>
    <t>L=J-K</t>
  </si>
  <si>
    <t>Notes:</t>
  </si>
  <si>
    <t xml:space="preserve">3. Per the March 11, 1996 letter recording the settlements [provided as Exhibit B-16 in the 2008/2009 GRA] the DCF fund is to attract interest based upon the short/intermediate term bond rates in which the Companies may invest the fund and any negative balances would only attract interest at the lowest short-term borrowing rate available to the Companies through a line of credit. </t>
  </si>
  <si>
    <t>YEC Thermal</t>
  </si>
  <si>
    <t>Diesel</t>
  </si>
  <si>
    <t>LNG</t>
  </si>
  <si>
    <t>YEC Diesel/LNG charged to capital, RFID and maintenance</t>
  </si>
  <si>
    <t>YEC Net Diesel/LNG</t>
  </si>
  <si>
    <t>L7b=L7-L7a</t>
  </si>
  <si>
    <t>Actual</t>
  </si>
  <si>
    <r>
      <t>Incremental Diesel Generation Cost to Charge/(Refund)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to LWRF</t>
    </r>
  </si>
  <si>
    <t>Total LWRF operation for YEC</t>
  </si>
  <si>
    <t>YEC pays to LWRF</t>
  </si>
  <si>
    <t>YEC withdraws from LWRF</t>
  </si>
  <si>
    <t>LWRF Balance after Annual Operation</t>
  </si>
  <si>
    <r>
      <t>Interest on LWRF Balance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</si>
  <si>
    <t>LWRF Balance after Interest charge</t>
  </si>
  <si>
    <t>Rider E (Rebate)/Collections [January - December]</t>
  </si>
  <si>
    <t>LWRF Ending Balance</t>
  </si>
  <si>
    <r>
      <t xml:space="preserve">LWRF Cap </t>
    </r>
    <r>
      <rPr>
        <b/>
        <vertAlign val="superscript"/>
        <sz val="11"/>
        <color theme="1"/>
        <rFont val="Arial"/>
        <family val="2"/>
      </rPr>
      <t>4</t>
    </r>
  </si>
  <si>
    <t>LWRF Rebate/(Collections) Required</t>
  </si>
  <si>
    <r>
      <t>Opening Balance</t>
    </r>
    <r>
      <rPr>
        <b/>
        <vertAlign val="superscript"/>
        <sz val="11"/>
        <color theme="1"/>
        <rFont val="Arial"/>
        <family val="2"/>
      </rPr>
      <t>1</t>
    </r>
  </si>
  <si>
    <t>assumed actual (L2-L7-L8)</t>
  </si>
  <si>
    <t>Adjusted to reflect actual facility change</t>
  </si>
  <si>
    <t>GRA Fixed Change Factor times change from forecast.</t>
  </si>
  <si>
    <t xml:space="preserve">90% of expected thermal, subject to not exceeding expected thermal less actual diesel. </t>
  </si>
  <si>
    <t>Expected thermal less expected LNG.</t>
  </si>
  <si>
    <t>Net of capital, RFIS and maintenance thermal (L7b)</t>
  </si>
  <si>
    <t>Based on YEC forecast in 2017/18 GRA [2017 is based on AEY 2016/17 GRA Compliance Filing].</t>
  </si>
  <si>
    <t>preliminary</t>
  </si>
  <si>
    <t>1. Opening Balance is based on 2016 DCF ending balance as provided in DCF 2016 Annual Filing.</t>
  </si>
  <si>
    <t xml:space="preserve">2. Based on calculations in Table 1. </t>
  </si>
  <si>
    <t>Table 2: LWRF Continuity Schedule</t>
  </si>
  <si>
    <t>Table 1: LWRF for 2017 and 2018</t>
  </si>
  <si>
    <t>4. LWRF cap based on LWRF Term Sheet, YEC 2017-18 GRA Compliance Filing, Appendix 2.1, Attachment 2.1-1.</t>
  </si>
  <si>
    <t>LWRF (Rebate)/Collections January - March 31, 2019 (forecast)</t>
  </si>
  <si>
    <t>Forecast LWRF Balance, After (Rebate)/Collections to March 31</t>
  </si>
  <si>
    <t>Wholesales Variance for AEY (MW.h)</t>
  </si>
  <si>
    <t>Actual wholesales</t>
  </si>
  <si>
    <t xml:space="preserve">A1 </t>
  </si>
  <si>
    <t>GRA approved wholesales assuming Fish Lake LTA generation</t>
  </si>
  <si>
    <t>A2 [See note 1]</t>
  </si>
  <si>
    <t xml:space="preserve">Fish Lake generation adjustment (expected LTA less actual) </t>
  </si>
  <si>
    <t>A3 [See note 2]</t>
  </si>
  <si>
    <t>Change in wholesales for ERA</t>
  </si>
  <si>
    <t>A4=A1-A2-A3</t>
  </si>
  <si>
    <t>YEC Cost Impact per kW.h change in Wholesales</t>
  </si>
  <si>
    <t>Losses (%)</t>
  </si>
  <si>
    <t>B1 [Actuals]</t>
  </si>
  <si>
    <t>Total YEC's actual generation net of secondary (MWh)</t>
  </si>
  <si>
    <t>B2 [See note 2]</t>
  </si>
  <si>
    <t>GRA approved firm load forecast (MWh)</t>
  </si>
  <si>
    <t>B3 [See note 1]</t>
  </si>
  <si>
    <t>YEC incremental generation relative to GRA approved (MW.h)</t>
  </si>
  <si>
    <t>B4=B2-B3</t>
  </si>
  <si>
    <t>YEC's actual LTA Thermal Generation (MWh)</t>
  </si>
  <si>
    <t>B5 [See note 2]</t>
  </si>
  <si>
    <t>GRA LTA Thermal Generation (MWh)</t>
  </si>
  <si>
    <t>B6 [See note 1]</t>
  </si>
  <si>
    <t>YEC Incremental thermal generation relative to GRA approved (MWh)</t>
  </si>
  <si>
    <t>B7=B5-B6</t>
  </si>
  <si>
    <t>Incremental thermal generation for incremental total generation (%)</t>
  </si>
  <si>
    <t>B8 [See note 2]</t>
  </si>
  <si>
    <t>Thermal Generation cost per GRA ($/kW.h)</t>
  </si>
  <si>
    <t>B9 [See note 2]</t>
  </si>
  <si>
    <t>YEC thermal cost change ($/kWh wholesales)</t>
  </si>
  <si>
    <t>B10=B9*B8*(1+B1)</t>
  </si>
  <si>
    <t>C</t>
  </si>
  <si>
    <t>YEC Revenue Impact per kW.h change in Wholesales</t>
  </si>
  <si>
    <t>Rate Schedule 42 Energy Charge ($/kW.h wholesales)</t>
  </si>
  <si>
    <t>C1</t>
  </si>
  <si>
    <t>Average YEC rider applicable to AEY retails ($/kWh wholesales)</t>
  </si>
  <si>
    <t>C2 [See note 3]</t>
  </si>
  <si>
    <t>D</t>
  </si>
  <si>
    <t>Net thermal cost impact on YEC ($000)</t>
  </si>
  <si>
    <t xml:space="preserve">Wholesale Change: Cost Impact (YEC thermal generation costs) </t>
  </si>
  <si>
    <t>D1=A4*B10</t>
  </si>
  <si>
    <t>Wholesale Change: Revenue Impact (YEC revenues)</t>
  </si>
  <si>
    <t>D2=A4*(C1+C2)+A3*C1</t>
  </si>
  <si>
    <t>Cost change&gt;revenue change ("Yes"=1, "No"=0)</t>
  </si>
  <si>
    <t>D3=is D1&gt;D2 (absolute)</t>
  </si>
  <si>
    <t xml:space="preserve">ERA Charge (rebate) to AEY [Net added cost (cost saving) for YEC] </t>
  </si>
  <si>
    <t>D4=D3*(D1-D2)</t>
  </si>
  <si>
    <t xml:space="preserve">1. 2017 is based on actuals as per YUB Order 2018-10; 2018 forecast as directed by YUB in Order 2018-10 [both subject to 2017/18 GRA Compliance Filing approval]. </t>
  </si>
  <si>
    <t xml:space="preserve">2. Please see LWRF calculations in Table 1 for actual thermal generation numbers and incremental thermal generation percentages. </t>
  </si>
  <si>
    <t>3. YEC Rider J revenues include actual Rider J [pre-2017/18 GRA] plus increase in Rider J based on YEC's 2017/18 GRA Compliance Filing. Average Rider is estimated total Rider J revenues [including 2017/18 GRA increase] from AEY retail customers divided by wholesales net of Fish Lake adjustments.</t>
  </si>
  <si>
    <t>Table 3: ERA Determination for 2017 and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</si>
</sst>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0.000"/>
    <numFmt numFmtId="166" formatCode="_-* #,##0_-;\-* #,##0_-;_-* &quot;-&quot;??_-;_-@_-"/>
    <numFmt numFmtId="167" formatCode="_-&quot;$&quot;* #,##0_-;\(&quot;$&quot;#,##0\)_-;_-&quot;$&quot;* &quot;-&quot;??_-;_-@_-"/>
    <numFmt numFmtId="168" formatCode="_-&quot;$&quot;* #,##0.000000_-;\-&quot;$&quot;* #,##0.000000_-;_-&quot;$&quot;* &quot;-&quot;??_-;_-@_-"/>
    <numFmt numFmtId="169" formatCode="0.0%"/>
    <numFmt numFmtId="170" formatCode="#,##0.0000_);\(#,##0.0000\)"/>
    <numFmt numFmtId="171" formatCode="_-* #,##0.0000_-;\-* #,##0.0000_-;_-* &quot;-&quot;??_-;_-@_-"/>
    <numFmt numFmtId="172" formatCode="#,##0.00000_);\(#,##0.00000\)"/>
    <numFmt numFmtId="173" formatCode="_-* #,##0.0_-;\-* #,##0.0_-;_-* &quot;-&quot;??_-;_-@_-"/>
    <numFmt numFmtId="17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1" applyNumberFormat="1" applyFont="1"/>
    <xf numFmtId="0" fontId="4" fillId="0" borderId="0" xfId="0" applyFont="1" applyAlignment="1">
      <alignment vertical="center"/>
    </xf>
    <xf numFmtId="9" fontId="2" fillId="0" borderId="0" xfId="3" applyFont="1"/>
    <xf numFmtId="0" fontId="7" fillId="0" borderId="0" xfId="0" applyFont="1" applyAlignment="1">
      <alignment horizontal="left"/>
    </xf>
    <xf numFmtId="166" fontId="2" fillId="0" borderId="1" xfId="1" applyNumberFormat="1" applyFont="1" applyBorder="1"/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4" applyFont="1" applyAlignment="1">
      <alignment wrapText="1"/>
    </xf>
    <xf numFmtId="0" fontId="7" fillId="0" borderId="0" xfId="0" applyFont="1" applyAlignment="1">
      <alignment horizontal="right"/>
    </xf>
    <xf numFmtId="166" fontId="2" fillId="0" borderId="0" xfId="0" applyNumberFormat="1" applyFont="1"/>
    <xf numFmtId="49" fontId="4" fillId="0" borderId="0" xfId="0" applyNumberFormat="1" applyFont="1" applyAlignment="1">
      <alignment horizontal="left" wrapText="1"/>
    </xf>
    <xf numFmtId="164" fontId="2" fillId="0" borderId="0" xfId="2" applyNumberFormat="1" applyFont="1"/>
    <xf numFmtId="0" fontId="9" fillId="0" borderId="0" xfId="0" applyFont="1"/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left" inden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0" xfId="0" applyFont="1" applyFill="1"/>
    <xf numFmtId="0" fontId="10" fillId="0" borderId="0" xfId="0" applyFont="1"/>
    <xf numFmtId="164" fontId="3" fillId="0" borderId="0" xfId="2" applyNumberFormat="1" applyFont="1"/>
    <xf numFmtId="164" fontId="10" fillId="2" borderId="0" xfId="0" applyNumberFormat="1" applyFont="1" applyFill="1"/>
    <xf numFmtId="0" fontId="9" fillId="0" borderId="1" xfId="0" applyFont="1" applyBorder="1"/>
    <xf numFmtId="0" fontId="9" fillId="0" borderId="0" xfId="0" applyFont="1" applyAlignment="1">
      <alignment horizontal="center"/>
    </xf>
    <xf numFmtId="37" fontId="2" fillId="0" borderId="0" xfId="0" applyNumberFormat="1" applyFont="1"/>
    <xf numFmtId="164" fontId="9" fillId="0" borderId="0" xfId="0" applyNumberFormat="1" applyFont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2"/>
    </xf>
    <xf numFmtId="37" fontId="2" fillId="0" borderId="1" xfId="0" applyNumberFormat="1" applyFont="1" applyBorder="1"/>
    <xf numFmtId="10" fontId="9" fillId="0" borderId="0" xfId="0" applyNumberFormat="1" applyFont="1"/>
    <xf numFmtId="164" fontId="3" fillId="0" borderId="0" xfId="2" applyNumberFormat="1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left" vertical="center" wrapText="1"/>
    </xf>
    <xf numFmtId="167" fontId="9" fillId="0" borderId="0" xfId="2" applyNumberFormat="1" applyFont="1"/>
    <xf numFmtId="168" fontId="9" fillId="0" borderId="0" xfId="0" applyNumberFormat="1" applyFont="1"/>
    <xf numFmtId="165" fontId="9" fillId="0" borderId="0" xfId="0" applyNumberFormat="1" applyFont="1"/>
    <xf numFmtId="0" fontId="2" fillId="0" borderId="0" xfId="4" applyFont="1" applyAlignment="1">
      <alignment horizontal="left" indent="2"/>
    </xf>
    <xf numFmtId="0" fontId="8" fillId="0" borderId="0" xfId="4" applyFont="1" applyAlignment="1">
      <alignment horizontal="left" indent="6"/>
    </xf>
    <xf numFmtId="0" fontId="8" fillId="0" borderId="0" xfId="4" applyFont="1" applyAlignment="1">
      <alignment horizontal="left" indent="4"/>
    </xf>
    <xf numFmtId="0" fontId="7" fillId="0" borderId="0" xfId="5" applyFont="1" applyAlignment="1">
      <alignment horizontal="center"/>
    </xf>
    <xf numFmtId="166" fontId="2" fillId="0" borderId="0" xfId="6" applyNumberFormat="1" applyFont="1"/>
    <xf numFmtId="0" fontId="4" fillId="0" borderId="0" xfId="0" applyFont="1" applyAlignment="1">
      <alignment horizontal="left" wrapText="1"/>
    </xf>
    <xf numFmtId="166" fontId="8" fillId="0" borderId="0" xfId="6" applyNumberFormat="1" applyFont="1"/>
    <xf numFmtId="166" fontId="2" fillId="0" borderId="0" xfId="4" applyNumberFormat="1" applyFont="1"/>
    <xf numFmtId="164" fontId="10" fillId="0" borderId="0" xfId="0" applyNumberFormat="1" applyFont="1"/>
    <xf numFmtId="0" fontId="2" fillId="0" borderId="0" xfId="0" applyFont="1" applyAlignment="1">
      <alignment horizontal="center"/>
    </xf>
    <xf numFmtId="169" fontId="2" fillId="0" borderId="0" xfId="3" applyNumberFormat="1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9" fillId="0" borderId="0" xfId="7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0" fillId="0" borderId="4" xfId="0" applyBorder="1"/>
    <xf numFmtId="0" fontId="9" fillId="0" borderId="0" xfId="0" applyFont="1" applyAlignment="1">
      <alignment horizontal="left"/>
    </xf>
    <xf numFmtId="37" fontId="9" fillId="0" borderId="5" xfId="0" applyNumberFormat="1" applyFont="1" applyBorder="1"/>
    <xf numFmtId="0" fontId="9" fillId="0" borderId="5" xfId="0" applyFont="1" applyBorder="1" applyAlignment="1">
      <alignment horizontal="center"/>
    </xf>
    <xf numFmtId="166" fontId="0" fillId="0" borderId="0" xfId="1" applyNumberFormat="1" applyFont="1"/>
    <xf numFmtId="37" fontId="9" fillId="0" borderId="6" xfId="0" applyNumberFormat="1" applyFont="1" applyBorder="1"/>
    <xf numFmtId="0" fontId="9" fillId="0" borderId="0" xfId="0" applyFont="1" applyAlignment="1">
      <alignment horizontal="right"/>
    </xf>
    <xf numFmtId="37" fontId="10" fillId="0" borderId="4" xfId="0" applyNumberFormat="1" applyFont="1" applyBorder="1"/>
    <xf numFmtId="169" fontId="0" fillId="0" borderId="0" xfId="3" applyNumberFormat="1" applyFont="1"/>
    <xf numFmtId="39" fontId="10" fillId="0" borderId="5" xfId="1" applyNumberFormat="1" applyFont="1" applyBorder="1"/>
    <xf numFmtId="39" fontId="9" fillId="0" borderId="5" xfId="0" applyNumberFormat="1" applyFont="1" applyBorder="1"/>
    <xf numFmtId="10" fontId="9" fillId="0" borderId="5" xfId="3" applyNumberFormat="1" applyFont="1" applyBorder="1"/>
    <xf numFmtId="37" fontId="9" fillId="0" borderId="7" xfId="0" applyNumberFormat="1" applyFont="1" applyBorder="1"/>
    <xf numFmtId="37" fontId="9" fillId="0" borderId="5" xfId="1" applyNumberFormat="1" applyFont="1" applyBorder="1"/>
    <xf numFmtId="37" fontId="9" fillId="0" borderId="7" xfId="1" applyNumberFormat="1" applyFont="1" applyBorder="1"/>
    <xf numFmtId="37" fontId="9" fillId="0" borderId="4" xfId="1" applyNumberFormat="1" applyFont="1" applyBorder="1"/>
    <xf numFmtId="37" fontId="9" fillId="0" borderId="8" xfId="1" applyNumberFormat="1" applyFont="1" applyBorder="1"/>
    <xf numFmtId="0" fontId="9" fillId="0" borderId="6" xfId="0" applyFont="1" applyBorder="1" applyAlignment="1">
      <alignment horizontal="center"/>
    </xf>
    <xf numFmtId="39" fontId="9" fillId="0" borderId="5" xfId="1" applyNumberFormat="1" applyFont="1" applyBorder="1"/>
    <xf numFmtId="39" fontId="9" fillId="0" borderId="6" xfId="1" applyNumberFormat="1" applyFont="1" applyBorder="1"/>
    <xf numFmtId="10" fontId="9" fillId="0" borderId="6" xfId="3" applyNumberFormat="1" applyFont="1" applyBorder="1" applyAlignment="1">
      <alignment horizontal="right"/>
    </xf>
    <xf numFmtId="170" fontId="9" fillId="0" borderId="5" xfId="1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70" fontId="10" fillId="0" borderId="5" xfId="1" applyNumberFormat="1" applyFont="1" applyBorder="1" applyAlignment="1">
      <alignment horizontal="right"/>
    </xf>
    <xf numFmtId="170" fontId="10" fillId="0" borderId="6" xfId="1" applyNumberFormat="1" applyFont="1" applyBorder="1" applyAlignment="1">
      <alignment horizontal="right"/>
    </xf>
    <xf numFmtId="171" fontId="0" fillId="0" borderId="0" xfId="1" applyNumberFormat="1" applyFont="1"/>
    <xf numFmtId="170" fontId="9" fillId="0" borderId="6" xfId="1" applyNumberFormat="1" applyFont="1" applyBorder="1" applyAlignment="1">
      <alignment horizontal="right"/>
    </xf>
    <xf numFmtId="172" fontId="10" fillId="0" borderId="5" xfId="0" applyNumberFormat="1" applyFont="1" applyBorder="1" applyAlignment="1">
      <alignment horizontal="right"/>
    </xf>
    <xf numFmtId="172" fontId="10" fillId="0" borderId="6" xfId="0" applyNumberFormat="1" applyFont="1" applyBorder="1" applyAlignment="1">
      <alignment horizontal="right"/>
    </xf>
    <xf numFmtId="172" fontId="10" fillId="0" borderId="5" xfId="3" applyNumberFormat="1" applyFont="1" applyBorder="1" applyAlignment="1">
      <alignment horizontal="right"/>
    </xf>
    <xf numFmtId="39" fontId="0" fillId="0" borderId="5" xfId="0" applyNumberFormat="1" applyBorder="1"/>
    <xf numFmtId="39" fontId="0" fillId="0" borderId="6" xfId="0" applyNumberFormat="1" applyBorder="1"/>
    <xf numFmtId="0" fontId="0" fillId="0" borderId="6" xfId="0" applyBorder="1"/>
    <xf numFmtId="39" fontId="10" fillId="0" borderId="6" xfId="1" applyNumberFormat="1" applyFont="1" applyBorder="1"/>
    <xf numFmtId="37" fontId="10" fillId="0" borderId="5" xfId="1" applyNumberFormat="1" applyFont="1" applyBorder="1"/>
    <xf numFmtId="37" fontId="10" fillId="0" borderId="6" xfId="1" applyNumberFormat="1" applyFont="1" applyBorder="1"/>
    <xf numFmtId="37" fontId="10" fillId="0" borderId="7" xfId="1" applyNumberFormat="1" applyFont="1" applyBorder="1"/>
    <xf numFmtId="37" fontId="10" fillId="0" borderId="9" xfId="1" applyNumberFormat="1" applyFont="1" applyBorder="1"/>
    <xf numFmtId="0" fontId="9" fillId="0" borderId="9" xfId="0" applyFont="1" applyBorder="1" applyAlignment="1">
      <alignment horizontal="center"/>
    </xf>
    <xf numFmtId="0" fontId="10" fillId="0" borderId="0" xfId="0" applyFont="1" applyAlignment="1">
      <alignment horizontal="right" vertical="top"/>
    </xf>
    <xf numFmtId="173" fontId="0" fillId="0" borderId="0" xfId="1" applyNumberFormat="1" applyFont="1"/>
    <xf numFmtId="174" fontId="0" fillId="0" borderId="0" xfId="0" applyNumberForma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</cellXfs>
  <cellStyles count="8">
    <cellStyle name="Comma" xfId="1" builtinId="3"/>
    <cellStyle name="Comma 24" xfId="6"/>
    <cellStyle name="Currency" xfId="2" builtinId="4"/>
    <cellStyle name="Normal" xfId="0" builtinId="0"/>
    <cellStyle name="Normal 333" xfId="4"/>
    <cellStyle name="Normal 4" xfId="5"/>
    <cellStyle name="Normal 7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Departments/Finance/Gnwkp/Corporate%20Accounting/Deferred%20Assets/2009/2009%20Fuel%20Price%20Variance%20-%20Compliant%20to%20YUB2009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EXCH\RedirectedFolders\Common\GTA-98\Phase%20II%20Refiling%20-%2010_99\Rate%20Redesign\Final%20Board%20Redesign\98%20GTA%20Phase%20II%20Rate%20Redesig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GTA-98\Phase%20II%20Refiling%20-%2010_99\Rate%20Redesign\Final%20Board%20Redesign\98%20GTA%20Phase%20II%20Rate%20Redesig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showGridLines="0" tabSelected="1" view="pageBreakPreview" topLeftCell="A7" zoomScale="90" zoomScaleNormal="80" zoomScaleSheetLayoutView="90" workbookViewId="0">
      <selection activeCell="J34" sqref="J34"/>
    </sheetView>
  </sheetViews>
  <sheetFormatPr defaultColWidth="9.140625" defaultRowHeight="14.25" x14ac:dyDescent="0.2"/>
  <cols>
    <col min="1" max="1" width="5.5703125" style="1" customWidth="1"/>
    <col min="2" max="2" width="5" style="1" customWidth="1"/>
    <col min="3" max="3" width="26.140625" style="1" customWidth="1"/>
    <col min="4" max="4" width="73.7109375" style="1" customWidth="1"/>
    <col min="5" max="6" width="15.140625" style="1" customWidth="1"/>
    <col min="7" max="7" width="11.85546875" style="1" customWidth="1"/>
    <col min="8" max="8" width="53" style="3" customWidth="1"/>
    <col min="9" max="11" width="9.140625" style="1"/>
    <col min="12" max="12" width="18.85546875" style="1" customWidth="1"/>
    <col min="13" max="16384" width="9.140625" style="1"/>
  </cols>
  <sheetData>
    <row r="2" spans="1:8" ht="15" x14ac:dyDescent="0.25">
      <c r="B2" s="2"/>
      <c r="D2" s="2" t="s">
        <v>105</v>
      </c>
    </row>
    <row r="3" spans="1:8" ht="15" x14ac:dyDescent="0.25">
      <c r="B3" s="2"/>
      <c r="D3" s="2"/>
      <c r="E3" s="4">
        <v>2017</v>
      </c>
      <c r="F3" s="4">
        <v>2018</v>
      </c>
    </row>
    <row r="4" spans="1:8" ht="15" x14ac:dyDescent="0.25">
      <c r="C4" s="4" t="s">
        <v>0</v>
      </c>
      <c r="F4" s="59" t="s">
        <v>101</v>
      </c>
      <c r="H4" s="5" t="s">
        <v>1</v>
      </c>
    </row>
    <row r="5" spans="1:8" ht="14.25" customHeight="1" x14ac:dyDescent="0.25">
      <c r="A5" s="6"/>
      <c r="B5" s="6"/>
      <c r="C5" s="7" t="s">
        <v>2</v>
      </c>
      <c r="D5" s="1" t="s">
        <v>3</v>
      </c>
      <c r="E5" s="8">
        <v>26.332999999999998</v>
      </c>
      <c r="F5" s="8">
        <v>26.332999999999998</v>
      </c>
      <c r="G5" s="1" t="s">
        <v>4</v>
      </c>
      <c r="H5" s="109" t="s">
        <v>5</v>
      </c>
    </row>
    <row r="6" spans="1:8" x14ac:dyDescent="0.2">
      <c r="C6" s="7" t="s">
        <v>6</v>
      </c>
      <c r="D6" s="1" t="s">
        <v>7</v>
      </c>
      <c r="E6" s="8">
        <v>14.667999999999999</v>
      </c>
      <c r="F6" s="8">
        <v>14.667999999999999</v>
      </c>
      <c r="G6" s="1" t="s">
        <v>4</v>
      </c>
      <c r="H6" s="109"/>
    </row>
    <row r="7" spans="1:8" x14ac:dyDescent="0.2">
      <c r="C7" s="7" t="s">
        <v>8</v>
      </c>
      <c r="D7" s="1" t="s">
        <v>9</v>
      </c>
      <c r="E7" s="9">
        <f>E17</f>
        <v>446457.59999999998</v>
      </c>
      <c r="F7" s="9">
        <v>420264.91230784886</v>
      </c>
      <c r="G7" s="1" t="s">
        <v>10</v>
      </c>
      <c r="H7" s="10"/>
    </row>
    <row r="8" spans="1:8" x14ac:dyDescent="0.2">
      <c r="C8" s="7" t="s">
        <v>11</v>
      </c>
      <c r="D8" s="1" t="s">
        <v>12</v>
      </c>
      <c r="E8" s="9">
        <v>13261.386225795231</v>
      </c>
      <c r="F8" s="9">
        <v>16355.21807538836</v>
      </c>
      <c r="G8" s="1" t="s">
        <v>10</v>
      </c>
      <c r="H8" s="10"/>
    </row>
    <row r="9" spans="1:8" x14ac:dyDescent="0.2">
      <c r="C9" s="7" t="s">
        <v>13</v>
      </c>
      <c r="D9" s="1" t="s">
        <v>14</v>
      </c>
      <c r="E9" s="60">
        <v>0.45300000000000001</v>
      </c>
      <c r="F9" s="60">
        <v>0.45300000000000001</v>
      </c>
      <c r="G9" s="1" t="s">
        <v>15</v>
      </c>
      <c r="H9" s="10"/>
    </row>
    <row r="10" spans="1:8" x14ac:dyDescent="0.2">
      <c r="G10" s="8"/>
    </row>
    <row r="11" spans="1:8" ht="15" x14ac:dyDescent="0.25">
      <c r="B11" s="6" t="s">
        <v>16</v>
      </c>
    </row>
    <row r="13" spans="1:8" ht="15" x14ac:dyDescent="0.25">
      <c r="B13" s="2"/>
      <c r="C13" s="2"/>
      <c r="D13" s="2"/>
      <c r="E13" s="9"/>
      <c r="F13" s="9"/>
    </row>
    <row r="14" spans="1:8" ht="15" x14ac:dyDescent="0.25">
      <c r="B14" s="2"/>
      <c r="C14" s="7"/>
      <c r="E14" s="9"/>
      <c r="F14" s="9"/>
    </row>
    <row r="15" spans="1:8" ht="15" x14ac:dyDescent="0.25">
      <c r="B15" s="2"/>
      <c r="C15" s="7"/>
      <c r="D15" s="12" t="s">
        <v>17</v>
      </c>
      <c r="E15" s="9"/>
      <c r="F15" s="9"/>
    </row>
    <row r="16" spans="1:8" ht="6.75" customHeight="1" x14ac:dyDescent="0.25">
      <c r="B16" s="2"/>
      <c r="C16" s="7"/>
      <c r="D16" s="7"/>
      <c r="E16" s="9"/>
      <c r="F16" s="9"/>
    </row>
    <row r="17" spans="2:12" ht="15" x14ac:dyDescent="0.25">
      <c r="B17" s="2"/>
      <c r="C17" s="7" t="s">
        <v>18</v>
      </c>
      <c r="D17" s="1" t="s">
        <v>19</v>
      </c>
      <c r="E17" s="9">
        <v>446457.59999999998</v>
      </c>
      <c r="F17" s="9">
        <v>450086.3607508667</v>
      </c>
      <c r="G17" s="1" t="s">
        <v>10</v>
      </c>
      <c r="H17" s="3" t="s">
        <v>81</v>
      </c>
    </row>
    <row r="18" spans="2:12" ht="15" x14ac:dyDescent="0.25">
      <c r="B18" s="2"/>
      <c r="C18" s="7" t="s">
        <v>20</v>
      </c>
      <c r="D18" s="1" t="s">
        <v>21</v>
      </c>
      <c r="E18" s="13">
        <v>7103.1200000000008</v>
      </c>
      <c r="F18" s="13">
        <v>5458.1220000000003</v>
      </c>
      <c r="G18" s="1" t="s">
        <v>10</v>
      </c>
      <c r="H18" s="3" t="s">
        <v>81</v>
      </c>
    </row>
    <row r="19" spans="2:12" ht="6.75" customHeight="1" x14ac:dyDescent="0.25">
      <c r="B19" s="2"/>
      <c r="C19" s="7"/>
      <c r="E19" s="9"/>
      <c r="F19" s="9"/>
    </row>
    <row r="20" spans="2:12" ht="15" x14ac:dyDescent="0.25">
      <c r="B20" s="2"/>
      <c r="C20" s="7" t="s">
        <v>22</v>
      </c>
      <c r="D20" s="1" t="s">
        <v>23</v>
      </c>
      <c r="E20" s="9">
        <f>SUM(E17:E18)</f>
        <v>453560.72</v>
      </c>
      <c r="F20" s="9">
        <f>SUM(F17:F18)</f>
        <v>455544.48275086668</v>
      </c>
      <c r="G20" s="1" t="s">
        <v>10</v>
      </c>
    </row>
    <row r="21" spans="2:12" ht="6.75" customHeight="1" x14ac:dyDescent="0.25">
      <c r="B21" s="2"/>
      <c r="C21" s="7"/>
      <c r="E21" s="9"/>
      <c r="F21" s="9"/>
    </row>
    <row r="22" spans="2:12" ht="15" x14ac:dyDescent="0.25">
      <c r="B22" s="2"/>
      <c r="C22" s="7"/>
      <c r="D22" s="1" t="s">
        <v>24</v>
      </c>
      <c r="E22" s="9"/>
      <c r="F22" s="9"/>
    </row>
    <row r="23" spans="2:12" ht="15" customHeight="1" x14ac:dyDescent="0.25">
      <c r="B23" s="2"/>
      <c r="C23" s="7" t="s">
        <v>25</v>
      </c>
      <c r="D23" s="14" t="s">
        <v>26</v>
      </c>
      <c r="E23" s="9">
        <f>E18</f>
        <v>7103.1200000000008</v>
      </c>
      <c r="F23" s="9">
        <f>F18</f>
        <v>5458.1220000000003</v>
      </c>
      <c r="G23" s="1" t="s">
        <v>10</v>
      </c>
      <c r="H23" s="3" t="s">
        <v>81</v>
      </c>
    </row>
    <row r="24" spans="2:12" ht="15" x14ac:dyDescent="0.25">
      <c r="B24" s="2"/>
      <c r="C24" s="7" t="s">
        <v>27</v>
      </c>
      <c r="D24" s="14" t="s">
        <v>28</v>
      </c>
      <c r="E24" s="9">
        <f>E17-E25-E37</f>
        <v>431951.11588999996</v>
      </c>
      <c r="F24" s="9">
        <f>F17-F25-F37</f>
        <v>412767.61275086668</v>
      </c>
      <c r="G24" s="1" t="s">
        <v>10</v>
      </c>
      <c r="H24" s="3" t="s">
        <v>94</v>
      </c>
      <c r="L24" s="9"/>
    </row>
    <row r="25" spans="2:12" ht="15" x14ac:dyDescent="0.25">
      <c r="B25" s="2"/>
      <c r="C25" s="53" t="s">
        <v>29</v>
      </c>
      <c r="D25" s="50" t="s">
        <v>75</v>
      </c>
      <c r="E25" s="54">
        <f>E26+E27</f>
        <v>14473.902110000001</v>
      </c>
      <c r="F25" s="54">
        <f>F26+F27</f>
        <v>37318.748</v>
      </c>
      <c r="G25" s="1" t="s">
        <v>10</v>
      </c>
      <c r="H25" s="3" t="s">
        <v>81</v>
      </c>
      <c r="L25" s="9"/>
    </row>
    <row r="26" spans="2:12" ht="15" x14ac:dyDescent="0.25">
      <c r="B26" s="2"/>
      <c r="C26" s="53"/>
      <c r="D26" s="51" t="s">
        <v>76</v>
      </c>
      <c r="E26" s="9">
        <v>4617.572110000001</v>
      </c>
      <c r="F26" s="9">
        <f>7188748/1000</f>
        <v>7188.7479999999996</v>
      </c>
      <c r="G26" s="1" t="s">
        <v>10</v>
      </c>
      <c r="H26" s="3" t="s">
        <v>81</v>
      </c>
      <c r="L26" s="9"/>
    </row>
    <row r="27" spans="2:12" ht="15" x14ac:dyDescent="0.25">
      <c r="B27" s="2"/>
      <c r="C27" s="53"/>
      <c r="D27" s="51" t="s">
        <v>77</v>
      </c>
      <c r="E27" s="9">
        <v>9856.33</v>
      </c>
      <c r="F27" s="9">
        <f>30130</f>
        <v>30130</v>
      </c>
      <c r="G27" s="1" t="s">
        <v>10</v>
      </c>
      <c r="H27" s="3" t="s">
        <v>81</v>
      </c>
      <c r="L27" s="9"/>
    </row>
    <row r="28" spans="2:12" ht="6" customHeight="1" x14ac:dyDescent="0.25">
      <c r="B28" s="2"/>
      <c r="C28" s="53"/>
      <c r="D28" s="51"/>
      <c r="E28" s="9"/>
      <c r="F28" s="9"/>
      <c r="L28" s="9"/>
    </row>
    <row r="29" spans="2:12" ht="15" x14ac:dyDescent="0.25">
      <c r="B29" s="2"/>
      <c r="C29" s="7" t="s">
        <v>30</v>
      </c>
      <c r="D29" s="52" t="s">
        <v>78</v>
      </c>
      <c r="E29" s="54">
        <f>E30+E31</f>
        <v>1213</v>
      </c>
      <c r="F29" s="54">
        <f>F30+F31</f>
        <v>1361.10231</v>
      </c>
      <c r="G29" s="1" t="s">
        <v>10</v>
      </c>
      <c r="H29" s="3" t="s">
        <v>81</v>
      </c>
      <c r="L29" s="9"/>
    </row>
    <row r="30" spans="2:12" ht="15" x14ac:dyDescent="0.25">
      <c r="B30" s="2"/>
      <c r="C30" s="7"/>
      <c r="D30" s="51" t="s">
        <v>76</v>
      </c>
      <c r="E30" s="9">
        <v>995</v>
      </c>
      <c r="F30" s="9">
        <f>(165472+703456)/1000+134</f>
        <v>1002.928</v>
      </c>
      <c r="G30" s="1" t="s">
        <v>10</v>
      </c>
      <c r="H30" s="3" t="s">
        <v>81</v>
      </c>
      <c r="L30" s="9"/>
    </row>
    <row r="31" spans="2:12" ht="15" x14ac:dyDescent="0.25">
      <c r="B31" s="2"/>
      <c r="C31" s="7"/>
      <c r="D31" s="51" t="s">
        <v>77</v>
      </c>
      <c r="E31" s="9">
        <v>218</v>
      </c>
      <c r="F31" s="9">
        <f>(46891.69+6282.62)/1000+305</f>
        <v>358.17430999999999</v>
      </c>
      <c r="G31" s="1" t="s">
        <v>10</v>
      </c>
      <c r="H31" s="3" t="s">
        <v>81</v>
      </c>
      <c r="L31" s="9"/>
    </row>
    <row r="32" spans="2:12" ht="6" customHeight="1" x14ac:dyDescent="0.25">
      <c r="B32" s="2"/>
      <c r="C32" s="7"/>
      <c r="D32" s="51"/>
      <c r="E32" s="9"/>
      <c r="F32" s="9"/>
      <c r="L32" s="9"/>
    </row>
    <row r="33" spans="2:12" ht="15" x14ac:dyDescent="0.25">
      <c r="B33" s="2"/>
      <c r="C33" s="7" t="s">
        <v>80</v>
      </c>
      <c r="D33" s="52" t="s">
        <v>79</v>
      </c>
      <c r="E33" s="54">
        <f t="shared" ref="E33:F35" si="0">E25-E29</f>
        <v>13260.902110000001</v>
      </c>
      <c r="F33" s="54">
        <f t="shared" si="0"/>
        <v>35957.645689999998</v>
      </c>
      <c r="G33" s="1" t="s">
        <v>10</v>
      </c>
      <c r="H33" s="3" t="s">
        <v>81</v>
      </c>
      <c r="L33" s="9"/>
    </row>
    <row r="34" spans="2:12" ht="15" x14ac:dyDescent="0.25">
      <c r="B34" s="2"/>
      <c r="C34" s="7"/>
      <c r="D34" s="51" t="s">
        <v>76</v>
      </c>
      <c r="E34" s="9">
        <f t="shared" si="0"/>
        <v>3622.572110000001</v>
      </c>
      <c r="F34" s="9">
        <f t="shared" si="0"/>
        <v>6185.82</v>
      </c>
      <c r="G34" s="1" t="s">
        <v>10</v>
      </c>
      <c r="H34" s="3" t="s">
        <v>81</v>
      </c>
      <c r="L34" s="9"/>
    </row>
    <row r="35" spans="2:12" ht="15" x14ac:dyDescent="0.25">
      <c r="B35" s="2"/>
      <c r="C35" s="7"/>
      <c r="D35" s="51" t="s">
        <v>77</v>
      </c>
      <c r="E35" s="9">
        <f t="shared" si="0"/>
        <v>9638.33</v>
      </c>
      <c r="F35" s="9">
        <f t="shared" si="0"/>
        <v>29771.825690000001</v>
      </c>
      <c r="G35" s="1" t="s">
        <v>10</v>
      </c>
      <c r="H35" s="3" t="s">
        <v>81</v>
      </c>
      <c r="L35" s="9"/>
    </row>
    <row r="36" spans="2:12" ht="15" x14ac:dyDescent="0.25">
      <c r="B36" s="2"/>
      <c r="C36" s="7"/>
      <c r="E36" s="9"/>
      <c r="F36" s="9"/>
      <c r="L36" s="9"/>
    </row>
    <row r="37" spans="2:12" ht="15" x14ac:dyDescent="0.25">
      <c r="B37" s="2"/>
      <c r="C37" s="7" t="s">
        <v>31</v>
      </c>
      <c r="D37" s="14" t="s">
        <v>32</v>
      </c>
      <c r="E37" s="13">
        <v>32.582000000000001</v>
      </c>
      <c r="F37" s="13">
        <f>F42</f>
        <v>0</v>
      </c>
      <c r="G37" s="1" t="s">
        <v>10</v>
      </c>
      <c r="H37" s="3" t="s">
        <v>81</v>
      </c>
      <c r="L37" s="9"/>
    </row>
    <row r="38" spans="2:12" ht="15" x14ac:dyDescent="0.25">
      <c r="B38" s="2"/>
      <c r="C38" s="7" t="s">
        <v>33</v>
      </c>
      <c r="D38" s="1" t="s">
        <v>23</v>
      </c>
      <c r="E38" s="9">
        <f>E23+E24+E25+E37</f>
        <v>453560.72</v>
      </c>
      <c r="F38" s="9">
        <f>F23+F24+F25+F37</f>
        <v>455544.48275086668</v>
      </c>
      <c r="G38" s="1" t="s">
        <v>10</v>
      </c>
      <c r="L38" s="9"/>
    </row>
    <row r="39" spans="2:12" ht="6.75" customHeight="1" x14ac:dyDescent="0.25">
      <c r="B39" s="2"/>
      <c r="C39" s="7"/>
      <c r="E39" s="9"/>
      <c r="F39" s="9"/>
      <c r="L39" s="9"/>
    </row>
    <row r="40" spans="2:12" ht="15" x14ac:dyDescent="0.25">
      <c r="B40" s="2"/>
      <c r="C40" s="7"/>
      <c r="D40" s="1" t="s">
        <v>34</v>
      </c>
      <c r="E40" s="9"/>
      <c r="F40" s="9"/>
      <c r="L40" s="9"/>
    </row>
    <row r="41" spans="2:12" ht="26.25" x14ac:dyDescent="0.25">
      <c r="B41" s="2"/>
      <c r="C41" s="15" t="s">
        <v>35</v>
      </c>
      <c r="D41" s="16" t="s">
        <v>36</v>
      </c>
      <c r="E41" s="17">
        <v>8536</v>
      </c>
      <c r="F41" s="17">
        <v>8391</v>
      </c>
      <c r="G41" s="18" t="s">
        <v>10</v>
      </c>
      <c r="H41" s="19" t="s">
        <v>100</v>
      </c>
      <c r="L41" s="9"/>
    </row>
    <row r="42" spans="2:12" ht="15" x14ac:dyDescent="0.25">
      <c r="B42" s="2"/>
      <c r="C42" s="7" t="s">
        <v>37</v>
      </c>
      <c r="D42" s="14" t="s">
        <v>38</v>
      </c>
      <c r="E42" s="13">
        <f>E37</f>
        <v>32.582000000000001</v>
      </c>
      <c r="F42" s="13">
        <v>0</v>
      </c>
      <c r="G42" s="1" t="s">
        <v>10</v>
      </c>
      <c r="H42" s="3" t="s">
        <v>95</v>
      </c>
      <c r="L42" s="9"/>
    </row>
    <row r="43" spans="2:12" ht="15" x14ac:dyDescent="0.25">
      <c r="B43" s="2"/>
      <c r="C43" s="7" t="s">
        <v>39</v>
      </c>
      <c r="D43" s="14" t="s">
        <v>40</v>
      </c>
      <c r="E43" s="9">
        <f>E38-E41-E42</f>
        <v>444992.13799999998</v>
      </c>
      <c r="F43" s="9">
        <f>F38-F41-F42</f>
        <v>447153.48275086668</v>
      </c>
      <c r="G43" s="1" t="s">
        <v>10</v>
      </c>
      <c r="L43" s="9"/>
    </row>
    <row r="44" spans="2:12" ht="6.75" customHeight="1" x14ac:dyDescent="0.25">
      <c r="B44" s="2"/>
      <c r="C44" s="7"/>
      <c r="E44" s="9"/>
      <c r="F44" s="9"/>
      <c r="L44" s="9"/>
    </row>
    <row r="45" spans="2:12" x14ac:dyDescent="0.2">
      <c r="C45" s="7" t="s">
        <v>41</v>
      </c>
      <c r="D45" s="1" t="s">
        <v>42</v>
      </c>
      <c r="E45" s="9">
        <f>E$8</f>
        <v>13261.386225795231</v>
      </c>
      <c r="F45" s="9">
        <f>F$8</f>
        <v>16355.21807538836</v>
      </c>
      <c r="G45" s="1" t="s">
        <v>10</v>
      </c>
      <c r="H45" s="20"/>
      <c r="L45" s="9"/>
    </row>
    <row r="46" spans="2:12" x14ac:dyDescent="0.2">
      <c r="C46" s="21" t="s">
        <v>43</v>
      </c>
      <c r="D46" s="1" t="s">
        <v>44</v>
      </c>
      <c r="E46" s="13">
        <f>(E17-E$7)*E$9</f>
        <v>0</v>
      </c>
      <c r="F46" s="13">
        <f>(F17-F$7)*F$9</f>
        <v>13509.116144687083</v>
      </c>
      <c r="G46" s="1" t="s">
        <v>10</v>
      </c>
      <c r="H46" s="19" t="s">
        <v>96</v>
      </c>
      <c r="J46" s="11"/>
      <c r="L46" s="9"/>
    </row>
    <row r="47" spans="2:12" x14ac:dyDescent="0.2">
      <c r="C47" s="7" t="s">
        <v>45</v>
      </c>
      <c r="D47" s="1" t="s">
        <v>46</v>
      </c>
      <c r="E47" s="9">
        <f>SUM(E45:E46)</f>
        <v>13261.386225795231</v>
      </c>
      <c r="F47" s="9">
        <f>SUM(F45:F46)</f>
        <v>29864.334220075441</v>
      </c>
      <c r="G47" s="1" t="s">
        <v>10</v>
      </c>
      <c r="L47" s="9"/>
    </row>
    <row r="48" spans="2:12" ht="6.75" customHeight="1" x14ac:dyDescent="0.2">
      <c r="C48" s="7"/>
      <c r="E48" s="9"/>
      <c r="F48" s="9"/>
      <c r="L48" s="9"/>
    </row>
    <row r="49" spans="3:12" x14ac:dyDescent="0.2">
      <c r="C49" s="7" t="s">
        <v>47</v>
      </c>
      <c r="D49" s="1" t="s">
        <v>48</v>
      </c>
      <c r="E49" s="9">
        <f>E47</f>
        <v>13261.386225795231</v>
      </c>
      <c r="F49" s="9">
        <f>F47</f>
        <v>29864.334220075441</v>
      </c>
      <c r="G49" s="1" t="s">
        <v>10</v>
      </c>
      <c r="H49" s="19"/>
      <c r="L49" s="9"/>
    </row>
    <row r="50" spans="3:12" x14ac:dyDescent="0.2">
      <c r="C50" s="7"/>
      <c r="D50" s="14" t="s">
        <v>76</v>
      </c>
      <c r="E50" s="56">
        <f>E49-E51</f>
        <v>3622.572110000001</v>
      </c>
      <c r="F50" s="56">
        <f>F49-F51</f>
        <v>6185.82</v>
      </c>
      <c r="G50" s="1" t="s">
        <v>10</v>
      </c>
      <c r="H50" s="20" t="s">
        <v>98</v>
      </c>
      <c r="L50" s="9"/>
    </row>
    <row r="51" spans="3:12" ht="25.5" x14ac:dyDescent="0.2">
      <c r="C51" s="7"/>
      <c r="D51" s="14" t="s">
        <v>77</v>
      </c>
      <c r="E51" s="56">
        <f>IF(E49*0.9&lt;E49-E55,E49*0.9,E49-E55)</f>
        <v>9638.8141157952305</v>
      </c>
      <c r="F51" s="56">
        <f>IF(F49*0.9&lt;F49-F55,F49*0.9,F49-F55)</f>
        <v>23678.514220075442</v>
      </c>
      <c r="G51" s="1" t="s">
        <v>10</v>
      </c>
      <c r="H51" s="55" t="s">
        <v>97</v>
      </c>
      <c r="L51" s="9"/>
    </row>
    <row r="52" spans="3:12" ht="6.75" customHeight="1" x14ac:dyDescent="0.2">
      <c r="C52" s="7"/>
      <c r="E52" s="9"/>
      <c r="F52" s="9"/>
      <c r="L52" s="9"/>
    </row>
    <row r="53" spans="3:12" ht="6.75" customHeight="1" x14ac:dyDescent="0.2">
      <c r="C53" s="7"/>
      <c r="E53" s="9"/>
      <c r="F53" s="9"/>
      <c r="L53" s="9"/>
    </row>
    <row r="54" spans="3:12" ht="14.65" customHeight="1" x14ac:dyDescent="0.2">
      <c r="C54" s="7" t="s">
        <v>49</v>
      </c>
      <c r="D54" s="1" t="s">
        <v>50</v>
      </c>
      <c r="E54" s="9">
        <f t="shared" ref="E54:F56" si="1">E33</f>
        <v>13260.902110000001</v>
      </c>
      <c r="F54" s="9">
        <f t="shared" si="1"/>
        <v>35957.645689999998</v>
      </c>
      <c r="G54" s="1" t="s">
        <v>10</v>
      </c>
      <c r="H54" s="20" t="s">
        <v>99</v>
      </c>
      <c r="L54" s="9"/>
    </row>
    <row r="55" spans="3:12" ht="14.65" customHeight="1" x14ac:dyDescent="0.2">
      <c r="C55" s="7"/>
      <c r="D55" s="14" t="s">
        <v>76</v>
      </c>
      <c r="E55" s="56">
        <f t="shared" si="1"/>
        <v>3622.572110000001</v>
      </c>
      <c r="F55" s="56">
        <f t="shared" si="1"/>
        <v>6185.82</v>
      </c>
      <c r="G55" s="1" t="s">
        <v>10</v>
      </c>
      <c r="L55" s="9"/>
    </row>
    <row r="56" spans="3:12" ht="14.65" customHeight="1" x14ac:dyDescent="0.2">
      <c r="C56" s="7"/>
      <c r="D56" s="14" t="s">
        <v>77</v>
      </c>
      <c r="E56" s="56">
        <f t="shared" si="1"/>
        <v>9638.33</v>
      </c>
      <c r="F56" s="56">
        <f t="shared" si="1"/>
        <v>29771.825690000001</v>
      </c>
      <c r="G56" s="1" t="s">
        <v>10</v>
      </c>
      <c r="L56" s="9"/>
    </row>
    <row r="57" spans="3:12" ht="6.75" customHeight="1" x14ac:dyDescent="0.2">
      <c r="C57" s="7"/>
    </row>
    <row r="58" spans="3:12" x14ac:dyDescent="0.2">
      <c r="C58" s="7" t="s">
        <v>51</v>
      </c>
      <c r="D58" s="1" t="s">
        <v>52</v>
      </c>
      <c r="E58" s="22">
        <f>+E54-E49</f>
        <v>-0.48411579523053661</v>
      </c>
      <c r="F58" s="22">
        <f>+F54-F49</f>
        <v>6093.3114699245561</v>
      </c>
      <c r="G58" s="1" t="s">
        <v>10</v>
      </c>
      <c r="L58" s="22"/>
    </row>
    <row r="59" spans="3:12" ht="18" customHeight="1" x14ac:dyDescent="0.2">
      <c r="C59" s="7"/>
      <c r="D59" s="14" t="s">
        <v>53</v>
      </c>
      <c r="E59" s="57">
        <f>E55-E50</f>
        <v>0</v>
      </c>
      <c r="F59" s="57">
        <f>F55-F50</f>
        <v>0</v>
      </c>
      <c r="G59" s="1" t="s">
        <v>10</v>
      </c>
      <c r="H59" s="23"/>
      <c r="I59" s="11"/>
      <c r="J59" s="11"/>
    </row>
    <row r="60" spans="3:12" x14ac:dyDescent="0.2">
      <c r="C60" s="7"/>
      <c r="D60" s="14" t="s">
        <v>54</v>
      </c>
      <c r="E60" s="57">
        <f>E56-E51</f>
        <v>-0.48411579523053661</v>
      </c>
      <c r="F60" s="57">
        <f>F56-F51</f>
        <v>6093.3114699245598</v>
      </c>
      <c r="G60" s="1" t="s">
        <v>10</v>
      </c>
      <c r="H60" s="1"/>
      <c r="I60" s="11"/>
      <c r="J60" s="11"/>
    </row>
    <row r="61" spans="3:12" ht="6.75" customHeight="1" x14ac:dyDescent="0.2"/>
    <row r="62" spans="3:12" x14ac:dyDescent="0.2">
      <c r="C62" s="7" t="s">
        <v>55</v>
      </c>
      <c r="D62" s="1" t="s">
        <v>56</v>
      </c>
      <c r="E62" s="24">
        <f>E59*$E$5*10/1000+E60*$E$6*10/1000</f>
        <v>-7.1010104844415112E-2</v>
      </c>
      <c r="F62" s="24">
        <f>F59*$F$5*10/1000+F60*$F$6*10/1000</f>
        <v>893.76692640853446</v>
      </c>
      <c r="L62" s="24"/>
    </row>
    <row r="65" ht="2.25" customHeight="1" x14ac:dyDescent="0.2"/>
  </sheetData>
  <mergeCells count="1">
    <mergeCell ref="H5:H6"/>
  </mergeCells>
  <pageMargins left="0.7" right="0.7" top="0.75" bottom="0.75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showGridLines="0" view="pageBreakPreview" zoomScale="90" zoomScaleSheetLayoutView="90" workbookViewId="0">
      <selection activeCell="E7" sqref="E7"/>
    </sheetView>
  </sheetViews>
  <sheetFormatPr defaultColWidth="9.140625" defaultRowHeight="14.25" x14ac:dyDescent="0.2"/>
  <cols>
    <col min="1" max="1" width="3.28515625" style="25" customWidth="1"/>
    <col min="2" max="2" width="13.42578125" style="25" customWidth="1"/>
    <col min="3" max="3" width="67" style="25" customWidth="1"/>
    <col min="4" max="4" width="2.140625" style="25" customWidth="1"/>
    <col min="5" max="6" width="13" style="25" customWidth="1"/>
    <col min="7" max="7" width="3.5703125" style="25" customWidth="1"/>
    <col min="8" max="8" width="11.5703125" style="25" bestFit="1" customWidth="1"/>
    <col min="9" max="9" width="13" style="25" bestFit="1" customWidth="1"/>
    <col min="10" max="10" width="9.140625" style="25"/>
    <col min="11" max="11" width="9.85546875" style="25" bestFit="1" customWidth="1"/>
    <col min="12" max="14" width="9.140625" style="25"/>
    <col min="15" max="15" width="11.28515625" style="25" bestFit="1" customWidth="1"/>
    <col min="16" max="16" width="15.42578125" style="25" customWidth="1"/>
    <col min="17" max="17" width="11" style="25" bestFit="1" customWidth="1"/>
    <col min="18" max="16384" width="9.140625" style="25"/>
  </cols>
  <sheetData>
    <row r="2" spans="2:7" ht="15" x14ac:dyDescent="0.25">
      <c r="C2" s="26" t="s">
        <v>104</v>
      </c>
      <c r="D2" s="27"/>
      <c r="E2" s="27"/>
      <c r="F2" s="27"/>
    </row>
    <row r="3" spans="2:7" ht="15" thickBot="1" x14ac:dyDescent="0.25">
      <c r="C3" s="28"/>
    </row>
    <row r="4" spans="2:7" ht="15.75" thickBot="1" x14ac:dyDescent="0.25">
      <c r="B4" s="29" t="s">
        <v>57</v>
      </c>
      <c r="C4" s="29" t="s">
        <v>58</v>
      </c>
      <c r="E4" s="29">
        <v>2017</v>
      </c>
      <c r="F4" s="29">
        <v>2018</v>
      </c>
    </row>
    <row r="5" spans="2:7" ht="15" x14ac:dyDescent="0.2">
      <c r="B5" s="30"/>
      <c r="C5" s="30"/>
      <c r="E5" s="30" t="s">
        <v>59</v>
      </c>
      <c r="F5" s="30" t="s">
        <v>59</v>
      </c>
    </row>
    <row r="7" spans="2:7" ht="17.25" x14ac:dyDescent="0.25">
      <c r="B7" s="31" t="s">
        <v>60</v>
      </c>
      <c r="C7" s="32" t="s">
        <v>93</v>
      </c>
      <c r="D7" s="33"/>
      <c r="E7" s="58">
        <v>9484.9912024397418</v>
      </c>
      <c r="F7" s="35">
        <f>E23</f>
        <v>6709.9013902516799</v>
      </c>
    </row>
    <row r="8" spans="2:7" x14ac:dyDescent="0.2">
      <c r="B8" s="36"/>
      <c r="C8" s="36"/>
      <c r="D8" s="36"/>
      <c r="E8" s="36"/>
      <c r="F8" s="36"/>
    </row>
    <row r="9" spans="2:7" ht="7.5" customHeight="1" x14ac:dyDescent="0.2"/>
    <row r="10" spans="2:7" ht="8.25" customHeight="1" x14ac:dyDescent="0.2">
      <c r="B10" s="37"/>
      <c r="C10" s="1"/>
      <c r="E10" s="38"/>
      <c r="F10" s="38"/>
    </row>
    <row r="11" spans="2:7" ht="16.5" x14ac:dyDescent="0.2">
      <c r="B11" s="37" t="s">
        <v>61</v>
      </c>
      <c r="C11" s="1" t="s">
        <v>82</v>
      </c>
      <c r="E11" s="24">
        <f>'Table 1'!E62</f>
        <v>-7.1010104844415112E-2</v>
      </c>
      <c r="F11" s="24">
        <f>'Table 1'!F62</f>
        <v>893.76692640853446</v>
      </c>
    </row>
    <row r="12" spans="2:7" ht="8.25" customHeight="1" x14ac:dyDescent="0.2">
      <c r="B12" s="37"/>
      <c r="C12" s="1"/>
      <c r="E12" s="38"/>
      <c r="F12" s="38"/>
    </row>
    <row r="13" spans="2:7" x14ac:dyDescent="0.2">
      <c r="B13" s="37" t="s">
        <v>62</v>
      </c>
      <c r="C13" s="1" t="s">
        <v>83</v>
      </c>
      <c r="E13" s="38"/>
      <c r="F13" s="38"/>
    </row>
    <row r="14" spans="2:7" x14ac:dyDescent="0.2">
      <c r="B14" s="37"/>
      <c r="C14" s="14" t="s">
        <v>84</v>
      </c>
      <c r="E14" s="24">
        <f t="shared" ref="E14:F14" si="0">IF(E11&lt;0,-E11,0)</f>
        <v>7.1010104844415112E-2</v>
      </c>
      <c r="F14" s="24">
        <f t="shared" si="0"/>
        <v>0</v>
      </c>
    </row>
    <row r="15" spans="2:7" x14ac:dyDescent="0.2">
      <c r="B15" s="37"/>
      <c r="C15" s="14" t="s">
        <v>85</v>
      </c>
      <c r="E15" s="39">
        <f t="shared" ref="E15:F15" si="1">IF(E11&gt;0,-E11,0)</f>
        <v>0</v>
      </c>
      <c r="F15" s="39">
        <f t="shared" si="1"/>
        <v>-893.76692640853446</v>
      </c>
    </row>
    <row r="16" spans="2:7" x14ac:dyDescent="0.2">
      <c r="B16" s="40"/>
      <c r="C16" s="41"/>
      <c r="D16" s="36"/>
      <c r="E16" s="42"/>
      <c r="F16" s="42"/>
      <c r="G16" s="36"/>
    </row>
    <row r="17" spans="2:11" x14ac:dyDescent="0.2">
      <c r="B17" s="37"/>
      <c r="C17" s="14"/>
      <c r="E17" s="38"/>
      <c r="F17" s="38"/>
    </row>
    <row r="18" spans="2:11" ht="15" x14ac:dyDescent="0.25">
      <c r="B18" s="31" t="s">
        <v>63</v>
      </c>
      <c r="C18" s="33" t="s">
        <v>86</v>
      </c>
      <c r="D18" s="33"/>
      <c r="E18" s="34">
        <f>E7+SUM(E14:E15)</f>
        <v>9485.0622125445861</v>
      </c>
      <c r="F18" s="34">
        <f>F7+SUM(F14:F15)</f>
        <v>5816.1344638431456</v>
      </c>
    </row>
    <row r="19" spans="2:11" ht="17.25" x14ac:dyDescent="0.25">
      <c r="B19" s="31" t="s">
        <v>64</v>
      </c>
      <c r="C19" s="33" t="s">
        <v>87</v>
      </c>
      <c r="D19" s="33"/>
      <c r="E19" s="34">
        <v>85.726417707093262</v>
      </c>
      <c r="F19" s="34">
        <v>76.443506075704221</v>
      </c>
      <c r="H19" s="43"/>
    </row>
    <row r="20" spans="2:11" ht="15" x14ac:dyDescent="0.25">
      <c r="B20" s="31" t="s">
        <v>65</v>
      </c>
      <c r="C20" s="33" t="s">
        <v>88</v>
      </c>
      <c r="E20" s="34">
        <f t="shared" ref="E20:F20" si="2">E18+E19</f>
        <v>9570.7886302516799</v>
      </c>
      <c r="F20" s="34">
        <f t="shared" si="2"/>
        <v>5892.5779699188497</v>
      </c>
      <c r="K20" s="34"/>
    </row>
    <row r="21" spans="2:11" ht="15" x14ac:dyDescent="0.25">
      <c r="B21" s="31"/>
      <c r="C21" s="33"/>
      <c r="E21" s="34"/>
      <c r="F21" s="34"/>
      <c r="K21" s="34"/>
    </row>
    <row r="22" spans="2:11" ht="15" x14ac:dyDescent="0.25">
      <c r="B22" s="31" t="s">
        <v>66</v>
      </c>
      <c r="C22" s="33" t="s">
        <v>89</v>
      </c>
      <c r="E22" s="34">
        <v>-2860.8872399999996</v>
      </c>
      <c r="F22" s="34">
        <v>-2873.5440600000002</v>
      </c>
      <c r="K22" s="34"/>
    </row>
    <row r="23" spans="2:11" ht="15" x14ac:dyDescent="0.25">
      <c r="B23" s="31" t="s">
        <v>67</v>
      </c>
      <c r="C23" s="33" t="s">
        <v>90</v>
      </c>
      <c r="E23" s="34">
        <f t="shared" ref="E23:F23" si="3">E20+E22</f>
        <v>6709.9013902516799</v>
      </c>
      <c r="F23" s="34">
        <f t="shared" si="3"/>
        <v>3019.0339099188495</v>
      </c>
      <c r="K23" s="34"/>
    </row>
    <row r="24" spans="2:11" ht="15" x14ac:dyDescent="0.25">
      <c r="B24" s="31"/>
      <c r="C24" s="33"/>
      <c r="E24" s="34"/>
      <c r="F24" s="34"/>
      <c r="K24" s="34"/>
    </row>
    <row r="25" spans="2:11" ht="15" x14ac:dyDescent="0.25">
      <c r="B25" s="31" t="s">
        <v>68</v>
      </c>
      <c r="C25" s="33" t="s">
        <v>107</v>
      </c>
      <c r="E25" s="34"/>
      <c r="F25" s="34">
        <v>-847.04230268612423</v>
      </c>
      <c r="K25" s="34"/>
    </row>
    <row r="26" spans="2:11" ht="15" x14ac:dyDescent="0.25">
      <c r="B26" s="31" t="s">
        <v>69</v>
      </c>
      <c r="C26" s="33" t="s">
        <v>108</v>
      </c>
      <c r="E26" s="34"/>
      <c r="F26" s="34">
        <f>F23+F25</f>
        <v>2171.9916072327251</v>
      </c>
      <c r="K26" s="34"/>
    </row>
    <row r="27" spans="2:11" ht="15" x14ac:dyDescent="0.25">
      <c r="B27" s="31"/>
      <c r="C27" s="33"/>
      <c r="E27" s="34"/>
      <c r="F27" s="34"/>
      <c r="K27" s="34"/>
    </row>
    <row r="28" spans="2:11" ht="17.25" x14ac:dyDescent="0.25">
      <c r="B28" s="31" t="s">
        <v>70</v>
      </c>
      <c r="C28" s="33" t="s">
        <v>91</v>
      </c>
      <c r="E28" s="44"/>
      <c r="F28" s="44" t="s">
        <v>71</v>
      </c>
      <c r="K28" s="34"/>
    </row>
    <row r="29" spans="2:11" ht="15" x14ac:dyDescent="0.25">
      <c r="B29" s="31" t="s">
        <v>72</v>
      </c>
      <c r="C29" s="33" t="s">
        <v>92</v>
      </c>
      <c r="E29" s="34"/>
      <c r="F29" s="34">
        <f t="shared" ref="F29" si="4">IF(F26&gt;8000,F26-8000,IF(F26&lt;-8000,F26-(-8000),0))</f>
        <v>0</v>
      </c>
      <c r="K29" s="34"/>
    </row>
    <row r="30" spans="2:11" x14ac:dyDescent="0.2">
      <c r="C30" s="1"/>
      <c r="E30" s="38"/>
      <c r="F30" s="38"/>
    </row>
    <row r="31" spans="2:11" x14ac:dyDescent="0.2">
      <c r="C31" s="25" t="s">
        <v>73</v>
      </c>
      <c r="E31" s="9"/>
      <c r="F31" s="9"/>
    </row>
    <row r="32" spans="2:11" x14ac:dyDescent="0.2">
      <c r="C32" s="25" t="s">
        <v>102</v>
      </c>
    </row>
    <row r="33" spans="1:7" x14ac:dyDescent="0.2">
      <c r="C33" s="25" t="s">
        <v>103</v>
      </c>
    </row>
    <row r="34" spans="1:7" ht="66.75" customHeight="1" x14ac:dyDescent="0.25">
      <c r="A34" s="45"/>
      <c r="B34" s="45"/>
      <c r="C34" s="110" t="s">
        <v>74</v>
      </c>
      <c r="D34" s="110"/>
      <c r="E34" s="110"/>
      <c r="F34" s="110"/>
    </row>
    <row r="35" spans="1:7" ht="25.5" customHeight="1" x14ac:dyDescent="0.2">
      <c r="C35" s="110" t="s">
        <v>106</v>
      </c>
      <c r="D35" s="110"/>
      <c r="E35" s="46"/>
      <c r="F35" s="46"/>
    </row>
    <row r="36" spans="1:7" x14ac:dyDescent="0.2">
      <c r="C36" s="1"/>
      <c r="G36" s="1"/>
    </row>
    <row r="38" spans="1:7" x14ac:dyDescent="0.2">
      <c r="C38" s="1"/>
    </row>
    <row r="40" spans="1:7" ht="15" x14ac:dyDescent="0.25">
      <c r="E40" s="31"/>
      <c r="F40" s="31"/>
    </row>
    <row r="41" spans="1:7" ht="15" x14ac:dyDescent="0.25">
      <c r="E41" s="31"/>
      <c r="F41" s="31"/>
    </row>
    <row r="42" spans="1:7" x14ac:dyDescent="0.2">
      <c r="C42" s="1"/>
      <c r="E42" s="38"/>
      <c r="F42" s="38"/>
    </row>
    <row r="43" spans="1:7" x14ac:dyDescent="0.2">
      <c r="E43" s="47"/>
      <c r="F43" s="47"/>
    </row>
    <row r="44" spans="1:7" x14ac:dyDescent="0.2">
      <c r="E44" s="47"/>
      <c r="F44" s="47"/>
    </row>
    <row r="46" spans="1:7" x14ac:dyDescent="0.2">
      <c r="C46" s="28"/>
      <c r="E46" s="47"/>
      <c r="F46" s="47"/>
    </row>
    <row r="47" spans="1:7" x14ac:dyDescent="0.2">
      <c r="C47" s="28"/>
      <c r="E47" s="47"/>
      <c r="F47" s="47"/>
    </row>
    <row r="48" spans="1:7" x14ac:dyDescent="0.2">
      <c r="C48" s="28"/>
      <c r="E48" s="47"/>
      <c r="F48" s="47"/>
    </row>
    <row r="49" spans="3:6" x14ac:dyDescent="0.2">
      <c r="C49" s="28"/>
      <c r="E49" s="47"/>
      <c r="F49" s="47"/>
    </row>
    <row r="50" spans="3:6" x14ac:dyDescent="0.2">
      <c r="E50" s="47"/>
      <c r="F50" s="47"/>
    </row>
    <row r="51" spans="3:6" x14ac:dyDescent="0.2">
      <c r="E51" s="48"/>
      <c r="F51" s="48"/>
    </row>
    <row r="52" spans="3:6" x14ac:dyDescent="0.2">
      <c r="C52" s="1"/>
      <c r="E52" s="49"/>
      <c r="F52" s="49"/>
    </row>
  </sheetData>
  <mergeCells count="2">
    <mergeCell ref="C35:D35"/>
    <mergeCell ref="C34:F34"/>
  </mergeCells>
  <printOptions horizontalCentered="1"/>
  <pageMargins left="0.70866141732283505" right="0.70866141732283505" top="0.74803149606299202" bottom="0.74803149606299202" header="0.31496062992126" footer="0.31496062992126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1"/>
  <sheetViews>
    <sheetView showGridLines="0" view="pageBreakPreview" zoomScale="85" zoomScaleNormal="90" zoomScaleSheetLayoutView="85" workbookViewId="0">
      <selection activeCell="C3" sqref="C3"/>
    </sheetView>
  </sheetViews>
  <sheetFormatPr defaultRowHeight="15" x14ac:dyDescent="0.25"/>
  <cols>
    <col min="1" max="1" width="2.7109375" customWidth="1"/>
    <col min="2" max="2" width="7" style="61" customWidth="1"/>
    <col min="3" max="3" width="69.5703125" customWidth="1"/>
    <col min="4" max="5" width="12.42578125" customWidth="1"/>
    <col min="6" max="6" width="25.28515625" customWidth="1"/>
    <col min="7" max="7" width="3.7109375" customWidth="1"/>
    <col min="8" max="8" width="10.140625" bestFit="1" customWidth="1"/>
    <col min="15" max="15" width="16.5703125" bestFit="1" customWidth="1"/>
    <col min="16" max="17" width="12.85546875" customWidth="1"/>
  </cols>
  <sheetData>
    <row r="2" spans="2:19" ht="15.75" x14ac:dyDescent="0.25">
      <c r="C2" s="62" t="s">
        <v>158</v>
      </c>
    </row>
    <row r="5" spans="2:19" ht="15.75" thickBot="1" x14ac:dyDescent="0.3">
      <c r="D5" s="63">
        <v>2017</v>
      </c>
      <c r="E5" s="63">
        <v>2018</v>
      </c>
    </row>
    <row r="6" spans="2:19" ht="15.75" thickTop="1" x14ac:dyDescent="0.25">
      <c r="C6" s="64"/>
      <c r="E6" s="65" t="s">
        <v>101</v>
      </c>
    </row>
    <row r="7" spans="2:19" x14ac:dyDescent="0.25">
      <c r="B7" s="66" t="s">
        <v>60</v>
      </c>
      <c r="C7" s="33" t="s">
        <v>109</v>
      </c>
      <c r="D7" s="67"/>
      <c r="E7" s="67"/>
      <c r="F7" s="67"/>
    </row>
    <row r="8" spans="2:19" x14ac:dyDescent="0.25">
      <c r="B8" s="66"/>
      <c r="C8" s="68" t="s">
        <v>110</v>
      </c>
      <c r="D8" s="69">
        <v>328426.15192000003</v>
      </c>
      <c r="E8" s="69">
        <v>332270.26476000005</v>
      </c>
      <c r="F8" s="70" t="s">
        <v>111</v>
      </c>
      <c r="P8" s="71"/>
      <c r="Q8" s="71"/>
      <c r="R8" s="71"/>
      <c r="S8" s="71"/>
    </row>
    <row r="9" spans="2:19" x14ac:dyDescent="0.25">
      <c r="B9" s="66"/>
      <c r="C9" s="25" t="s">
        <v>112</v>
      </c>
      <c r="D9" s="69">
        <f>D8</f>
        <v>328426.15192000003</v>
      </c>
      <c r="E9" s="69">
        <f>314700</f>
        <v>314700</v>
      </c>
      <c r="F9" s="70" t="s">
        <v>113</v>
      </c>
      <c r="P9" s="71"/>
      <c r="Q9" s="71"/>
      <c r="R9" s="71"/>
      <c r="S9" s="71"/>
    </row>
    <row r="10" spans="2:19" x14ac:dyDescent="0.25">
      <c r="B10" s="66"/>
      <c r="C10" s="25" t="s">
        <v>114</v>
      </c>
      <c r="D10" s="69">
        <v>0</v>
      </c>
      <c r="E10" s="72">
        <f>'Table 1'!$F$41-5458.122</f>
        <v>2932.8779999999997</v>
      </c>
      <c r="F10" s="70" t="s">
        <v>115</v>
      </c>
      <c r="P10" s="71"/>
      <c r="Q10" s="71"/>
      <c r="R10" s="71"/>
      <c r="S10" s="71"/>
    </row>
    <row r="11" spans="2:19" x14ac:dyDescent="0.25">
      <c r="B11" s="73"/>
      <c r="C11" s="33" t="s">
        <v>116</v>
      </c>
      <c r="D11" s="74">
        <f t="shared" ref="D11:E11" si="0">D8-D9-D10</f>
        <v>0</v>
      </c>
      <c r="E11" s="74">
        <f t="shared" si="0"/>
        <v>14637.386760000049</v>
      </c>
      <c r="F11" s="70" t="s">
        <v>117</v>
      </c>
      <c r="P11" s="75"/>
      <c r="Q11" s="75"/>
      <c r="R11" s="71"/>
      <c r="S11" s="75"/>
    </row>
    <row r="12" spans="2:19" x14ac:dyDescent="0.25">
      <c r="B12" s="73"/>
      <c r="C12" s="25"/>
      <c r="D12" s="76"/>
      <c r="E12" s="76"/>
      <c r="F12" s="70"/>
      <c r="P12" s="71"/>
      <c r="Q12" s="71"/>
      <c r="R12" s="71"/>
      <c r="S12" s="71"/>
    </row>
    <row r="13" spans="2:19" ht="16.5" customHeight="1" x14ac:dyDescent="0.25">
      <c r="B13" s="66" t="s">
        <v>61</v>
      </c>
      <c r="C13" s="33" t="s">
        <v>118</v>
      </c>
      <c r="D13" s="77"/>
      <c r="E13" s="77"/>
      <c r="F13" s="70"/>
      <c r="P13" s="71"/>
      <c r="Q13" s="71"/>
      <c r="S13" s="71"/>
    </row>
    <row r="14" spans="2:19" x14ac:dyDescent="0.25">
      <c r="B14" s="73"/>
      <c r="C14" s="25" t="s">
        <v>119</v>
      </c>
      <c r="D14" s="78">
        <v>8.062112851294885E-2</v>
      </c>
      <c r="E14" s="78">
        <v>9.3396428193835063E-2</v>
      </c>
      <c r="F14" s="70" t="s">
        <v>120</v>
      </c>
      <c r="P14" s="71"/>
      <c r="Q14" s="71"/>
      <c r="S14" s="71"/>
    </row>
    <row r="15" spans="2:19" x14ac:dyDescent="0.25">
      <c r="B15" s="73"/>
      <c r="C15" s="25"/>
      <c r="D15" s="77"/>
      <c r="E15" s="77"/>
      <c r="F15" s="70"/>
      <c r="P15" s="71"/>
      <c r="Q15" s="71"/>
    </row>
    <row r="16" spans="2:19" x14ac:dyDescent="0.25">
      <c r="B16" s="73"/>
      <c r="C16" s="68" t="s">
        <v>121</v>
      </c>
      <c r="D16" s="69">
        <v>446493.45442878507</v>
      </c>
      <c r="E16" s="69">
        <v>450085.88110436522</v>
      </c>
      <c r="F16" s="70" t="s">
        <v>122</v>
      </c>
    </row>
    <row r="17" spans="2:13" x14ac:dyDescent="0.25">
      <c r="B17" s="73"/>
      <c r="C17" s="25" t="s">
        <v>123</v>
      </c>
      <c r="D17" s="79">
        <v>446493.45442878507</v>
      </c>
      <c r="E17" s="79">
        <v>420264.91230784875</v>
      </c>
      <c r="F17" s="70" t="s">
        <v>124</v>
      </c>
    </row>
    <row r="18" spans="2:13" x14ac:dyDescent="0.25">
      <c r="C18" s="68" t="s">
        <v>125</v>
      </c>
      <c r="D18" s="80">
        <f>D16-D17</f>
        <v>0</v>
      </c>
      <c r="E18" s="80">
        <f>E16-E17</f>
        <v>29820.968796516478</v>
      </c>
      <c r="F18" s="70" t="s">
        <v>126</v>
      </c>
    </row>
    <row r="19" spans="2:13" x14ac:dyDescent="0.25">
      <c r="C19" s="68"/>
      <c r="D19" s="80"/>
      <c r="E19" s="80"/>
      <c r="F19" s="70"/>
    </row>
    <row r="20" spans="2:13" x14ac:dyDescent="0.25">
      <c r="C20" s="68" t="s">
        <v>127</v>
      </c>
      <c r="D20" s="80">
        <f>'Table 1'!$E$33</f>
        <v>13260.902110000001</v>
      </c>
      <c r="E20" s="80">
        <f>'Table 1'!$F$33</f>
        <v>35957.645689999998</v>
      </c>
      <c r="F20" s="70" t="s">
        <v>128</v>
      </c>
      <c r="H20" s="71"/>
    </row>
    <row r="21" spans="2:13" x14ac:dyDescent="0.25">
      <c r="C21" s="68" t="s">
        <v>129</v>
      </c>
      <c r="D21" s="81">
        <f>D20</f>
        <v>13260.902110000001</v>
      </c>
      <c r="E21" s="81">
        <v>16355.21807538836</v>
      </c>
      <c r="F21" s="70" t="s">
        <v>130</v>
      </c>
    </row>
    <row r="22" spans="2:13" x14ac:dyDescent="0.25">
      <c r="C22" s="68" t="s">
        <v>131</v>
      </c>
      <c r="D22" s="82">
        <f t="shared" ref="D22:E22" si="1">D20-D21</f>
        <v>0</v>
      </c>
      <c r="E22" s="83">
        <f t="shared" si="1"/>
        <v>19602.427614611639</v>
      </c>
      <c r="F22" s="84" t="s">
        <v>132</v>
      </c>
    </row>
    <row r="23" spans="2:13" x14ac:dyDescent="0.25">
      <c r="C23" s="68"/>
      <c r="D23" s="85"/>
      <c r="E23" s="86"/>
      <c r="F23" s="84"/>
    </row>
    <row r="24" spans="2:13" x14ac:dyDescent="0.25">
      <c r="C24" s="68" t="s">
        <v>133</v>
      </c>
      <c r="D24" s="87">
        <f>'Table 1'!$F9</f>
        <v>0.45300000000000001</v>
      </c>
      <c r="E24" s="87">
        <f>'Table 1'!$F9</f>
        <v>0.45300000000000001</v>
      </c>
      <c r="F24" s="84" t="s">
        <v>134</v>
      </c>
    </row>
    <row r="25" spans="2:13" x14ac:dyDescent="0.25">
      <c r="C25" s="68" t="s">
        <v>135</v>
      </c>
      <c r="D25" s="88">
        <v>0.18183341676141818</v>
      </c>
      <c r="E25" s="88">
        <v>0.1612900722261866</v>
      </c>
      <c r="F25" s="84" t="s">
        <v>136</v>
      </c>
    </row>
    <row r="26" spans="2:13" x14ac:dyDescent="0.25">
      <c r="C26" s="89" t="s">
        <v>137</v>
      </c>
      <c r="D26" s="90">
        <f>D25*D24*(1+D14)</f>
        <v>8.9011343506006327E-2</v>
      </c>
      <c r="E26" s="91">
        <f>E25*E24*(1+E14)</f>
        <v>7.9888356960482881E-2</v>
      </c>
      <c r="F26" s="84" t="s">
        <v>138</v>
      </c>
      <c r="K26" s="71"/>
      <c r="L26" s="92"/>
      <c r="M26" s="71"/>
    </row>
    <row r="27" spans="2:13" x14ac:dyDescent="0.25">
      <c r="C27" s="89"/>
      <c r="D27" s="90"/>
      <c r="E27" s="91"/>
      <c r="F27" s="84"/>
      <c r="K27" s="71"/>
      <c r="L27" s="92"/>
      <c r="M27" s="71"/>
    </row>
    <row r="28" spans="2:13" x14ac:dyDescent="0.25">
      <c r="B28" s="66" t="s">
        <v>139</v>
      </c>
      <c r="C28" s="33" t="s">
        <v>140</v>
      </c>
      <c r="D28" s="90"/>
      <c r="E28" s="91"/>
      <c r="F28" s="84"/>
      <c r="K28" s="71"/>
      <c r="L28" s="71"/>
      <c r="M28" s="71"/>
    </row>
    <row r="29" spans="2:13" x14ac:dyDescent="0.25">
      <c r="C29" s="68"/>
      <c r="D29" s="88"/>
      <c r="E29" s="93"/>
      <c r="F29" s="84"/>
      <c r="K29" s="71"/>
      <c r="L29" s="71"/>
      <c r="M29" s="92"/>
    </row>
    <row r="30" spans="2:13" ht="15" customHeight="1" x14ac:dyDescent="0.25">
      <c r="C30" s="33" t="s">
        <v>141</v>
      </c>
      <c r="D30" s="94">
        <v>8.2979999999999998E-2</v>
      </c>
      <c r="E30" s="95">
        <v>8.2979999999999998E-2</v>
      </c>
      <c r="F30" s="84" t="s">
        <v>142</v>
      </c>
    </row>
    <row r="31" spans="2:13" x14ac:dyDescent="0.25">
      <c r="C31" s="33" t="s">
        <v>143</v>
      </c>
      <c r="D31" s="96">
        <v>1.9750888356722795E-2</v>
      </c>
      <c r="E31" s="96">
        <v>2.6355653955332306E-2</v>
      </c>
      <c r="F31" s="84" t="s">
        <v>144</v>
      </c>
    </row>
    <row r="32" spans="2:13" x14ac:dyDescent="0.25">
      <c r="C32" s="68"/>
      <c r="D32" s="97"/>
      <c r="E32" s="98"/>
      <c r="F32" s="99"/>
    </row>
    <row r="33" spans="2:6" x14ac:dyDescent="0.25">
      <c r="B33" s="66" t="s">
        <v>145</v>
      </c>
      <c r="C33" s="33" t="s">
        <v>146</v>
      </c>
      <c r="D33" s="76"/>
      <c r="E33" s="100"/>
      <c r="F33" s="84"/>
    </row>
    <row r="34" spans="2:6" x14ac:dyDescent="0.25">
      <c r="B34" s="66"/>
      <c r="C34" s="25" t="s">
        <v>147</v>
      </c>
      <c r="D34" s="101">
        <f t="shared" ref="D34:E34" si="2">D11*D26</f>
        <v>0</v>
      </c>
      <c r="E34" s="102">
        <f t="shared" si="2"/>
        <v>1169.3567784515299</v>
      </c>
      <c r="F34" s="84" t="s">
        <v>148</v>
      </c>
    </row>
    <row r="35" spans="2:6" x14ac:dyDescent="0.25">
      <c r="B35" s="66"/>
      <c r="C35" s="25" t="s">
        <v>149</v>
      </c>
      <c r="D35" s="101">
        <f t="shared" ref="D35:E35" si="3">D11*(D30+D31)+D10*D30</f>
        <v>0</v>
      </c>
      <c r="E35" s="102">
        <f t="shared" si="3"/>
        <v>1843.7584700417278</v>
      </c>
      <c r="F35" s="84" t="s">
        <v>150</v>
      </c>
    </row>
    <row r="36" spans="2:6" x14ac:dyDescent="0.25">
      <c r="B36" s="66"/>
      <c r="C36" s="25" t="s">
        <v>151</v>
      </c>
      <c r="D36" s="101">
        <f t="shared" ref="D36:E36" si="4">IF(D34&gt;0,IF(D34&gt;D35,1,0),IF(D34&gt;D35,0,1))</f>
        <v>1</v>
      </c>
      <c r="E36" s="102">
        <f t="shared" si="4"/>
        <v>0</v>
      </c>
      <c r="F36" s="84" t="s">
        <v>152</v>
      </c>
    </row>
    <row r="37" spans="2:6" x14ac:dyDescent="0.25">
      <c r="B37" s="66"/>
      <c r="C37" s="33" t="s">
        <v>153</v>
      </c>
      <c r="D37" s="103">
        <f t="shared" ref="D37:E37" si="5">D36*(D34-D35)</f>
        <v>0</v>
      </c>
      <c r="E37" s="104">
        <f t="shared" si="5"/>
        <v>0</v>
      </c>
      <c r="F37" s="105" t="s">
        <v>154</v>
      </c>
    </row>
    <row r="39" spans="2:6" x14ac:dyDescent="0.25">
      <c r="C39" s="25" t="s">
        <v>73</v>
      </c>
    </row>
    <row r="40" spans="2:6" ht="30.75" customHeight="1" x14ac:dyDescent="0.25">
      <c r="B40" s="106"/>
      <c r="C40" s="111" t="s">
        <v>155</v>
      </c>
      <c r="D40" s="111"/>
      <c r="E40" s="111"/>
      <c r="F40" s="111"/>
    </row>
    <row r="41" spans="2:6" ht="28.5" customHeight="1" x14ac:dyDescent="0.25">
      <c r="C41" s="111" t="s">
        <v>156</v>
      </c>
      <c r="D41" s="111"/>
      <c r="E41" s="111"/>
      <c r="F41" s="111"/>
    </row>
    <row r="42" spans="2:6" ht="50.25" customHeight="1" x14ac:dyDescent="0.25">
      <c r="C42" s="111" t="s">
        <v>157</v>
      </c>
      <c r="D42" s="111"/>
      <c r="E42" s="111"/>
      <c r="F42" s="111"/>
    </row>
    <row r="43" spans="2:6" x14ac:dyDescent="0.25">
      <c r="C43" s="25"/>
    </row>
    <row r="44" spans="2:6" x14ac:dyDescent="0.25">
      <c r="C44" s="25"/>
    </row>
    <row r="46" spans="2:6" x14ac:dyDescent="0.25">
      <c r="D46" s="107"/>
      <c r="E46" s="107"/>
    </row>
    <row r="48" spans="2:6" x14ac:dyDescent="0.25">
      <c r="D48" s="107"/>
      <c r="E48" s="107"/>
    </row>
    <row r="49" spans="4:6" x14ac:dyDescent="0.25">
      <c r="D49" s="107"/>
      <c r="E49" s="107"/>
    </row>
    <row r="50" spans="4:6" x14ac:dyDescent="0.25">
      <c r="D50" s="108"/>
      <c r="E50" s="108"/>
    </row>
    <row r="51" spans="4:6" x14ac:dyDescent="0.25">
      <c r="F51" s="108"/>
    </row>
  </sheetData>
  <mergeCells count="3">
    <mergeCell ref="C40:F40"/>
    <mergeCell ref="C41:F41"/>
    <mergeCell ref="C42:F42"/>
  </mergeCells>
  <pageMargins left="0.70866141732283505" right="0.70866141732283505" top="0.74803149606299202" bottom="0.74803149606299202" header="0.31496062992126" footer="0.31496062992126"/>
  <pageSetup scale="73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1</vt:lpstr>
      <vt:lpstr>Table 2 - LWRF balance</vt:lpstr>
      <vt:lpstr>Table 3 - ERA</vt:lpstr>
      <vt:lpstr>'Table 1'!Print_Area</vt:lpstr>
      <vt:lpstr>'Table 2 - LWRF balance'!Print_Area</vt:lpstr>
      <vt:lpstr>'Table 3 - ERA'!Print_Area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2019-02-23T02:04:05Z</dcterms:created>
  <dcterms:modified xsi:type="dcterms:W3CDTF">2019-02-25T16:44:41Z</dcterms:modified>
</cp:coreProperties>
</file>