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66925"/>
  <xr:revisionPtr revIDLastSave="0" documentId="13_ncr:1_{8AC603BB-FF03-4853-B246-B2F01A211CF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Exhibit JPT-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L4" i="1" s="1"/>
  <c r="K4" i="1" l="1"/>
  <c r="L17" i="1"/>
  <c r="I15" i="1"/>
  <c r="J15" i="1"/>
  <c r="J14" i="1"/>
  <c r="I14" i="1"/>
  <c r="I8" i="1"/>
  <c r="J8" i="1"/>
  <c r="I9" i="1"/>
  <c r="J9" i="1"/>
  <c r="I10" i="1"/>
  <c r="J10" i="1"/>
  <c r="I11" i="1"/>
  <c r="J11" i="1"/>
  <c r="I7" i="1"/>
  <c r="J7" i="1"/>
  <c r="J6" i="1"/>
  <c r="I6" i="1"/>
  <c r="J17" i="1"/>
  <c r="I17" i="1"/>
</calcChain>
</file>

<file path=xl/sharedStrings.xml><?xml version="1.0" encoding="utf-8"?>
<sst xmlns="http://schemas.openxmlformats.org/spreadsheetml/2006/main" count="120" uniqueCount="65">
  <si>
    <t>Company</t>
  </si>
  <si>
    <t>Allowed ROE</t>
  </si>
  <si>
    <t>Benchmark ROE</t>
  </si>
  <si>
    <t>Allowed Equity Ratio</t>
  </si>
  <si>
    <t>Year Authorized</t>
  </si>
  <si>
    <t>Retail Customers Compared to AEY</t>
  </si>
  <si>
    <t>Rate Base Compared to AEY</t>
  </si>
  <si>
    <t>Company-Owned Net Generation (MWh)</t>
  </si>
  <si>
    <t>% Load Served by Company Gen.</t>
  </si>
  <si>
    <t>2021 Retail Customers</t>
  </si>
  <si>
    <t>2021 Regulated Rate Base</t>
  </si>
  <si>
    <t>ATCO Electric Yukon (Current)</t>
  </si>
  <si>
    <t>FEI (8.75%)</t>
  </si>
  <si>
    <t>+25 bps</t>
  </si>
  <si>
    <t>n/a</t>
  </si>
  <si>
    <t>ATCO Electric Yukon (Proposed)</t>
  </si>
  <si>
    <t>FortisBC Energy, Inc. (Gas)</t>
  </si>
  <si>
    <t>Benchmark</t>
  </si>
  <si>
    <t>0 bps</t>
  </si>
  <si>
    <t>No Gen.</t>
  </si>
  <si>
    <t>Lower</t>
  </si>
  <si>
    <t>FortisBC (Electric)</t>
  </si>
  <si>
    <t>+40 bps</t>
  </si>
  <si>
    <t>unknown</t>
  </si>
  <si>
    <t>Newfoundland Power</t>
  </si>
  <si>
    <t>Maritime Electric Company Ltd</t>
  </si>
  <si>
    <t>Similar</t>
  </si>
  <si>
    <t>ATCO Electric Distribution</t>
  </si>
  <si>
    <t>Pacific Northern Gas-West</t>
  </si>
  <si>
    <t>+75 bps</t>
  </si>
  <si>
    <t>Higher</t>
  </si>
  <si>
    <t>Eastward Energy</t>
  </si>
  <si>
    <t>Liberty Gas New Brunswick</t>
  </si>
  <si>
    <t>Alaska Electric Light &amp; Power</t>
  </si>
  <si>
    <t>U.S. Electric T&amp;D Utilities, Average</t>
  </si>
  <si>
    <t xml:space="preserve">Other Company Data Considered </t>
  </si>
  <si>
    <t>Equity Premium over BC Benchmark</t>
  </si>
  <si>
    <t>2022-2023</t>
  </si>
  <si>
    <t>Risk Compared to AEY</t>
  </si>
  <si>
    <t>Ontario - All Electric Utilities</t>
  </si>
  <si>
    <t>[1]</t>
  </si>
  <si>
    <t>[2]</t>
  </si>
  <si>
    <t>[4]</t>
  </si>
  <si>
    <t>[5]</t>
  </si>
  <si>
    <t>[9]</t>
  </si>
  <si>
    <t>[3]</t>
  </si>
  <si>
    <t>[6]</t>
  </si>
  <si>
    <t>[7]</t>
  </si>
  <si>
    <t>[8]</t>
  </si>
  <si>
    <t>[10]</t>
  </si>
  <si>
    <t>[11]</t>
  </si>
  <si>
    <t>[12]</t>
  </si>
  <si>
    <t>Notes:</t>
  </si>
  <si>
    <t>[2] Source: 2021 FEI Annual Informational Filings and Consolidated Financial Statements</t>
  </si>
  <si>
    <t>[3] Source: 2021 FBC Annual Informational Filings and Consolidated Financial Statements</t>
  </si>
  <si>
    <t>[1] Source: 2021-22 AEY KPI Reports and Annual Filings</t>
  </si>
  <si>
    <t>[4] Source: 2021 Newfoundland Power MD&amp;A and 2022 General Rate Application Order</t>
  </si>
  <si>
    <t>[5] Source: 2022 Maritime Electric Sustainability Report, Rate Base and Return on Rate Base Report, and 2023 General Rate Application</t>
  </si>
  <si>
    <t>[7] Source: 2020-21 BCUC Annual Report and 2022 PNG West Decision</t>
  </si>
  <si>
    <t>[8] Source: 2021 Eastward Energy Financial Report</t>
  </si>
  <si>
    <t>[6] Source: 2021 ATCO Annual Report of Financial Results</t>
  </si>
  <si>
    <t>[9] Source: LGNB website, accessed June 2023, and 2021 Financial Statements</t>
  </si>
  <si>
    <t xml:space="preserve">[10] Source: October 2022 Cost of Capital Update </t>
  </si>
  <si>
    <t>[11] Source: 2022 Request for Interim Rate Increase</t>
  </si>
  <si>
    <t>[12] Source: S&amp;P Capital IQ, rate cases through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</si>
</sst>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\X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9" fontId="2" fillId="0" borderId="1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0" fontId="2" fillId="0" borderId="1" xfId="2" applyNumberFormat="1" applyFont="1" applyBorder="1" applyAlignment="1">
      <alignment horizontal="center" wrapText="1"/>
    </xf>
    <xf numFmtId="10" fontId="0" fillId="0" borderId="0" xfId="2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0" fontId="0" fillId="0" borderId="0" xfId="2" applyNumberFormat="1" applyFont="1" applyFill="1" applyAlignment="1">
      <alignment horizontal="center"/>
    </xf>
    <xf numFmtId="9" fontId="2" fillId="0" borderId="0" xfId="2" applyFont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10" fontId="3" fillId="0" borderId="0" xfId="2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2" fillId="0" borderId="1" xfId="2" applyNumberFormat="1" applyFont="1" applyBorder="1" applyAlignment="1">
      <alignment horizontal="center" wrapText="1"/>
    </xf>
    <xf numFmtId="166" fontId="0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166" fontId="0" fillId="0" borderId="0" xfId="2" applyNumberFormat="1" applyFont="1" applyFill="1" applyAlignment="1">
      <alignment horizontal="center"/>
    </xf>
    <xf numFmtId="9" fontId="2" fillId="0" borderId="1" xfId="2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"/>
  <sheetViews>
    <sheetView tabSelected="1" view="pageBreakPreview" topLeftCell="D1" zoomScaleNormal="100" zoomScaleSheetLayoutView="100" workbookViewId="0">
      <selection activeCell="I11" sqref="I11"/>
    </sheetView>
  </sheetViews>
  <sheetFormatPr defaultRowHeight="14.5" x14ac:dyDescent="0.35"/>
  <cols>
    <col min="1" max="1" width="2.54296875" customWidth="1"/>
    <col min="2" max="2" width="4.453125" style="2" customWidth="1"/>
    <col min="3" max="3" width="32.453125" customWidth="1"/>
    <col min="4" max="4" width="12.453125" style="2" customWidth="1"/>
    <col min="5" max="5" width="14.26953125" style="2" customWidth="1"/>
    <col min="6" max="6" width="16.26953125" style="2" customWidth="1"/>
    <col min="7" max="7" width="14" style="7" customWidth="1"/>
    <col min="8" max="8" width="12.453125" style="2" customWidth="1"/>
    <col min="9" max="9" width="17.1796875" style="11" customWidth="1"/>
    <col min="10" max="10" width="15.6328125" style="2" customWidth="1"/>
    <col min="11" max="11" width="18.54296875" style="11" customWidth="1"/>
    <col min="12" max="12" width="17.1796875" style="25" customWidth="1"/>
    <col min="13" max="13" width="15.6328125" style="2" customWidth="1"/>
    <col min="14" max="14" width="2.54296875" style="2" customWidth="1"/>
    <col min="15" max="15" width="14.26953125" style="11" customWidth="1"/>
    <col min="16" max="16" width="15.26953125" style="9" bestFit="1" customWidth="1"/>
  </cols>
  <sheetData>
    <row r="2" spans="1:16" s="1" customFormat="1" ht="43.5" x14ac:dyDescent="0.35">
      <c r="A2" s="20"/>
      <c r="C2" s="28" t="s">
        <v>0</v>
      </c>
      <c r="D2" s="3" t="s">
        <v>1</v>
      </c>
      <c r="E2" s="3" t="s">
        <v>2</v>
      </c>
      <c r="F2" s="3" t="s">
        <v>36</v>
      </c>
      <c r="G2" s="6" t="s">
        <v>3</v>
      </c>
      <c r="H2" s="3" t="s">
        <v>4</v>
      </c>
      <c r="I2" s="10" t="s">
        <v>5</v>
      </c>
      <c r="J2" s="3" t="s">
        <v>6</v>
      </c>
      <c r="K2" s="10" t="s">
        <v>7</v>
      </c>
      <c r="L2" s="24" t="s">
        <v>8</v>
      </c>
      <c r="M2" s="3" t="s">
        <v>38</v>
      </c>
      <c r="N2" s="3"/>
      <c r="O2" s="10" t="s">
        <v>9</v>
      </c>
      <c r="P2" s="8" t="s">
        <v>10</v>
      </c>
    </row>
    <row r="3" spans="1:16" x14ac:dyDescent="0.35">
      <c r="B3" s="2" t="s">
        <v>40</v>
      </c>
      <c r="C3" t="s">
        <v>11</v>
      </c>
      <c r="D3" s="4">
        <v>0.09</v>
      </c>
      <c r="E3" s="4" t="s">
        <v>12</v>
      </c>
      <c r="F3" s="5" t="s">
        <v>13</v>
      </c>
      <c r="G3" s="7">
        <v>0.4</v>
      </c>
      <c r="H3" s="2">
        <v>2017</v>
      </c>
      <c r="I3" s="12" t="s">
        <v>14</v>
      </c>
      <c r="J3" s="12" t="s">
        <v>14</v>
      </c>
      <c r="K3" s="11">
        <f>9597+284+21516</f>
        <v>31397</v>
      </c>
      <c r="L3" s="25">
        <f>K3/382320</f>
        <v>8.2122305921740954E-2</v>
      </c>
      <c r="M3" s="2" t="s">
        <v>14</v>
      </c>
      <c r="O3" s="11">
        <v>19798</v>
      </c>
      <c r="P3" s="9">
        <v>109244000</v>
      </c>
    </row>
    <row r="4" spans="1:16" s="14" customFormat="1" x14ac:dyDescent="0.35">
      <c r="B4" s="17"/>
      <c r="C4" s="14" t="s">
        <v>15</v>
      </c>
      <c r="D4" s="23">
        <v>9.5000000000000001E-2</v>
      </c>
      <c r="E4" s="4" t="s">
        <v>12</v>
      </c>
      <c r="F4" s="21" t="s">
        <v>29</v>
      </c>
      <c r="G4" s="22">
        <v>0.4</v>
      </c>
      <c r="H4" s="17">
        <v>2023</v>
      </c>
      <c r="I4" s="15" t="s">
        <v>14</v>
      </c>
      <c r="J4" s="15" t="s">
        <v>14</v>
      </c>
      <c r="K4" s="16">
        <f>K3</f>
        <v>31397</v>
      </c>
      <c r="L4" s="26">
        <f>L3</f>
        <v>8.2122305921740954E-2</v>
      </c>
      <c r="M4" s="17" t="s">
        <v>14</v>
      </c>
      <c r="N4" s="17"/>
      <c r="O4" s="16">
        <v>19798</v>
      </c>
      <c r="P4" s="18">
        <v>109244000</v>
      </c>
    </row>
    <row r="5" spans="1:16" x14ac:dyDescent="0.35">
      <c r="I5" s="12"/>
      <c r="J5" s="12"/>
    </row>
    <row r="6" spans="1:16" x14ac:dyDescent="0.35">
      <c r="B6" s="2" t="s">
        <v>41</v>
      </c>
      <c r="C6" t="s">
        <v>16</v>
      </c>
      <c r="D6" s="4">
        <v>8.7499999999999994E-2</v>
      </c>
      <c r="E6" s="4" t="s">
        <v>17</v>
      </c>
      <c r="F6" s="5" t="s">
        <v>18</v>
      </c>
      <c r="G6" s="7">
        <v>0.38500000000000001</v>
      </c>
      <c r="H6" s="2">
        <v>2013</v>
      </c>
      <c r="I6" s="12">
        <f>O6/O$3</f>
        <v>53.783210425295486</v>
      </c>
      <c r="J6" s="12">
        <f>P6/P$3</f>
        <v>47.709714034638061</v>
      </c>
      <c r="K6" s="11" t="s">
        <v>19</v>
      </c>
      <c r="L6" s="25" t="s">
        <v>14</v>
      </c>
      <c r="M6" s="2" t="s">
        <v>20</v>
      </c>
      <c r="O6" s="11">
        <v>1064800</v>
      </c>
      <c r="P6" s="9">
        <v>5212000000</v>
      </c>
    </row>
    <row r="7" spans="1:16" x14ac:dyDescent="0.35">
      <c r="B7" s="2" t="s">
        <v>45</v>
      </c>
      <c r="C7" t="s">
        <v>21</v>
      </c>
      <c r="D7" s="4">
        <v>9.1499999999999998E-2</v>
      </c>
      <c r="E7" s="4" t="s">
        <v>12</v>
      </c>
      <c r="F7" s="5" t="s">
        <v>22</v>
      </c>
      <c r="G7" s="7">
        <v>0.4</v>
      </c>
      <c r="H7" s="2">
        <v>2014</v>
      </c>
      <c r="I7" s="12">
        <f>O7/O$3</f>
        <v>7.3658955450045456</v>
      </c>
      <c r="J7" s="12">
        <f>P7/P$3</f>
        <v>13.538500970305005</v>
      </c>
      <c r="K7" s="11" t="s">
        <v>23</v>
      </c>
      <c r="L7" s="25">
        <v>0.45</v>
      </c>
      <c r="M7" s="2" t="s">
        <v>20</v>
      </c>
      <c r="O7" s="11">
        <v>145830</v>
      </c>
      <c r="P7" s="9">
        <v>1479000000</v>
      </c>
    </row>
    <row r="8" spans="1:16" x14ac:dyDescent="0.35">
      <c r="B8" s="2" t="s">
        <v>42</v>
      </c>
      <c r="C8" t="s">
        <v>24</v>
      </c>
      <c r="D8" s="4">
        <v>8.5000000000000006E-2</v>
      </c>
      <c r="E8" s="4" t="s">
        <v>14</v>
      </c>
      <c r="F8" s="2" t="s">
        <v>14</v>
      </c>
      <c r="G8" s="7">
        <v>0.45</v>
      </c>
      <c r="H8" s="2">
        <v>2022</v>
      </c>
      <c r="I8" s="12">
        <f t="shared" ref="I8:I15" si="0">O8/O$3</f>
        <v>13.738761491059703</v>
      </c>
      <c r="J8" s="12">
        <f t="shared" ref="J8:J15" si="1">P8/P$3</f>
        <v>11.346691809161143</v>
      </c>
      <c r="K8" s="11" t="s">
        <v>23</v>
      </c>
      <c r="L8" s="27">
        <v>7.0000000000000007E-2</v>
      </c>
      <c r="M8" s="2" t="s">
        <v>20</v>
      </c>
      <c r="O8" s="11">
        <v>272000</v>
      </c>
      <c r="P8" s="13">
        <v>1239558000</v>
      </c>
    </row>
    <row r="9" spans="1:16" x14ac:dyDescent="0.35">
      <c r="B9" s="2" t="s">
        <v>43</v>
      </c>
      <c r="C9" t="s">
        <v>25</v>
      </c>
      <c r="D9" s="4">
        <v>9.35E-2</v>
      </c>
      <c r="E9" s="4" t="s">
        <v>14</v>
      </c>
      <c r="F9" s="2" t="s">
        <v>14</v>
      </c>
      <c r="G9" s="7">
        <v>0.4</v>
      </c>
      <c r="H9" s="2">
        <v>2023</v>
      </c>
      <c r="I9" s="12">
        <f t="shared" si="0"/>
        <v>4.3607940195979396</v>
      </c>
      <c r="J9" s="12">
        <f t="shared" si="1"/>
        <v>3.848391673684596</v>
      </c>
      <c r="K9" s="11">
        <v>1445</v>
      </c>
      <c r="L9" s="27">
        <v>1E-3</v>
      </c>
      <c r="M9" s="2" t="s">
        <v>26</v>
      </c>
      <c r="O9" s="11">
        <v>86335</v>
      </c>
      <c r="P9" s="13">
        <v>420413700</v>
      </c>
    </row>
    <row r="10" spans="1:16" x14ac:dyDescent="0.35">
      <c r="B10" s="2" t="s">
        <v>46</v>
      </c>
      <c r="C10" t="s">
        <v>27</v>
      </c>
      <c r="D10" s="4">
        <v>8.5000000000000006E-2</v>
      </c>
      <c r="E10" s="4" t="s">
        <v>14</v>
      </c>
      <c r="F10" s="2" t="s">
        <v>14</v>
      </c>
      <c r="G10" s="7">
        <v>0.37</v>
      </c>
      <c r="H10" s="2">
        <v>2022</v>
      </c>
      <c r="I10" s="12">
        <f t="shared" si="0"/>
        <v>11.616526921911305</v>
      </c>
      <c r="J10" s="12">
        <f t="shared" si="1"/>
        <v>23.787118743363479</v>
      </c>
      <c r="K10" s="11" t="s">
        <v>19</v>
      </c>
      <c r="L10" s="25" t="s">
        <v>14</v>
      </c>
      <c r="M10" s="2" t="s">
        <v>20</v>
      </c>
      <c r="O10" s="11">
        <v>229984</v>
      </c>
      <c r="P10" s="13">
        <v>2598600000</v>
      </c>
    </row>
    <row r="11" spans="1:16" x14ac:dyDescent="0.35">
      <c r="B11" s="2" t="s">
        <v>47</v>
      </c>
      <c r="C11" t="s">
        <v>28</v>
      </c>
      <c r="D11" s="4">
        <v>9.5000000000000001E-2</v>
      </c>
      <c r="E11" s="4" t="s">
        <v>12</v>
      </c>
      <c r="F11" s="5" t="s">
        <v>29</v>
      </c>
      <c r="G11" s="7">
        <v>0.46500000000000002</v>
      </c>
      <c r="H11" s="2">
        <v>2014</v>
      </c>
      <c r="I11" s="12">
        <f t="shared" si="0"/>
        <v>1.048237195676331</v>
      </c>
      <c r="J11" s="12">
        <f t="shared" si="1"/>
        <v>1.5740361026692542</v>
      </c>
      <c r="K11" s="11" t="s">
        <v>19</v>
      </c>
      <c r="L11" s="25" t="s">
        <v>14</v>
      </c>
      <c r="M11" s="2" t="s">
        <v>30</v>
      </c>
      <c r="O11" s="11">
        <v>20753</v>
      </c>
      <c r="P11" s="13">
        <v>171954000</v>
      </c>
    </row>
    <row r="12" spans="1:16" x14ac:dyDescent="0.35">
      <c r="D12" s="4"/>
      <c r="E12" s="4"/>
      <c r="F12" s="5"/>
      <c r="I12" s="12"/>
      <c r="J12" s="12"/>
      <c r="P12" s="13"/>
    </row>
    <row r="13" spans="1:16" x14ac:dyDescent="0.35">
      <c r="C13" s="14" t="s">
        <v>35</v>
      </c>
      <c r="D13" s="4"/>
      <c r="E13" s="4"/>
      <c r="F13" s="5"/>
      <c r="I13" s="12"/>
      <c r="J13" s="12"/>
      <c r="P13" s="13"/>
    </row>
    <row r="14" spans="1:16" x14ac:dyDescent="0.35">
      <c r="B14" s="2" t="s">
        <v>48</v>
      </c>
      <c r="C14" t="s">
        <v>31</v>
      </c>
      <c r="D14" s="4">
        <v>0.11</v>
      </c>
      <c r="E14" s="4" t="s">
        <v>14</v>
      </c>
      <c r="F14" s="2" t="s">
        <v>14</v>
      </c>
      <c r="G14" s="19">
        <v>0.45</v>
      </c>
      <c r="H14" s="2">
        <v>2011</v>
      </c>
      <c r="I14" s="12">
        <f t="shared" si="0"/>
        <v>0.42847762400242451</v>
      </c>
      <c r="J14" s="12">
        <f t="shared" si="1"/>
        <v>2.8898612280765992</v>
      </c>
      <c r="K14" s="11" t="s">
        <v>19</v>
      </c>
      <c r="L14" s="25" t="s">
        <v>14</v>
      </c>
      <c r="M14" s="2" t="s">
        <v>14</v>
      </c>
      <c r="O14" s="11">
        <v>8483</v>
      </c>
      <c r="P14" s="13">
        <v>315700000</v>
      </c>
    </row>
    <row r="15" spans="1:16" x14ac:dyDescent="0.35">
      <c r="B15" s="2" t="s">
        <v>44</v>
      </c>
      <c r="C15" t="s">
        <v>32</v>
      </c>
      <c r="D15" s="4">
        <v>9.8000000000000004E-2</v>
      </c>
      <c r="E15" s="4" t="s">
        <v>14</v>
      </c>
      <c r="F15" s="2" t="s">
        <v>14</v>
      </c>
      <c r="G15" s="19">
        <v>0.45</v>
      </c>
      <c r="H15" s="2">
        <v>2021</v>
      </c>
      <c r="I15" s="12">
        <f t="shared" si="0"/>
        <v>0.61874936862309327</v>
      </c>
      <c r="J15" s="12">
        <f t="shared" si="1"/>
        <v>2.4357951008751053</v>
      </c>
      <c r="K15" s="11" t="s">
        <v>19</v>
      </c>
      <c r="L15" s="25" t="s">
        <v>14</v>
      </c>
      <c r="M15" s="2" t="s">
        <v>14</v>
      </c>
      <c r="O15" s="11">
        <v>12250</v>
      </c>
      <c r="P15" s="13">
        <v>266096000</v>
      </c>
    </row>
    <row r="16" spans="1:16" x14ac:dyDescent="0.35">
      <c r="B16" s="2" t="s">
        <v>49</v>
      </c>
      <c r="C16" t="s">
        <v>39</v>
      </c>
      <c r="D16" s="4">
        <v>9.3600000000000003E-2</v>
      </c>
      <c r="E16" s="4" t="s">
        <v>14</v>
      </c>
      <c r="F16" s="2" t="s">
        <v>14</v>
      </c>
      <c r="G16" s="19">
        <v>0.4</v>
      </c>
      <c r="H16" s="2">
        <v>2022</v>
      </c>
      <c r="I16" s="12" t="s">
        <v>14</v>
      </c>
      <c r="J16" s="12" t="s">
        <v>14</v>
      </c>
      <c r="K16" s="11" t="s">
        <v>14</v>
      </c>
      <c r="L16" s="25" t="s">
        <v>14</v>
      </c>
      <c r="M16" s="2" t="s">
        <v>14</v>
      </c>
      <c r="O16" s="11" t="s">
        <v>14</v>
      </c>
      <c r="P16" s="13" t="s">
        <v>14</v>
      </c>
    </row>
    <row r="17" spans="2:16" x14ac:dyDescent="0.35">
      <c r="B17" s="2" t="s">
        <v>50</v>
      </c>
      <c r="C17" t="s">
        <v>33</v>
      </c>
      <c r="D17" s="4">
        <v>0.1195</v>
      </c>
      <c r="E17" s="2" t="s">
        <v>14</v>
      </c>
      <c r="F17" s="2" t="s">
        <v>14</v>
      </c>
      <c r="G17" s="7">
        <v>0.58179999999999998</v>
      </c>
      <c r="H17" s="2">
        <v>2017</v>
      </c>
      <c r="I17" s="12">
        <f>O17/O$3</f>
        <v>0.88559450449540356</v>
      </c>
      <c r="J17" s="12">
        <f>P17/P$3</f>
        <v>1.1961967247629159</v>
      </c>
      <c r="K17" s="11">
        <v>149121</v>
      </c>
      <c r="L17" s="25">
        <f>K17/404334</f>
        <v>0.36880648177002179</v>
      </c>
      <c r="M17" s="2" t="s">
        <v>14</v>
      </c>
      <c r="O17" s="11">
        <v>17533</v>
      </c>
      <c r="P17" s="9">
        <v>130677315</v>
      </c>
    </row>
    <row r="18" spans="2:16" x14ac:dyDescent="0.35">
      <c r="B18" s="2" t="s">
        <v>51</v>
      </c>
      <c r="C18" t="s">
        <v>34</v>
      </c>
      <c r="D18" s="4">
        <v>9.5584615384615421E-2</v>
      </c>
      <c r="E18" s="2" t="s">
        <v>14</v>
      </c>
      <c r="F18" s="2" t="s">
        <v>14</v>
      </c>
      <c r="G18" s="19">
        <v>0.51551249999999993</v>
      </c>
      <c r="H18" s="2" t="s">
        <v>37</v>
      </c>
      <c r="I18" s="12" t="s">
        <v>14</v>
      </c>
      <c r="J18" s="12" t="s">
        <v>14</v>
      </c>
      <c r="K18" s="11" t="s">
        <v>14</v>
      </c>
      <c r="L18" s="25" t="s">
        <v>14</v>
      </c>
      <c r="M18" s="2" t="s">
        <v>20</v>
      </c>
      <c r="O18" s="11" t="s">
        <v>14</v>
      </c>
      <c r="P18" s="9" t="s">
        <v>14</v>
      </c>
    </row>
    <row r="20" spans="2:16" x14ac:dyDescent="0.35">
      <c r="C20" t="s">
        <v>52</v>
      </c>
    </row>
    <row r="21" spans="2:16" x14ac:dyDescent="0.35">
      <c r="C21" t="s">
        <v>55</v>
      </c>
    </row>
    <row r="22" spans="2:16" x14ac:dyDescent="0.35">
      <c r="C22" t="s">
        <v>53</v>
      </c>
    </row>
    <row r="23" spans="2:16" x14ac:dyDescent="0.35">
      <c r="C23" t="s">
        <v>54</v>
      </c>
    </row>
    <row r="24" spans="2:16" x14ac:dyDescent="0.35">
      <c r="C24" t="s">
        <v>56</v>
      </c>
    </row>
    <row r="25" spans="2:16" x14ac:dyDescent="0.35">
      <c r="C25" t="s">
        <v>57</v>
      </c>
    </row>
    <row r="26" spans="2:16" x14ac:dyDescent="0.35">
      <c r="C26" t="s">
        <v>60</v>
      </c>
    </row>
    <row r="27" spans="2:16" x14ac:dyDescent="0.35">
      <c r="C27" t="s">
        <v>58</v>
      </c>
    </row>
    <row r="28" spans="2:16" x14ac:dyDescent="0.35">
      <c r="C28" t="s">
        <v>59</v>
      </c>
    </row>
    <row r="29" spans="2:16" x14ac:dyDescent="0.35">
      <c r="C29" t="s">
        <v>61</v>
      </c>
    </row>
    <row r="30" spans="2:16" x14ac:dyDescent="0.35">
      <c r="C30" t="s">
        <v>62</v>
      </c>
    </row>
    <row r="31" spans="2:16" x14ac:dyDescent="0.35">
      <c r="C31" t="s">
        <v>63</v>
      </c>
    </row>
    <row r="32" spans="2:16" x14ac:dyDescent="0.35">
      <c r="C32" t="s">
        <v>64</v>
      </c>
    </row>
  </sheetData>
  <pageMargins left="0.7" right="0.7" top="0.75" bottom="0.75" header="0.3" footer="0.3"/>
  <pageSetup scale="54" orientation="landscape" r:id="rId1"/>
  <headerFooter>
    <oddHeader>&amp;RExhibit JPT-2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JPT-2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2023-11-20T22:46:20Z</dcterms:created>
  <dcterms:modified xsi:type="dcterms:W3CDTF">2023-11-20T22:46:30Z</dcterms:modified>
  <cp:category/>
  <cp:contentStatus/>
</cp:coreProperties>
</file>