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B383E399-AEE9-4431-AB1F-3A820A197105}" xr6:coauthVersionLast="47" xr6:coauthVersionMax="47" xr10:uidLastSave="{00000000-0000-0000-0000-000000000000}"/>
  <bookViews>
    <workbookView xWindow="19090" yWindow="-230" windowWidth="19420" windowHeight="10420" xr2:uid="{CC72D2B5-4B6E-4A6D-A45A-D4A5011E9049}"/>
  </bookViews>
  <sheets>
    <sheet name="FPVA 2024 balance" sheetId="1" r:id="rId1"/>
    <sheet name="YEC Fuel Price Variance Calc." sheetId="2" r:id="rId2"/>
    <sheet name="AEY Fuel Price Variance Calc.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 localSheetId="2">#REF!</definedName>
    <definedName name="\t" localSheetId="0">'[1]2008 DFPV using 2005 rates'!#REF!</definedName>
    <definedName name="\t" localSheetId="1">'YEC Fuel Price Variance Calc.'!#REF!</definedName>
    <definedName name="\t">'[1]2008 DFPV using 2005 rates'!#REF!</definedName>
    <definedName name="\U">#REF!</definedName>
    <definedName name="\V">#REF!</definedName>
    <definedName name="\W">#REF!</definedName>
    <definedName name="\Y">[2]MDLIMP94!#REF!</definedName>
    <definedName name="\Z">#REF!</definedName>
    <definedName name="___Sc259">'[3]Schedule 25-9'!#REF!</definedName>
    <definedName name="__Sc1642">#REF!</definedName>
    <definedName name="__Sc1652">#REF!</definedName>
    <definedName name="__Sc192">#REF!</definedName>
    <definedName name="__Sc64">#REF!</definedName>
    <definedName name="__Sc642">#REF!</definedName>
    <definedName name="__Sc652">#REF!</definedName>
    <definedName name="__Sc92">#REF!</definedName>
    <definedName name="__Tax2009">#REF!</definedName>
    <definedName name="__TX0001">'[4]Active Capital Only'!$F$7,'[4]Active Capital Only'!$F$168,'[4]Active Capital Only'!$F$169</definedName>
    <definedName name="__TX0004">'[5]All Projects Less Contributions'!$F$260:$F$261,'[5]All Projects Less Contributions'!$F$270:$F$273</definedName>
    <definedName name="__web2004">'[6]2004 Webhost ATCO Group'!$A$4:$F$158</definedName>
    <definedName name="_4_0Pag">'[7]Y-T-D (CM)'!#REF!</definedName>
    <definedName name="_8_0Slide_Full_Y">'[8]Y-T-D (CM)'!#REF!</definedName>
    <definedName name="_BM359439">'[9]Monthly Billed'!#REF!</definedName>
    <definedName name="_BQ4.1" hidden="1">#REF!</definedName>
    <definedName name="_BQ4.19" hidden="1">#REF!</definedName>
    <definedName name="_BQ4.2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3" hidden="1">#REF!</definedName>
    <definedName name="_BQ4.4" hidden="1">#REF!</definedName>
    <definedName name="_C">[2]MDLIMP94!#REF!</definedName>
    <definedName name="_EXP0014">#REF!</definedName>
    <definedName name="_F_">#REF!</definedName>
    <definedName name="_H_">#REF!</definedName>
    <definedName name="_Key1" localSheetId="1" hidden="1">'YEC Fuel Price Variance Calc.'!#REF!</definedName>
    <definedName name="_L_">#REF!</definedName>
    <definedName name="_O_">#REF!</definedName>
    <definedName name="_Order1" localSheetId="1" hidden="1">255</definedName>
    <definedName name="_P_">#REF!</definedName>
    <definedName name="_Regression_Int" localSheetId="1" hidden="1">1</definedName>
    <definedName name="_RM_">#REF!</definedName>
    <definedName name="_Sc1642">#REF!</definedName>
    <definedName name="_Sc1652">#REF!</definedName>
    <definedName name="_Sc192">#REF!</definedName>
    <definedName name="_Sc259">'[3]Schedule 25-9'!#REF!</definedName>
    <definedName name="_Sc64">#REF!</definedName>
    <definedName name="_Sc642">#REF!</definedName>
    <definedName name="_Sc652">#REF!</definedName>
    <definedName name="_Sc92">#REF!</definedName>
    <definedName name="_Sort" localSheetId="1" hidden="1">'YEC Fuel Price Variance Calc.'!#REF!</definedName>
    <definedName name="_SS_">#REF!</definedName>
    <definedName name="_Tax2009">#REF!</definedName>
    <definedName name="_TL_">#REF!</definedName>
    <definedName name="_TOT0001">#REF!</definedName>
    <definedName name="_TOT0003">#REF!</definedName>
    <definedName name="_TOT0004">#REF!</definedName>
    <definedName name="_TOT0099">#REF!</definedName>
    <definedName name="_TX0001">#REF!</definedName>
    <definedName name="_TX0003">#REF!</definedName>
    <definedName name="_TX0004">#REF!</definedName>
    <definedName name="_TX0099">#REF!</definedName>
    <definedName name="_V_">#REF!</definedName>
    <definedName name="_web2004">'[6]2004 Webhost ATCO Group'!$A$4:$F$158</definedName>
    <definedName name="A" localSheetId="0">'[1]2008 DFPV using 2005 rates'!#REF!</definedName>
    <definedName name="A" localSheetId="1">'YEC Fuel Price Variance Calc.'!#REF!</definedName>
    <definedName name="A">'[1]2008 DFPV using 2005 rates'!#REF!</definedName>
    <definedName name="aaaa" localSheetId="0">#REF!</definedName>
    <definedName name="aaaa">#REF!</definedName>
    <definedName name="aaaaaa" localSheetId="0">#REF!</definedName>
    <definedName name="aaaaaa">#REF!</definedName>
    <definedName name="AANDG_6_TO_6">#REF!</definedName>
    <definedName name="AcctTable_0043">#REF!</definedName>
    <definedName name="AcctTable_0050">#REF!</definedName>
    <definedName name="AcctTable2_0043">#REF!</definedName>
    <definedName name="AcctTable2_0050">#REF!</definedName>
    <definedName name="AFUDC">'[10]E,VD,AF'!$C$105</definedName>
    <definedName name="ALBERTA_POWER_LIMITED">#REF!</definedName>
    <definedName name="all">#REF!</definedName>
    <definedName name="Allocations">[11]Allocations!$A$3:$F$340</definedName>
    <definedName name="AlloDiff">#REF!,#REF!,#REF!,#REF!,#REF!</definedName>
    <definedName name="aprmax" localSheetId="0">#REF!</definedName>
    <definedName name="aprmax">#REF!</definedName>
    <definedName name="Assets">#REF!</definedName>
    <definedName name="augmax" localSheetId="0">#REF!</definedName>
    <definedName name="augmax">#REF!</definedName>
    <definedName name="_xlnm.Auto_Open">#REF!</definedName>
    <definedName name="B">#REF!</definedName>
    <definedName name="Balance_Sheet">#REF!</definedName>
    <definedName name="BEAVER_" localSheetId="0">'[1]2008 DFPV using 2005 rates'!#REF!</definedName>
    <definedName name="BEAVER_" localSheetId="1">'YEC Fuel Price Variance Calc.'!#REF!</definedName>
    <definedName name="BEAVER_">'[1]2008 DFPV using 2005 rates'!#REF!</definedName>
    <definedName name="BEAVERKWHR" localSheetId="0">'[1]2008 DFPV using 2005 rates'!#REF!</definedName>
    <definedName name="BEAVERKWHR" localSheetId="1">'YEC Fuel Price Variance Calc.'!#REF!</definedName>
    <definedName name="BEAVERKWHR">'[1]2008 DFPV using 2005 rates'!#REF!</definedName>
    <definedName name="BEAVERLITRES" localSheetId="0">'[1]2008 DFPV using 2005 rates'!#REF!</definedName>
    <definedName name="BEAVERLITRES" localSheetId="1">'YEC Fuel Price Variance Calc.'!#REF!</definedName>
    <definedName name="BEAVERLITRES">'[1]2008 DFPV using 2005 rates'!#REF!</definedName>
    <definedName name="beCO81">'[9]Monthly Billed'!#REF!</definedName>
    <definedName name="Blanket">#REF!</definedName>
    <definedName name="BORDER">'[12]Bal Sheet'!#REF!</definedName>
    <definedName name="C_" localSheetId="0">'[1]2008 DFPV using 2005 rates'!#REF!</definedName>
    <definedName name="C_" localSheetId="1">'YEC Fuel Price Variance Calc.'!#REF!</definedName>
    <definedName name="C_">'[1]2008 DFPV using 2005 rates'!#REF!</definedName>
    <definedName name="Call_Centre_cost">[13]Projects!#REF!</definedName>
    <definedName name="Call_Centre_num">[13]Projects!#REF!</definedName>
    <definedName name="CARMACKS_" localSheetId="0">'[1]2008 DFPV using 2005 rates'!#REF!</definedName>
    <definedName name="CARMACKS_" localSheetId="1">'YEC Fuel Price Variance Calc.'!#REF!</definedName>
    <definedName name="CARMACKS_">'[1]2008 DFPV using 2005 rates'!#REF!</definedName>
    <definedName name="CARMACKSKWHR" localSheetId="0">'[1]2008 DFPV using 2005 rates'!#REF!</definedName>
    <definedName name="CARMACKSKWHR" localSheetId="1">'YEC Fuel Price Variance Calc.'!#REF!</definedName>
    <definedName name="CARMACKSKWHR">'[1]2008 DFPV using 2005 rates'!#REF!</definedName>
    <definedName name="cc">#REF!</definedName>
    <definedName name="ccc" hidden="1">{#N/A,#N/A,FALSE,"TEC Consolidated"}</definedName>
    <definedName name="cgl">[14]CONSOL96!#REF!</definedName>
    <definedName name="Contribution">'[15]Financial Highlights'!#REF!</definedName>
    <definedName name="COST_OF_SALES">#REF!</definedName>
    <definedName name="Cover">#REF!</definedName>
    <definedName name="Currency">'[16]Criteria Sheet'!$B$4</definedName>
    <definedName name="CurrentColumnIndex">#REF!</definedName>
    <definedName name="CurrentColumnRowIndex">#REF!</definedName>
    <definedName name="CurrentRowLineItemIndex">#REF!</definedName>
    <definedName name="d">#REF!</definedName>
    <definedName name="Data1">'[17]Details 1'!$C$1:$M$212</definedName>
    <definedName name="Data2">'[17]Details 2'!$A$1:$J$175</definedName>
    <definedName name="Data3">'[17]Details 3'!$A$2:$I$17</definedName>
    <definedName name="Data3.1">'[17]Details 3'!$C$18:$I$42</definedName>
    <definedName name="Data3.2">'[17]Details 3'!$C$36:$I$68</definedName>
    <definedName name="_xlnm.Database">#REF!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d" hidden="1">{"Generation Schedule",#N/A,FALSE,"Generation"}</definedName>
    <definedName name="decmax" localSheetId="0">#REF!</definedName>
    <definedName name="decmax">#REF!</definedName>
    <definedName name="DEPRECIATIONANDAMORTIZATIONVARIANCEPRIOR">[18]PAGE1!#REF!</definedName>
    <definedName name="DESCRIPT2004">#REF!</definedName>
    <definedName name="DESCRIPTIONS">#REF!</definedName>
    <definedName name="DESCRIPTIONS1">#REF!</definedName>
    <definedName name="DEST_" localSheetId="0">'[1]2008 DFPV using 2005 rates'!#REF!</definedName>
    <definedName name="DEST_" localSheetId="1">'YEC Fuel Price Variance Calc.'!#REF!</definedName>
    <definedName name="DEST_">'[1]2008 DFPV using 2005 rates'!#REF!</definedName>
    <definedName name="DESTKWHR" localSheetId="0">'[1]2008 DFPV using 2005 rates'!#REF!</definedName>
    <definedName name="DESTKWHR" localSheetId="1">'YEC Fuel Price Variance Calc.'!#REF!</definedName>
    <definedName name="DESTKWHR">'[1]2008 DFPV using 2005 rates'!#REF!</definedName>
    <definedName name="DESTLITRES" localSheetId="0">'[1]2008 DFPV using 2005 rates'!#REF!</definedName>
    <definedName name="DESTLITRES" localSheetId="1">'YEC Fuel Price Variance Calc.'!#REF!</definedName>
    <definedName name="DESTLITRES">'[1]2008 DFPV using 2005 rates'!#REF!</definedName>
    <definedName name="Dist">#REF!</definedName>
    <definedName name="DistBlank">#REF!</definedName>
    <definedName name="DistBlanket">#REF!</definedName>
    <definedName name="DistBlankTotal">#REF!</definedName>
    <definedName name="DistEdm">#REF!</definedName>
    <definedName name="DistEdmTotal">#REF!</definedName>
    <definedName name="DistNE">#REF!</definedName>
    <definedName name="DistNETotal">#REF!</definedName>
    <definedName name="DistNW">#REF!</definedName>
    <definedName name="DistNWTotal">#REF!</definedName>
    <definedName name="DistSE">#REF!</definedName>
    <definedName name="DistSETotal">#REF!</definedName>
    <definedName name="DistTotal">#REF!</definedName>
    <definedName name="Earnings_Report">#REF!</definedName>
    <definedName name="EARNINGSPERSHAREVARIANCEMONTH">[18]PAGE1!#REF!</definedName>
    <definedName name="EARNINGSPERSHAREVARIANCEPRIOR">[18]PAGE1!#REF!</definedName>
    <definedName name="EARNINGSPERSHAREVARIANCEYEAR">[18]PAGE1!#REF!</definedName>
    <definedName name="EATCBP">[18]PAGE1!$H$72</definedName>
    <definedName name="ELIM_BS">'[19]FR1,2,3,5'!#REF!</definedName>
    <definedName name="ELIM_IS">'[19]FR1,2,3,5'!#REF!</definedName>
    <definedName name="Estimated_Voice___South">[13]Projects!#REF!</definedName>
    <definedName name="exit" hidden="1">{"Generation Schedule",#N/A,FALSE,"Generation"}</definedName>
    <definedName name="F">'[20]I-Tek'!$C$18</definedName>
    <definedName name="febmax" localSheetId="0">#REF!</definedName>
    <definedName name="febmax">#REF!</definedName>
    <definedName name="FERAR" hidden="1">{"Generation Schedule",#N/A,FALSE,"Generation"}</definedName>
    <definedName name="Financial_Operating_Stats_consol">#REF!</definedName>
    <definedName name="Financial_Operating_Stats_consol_NUE">#REF!</definedName>
    <definedName name="Financial_Operating_Stats_NUE">#REF!</definedName>
    <definedName name="FINANCING">#REF!</definedName>
    <definedName name="Forecast_Earnings">#REF!</definedName>
    <definedName name="Forecast_Earnings_Explanations">#REF!</definedName>
    <definedName name="fr_printing">'[21]Current Month FRs'!$C$576:$L$619,'[21]Current Month FRs'!$B$6:$O$57,'[21]Current Month FRs'!$B$74:$O$98,'[21]Current Month FRs'!$B$112:$O$153,'[21]Current Month FRs'!$B$157:$O$211,'[21]Current Month FRs'!$B$220:$O$278,'[21]Current Month FRs'!$B$298:$O$363,'[21]Current Month FRs'!$C$372:$N$427,'[21]Current Month FRs'!$C$437:$N$511</definedName>
    <definedName name="FRANCHISETAXVARIANCEPRIOR">[18]PAGE1!#REF!</definedName>
    <definedName name="FRONTEC">'[12]Bal Sheet'!#REF!</definedName>
    <definedName name="Full_Year_Forecast">'[22]OM Dtls'!$A$1:$A$65536,'[22]OM Dtls'!$B$1:$B$65536,'[22]OM Dtls'!$C$1:$C$65536,'[22]OM Dtls'!$X$1,'[22]OM Dtls'!$X$1:$X$65536</definedName>
    <definedName name="GENANDADMINACT">[18]PAGE1!#REF!</definedName>
    <definedName name="GENANDADMINACTYEAR">[18]PAGE1!#REF!</definedName>
    <definedName name="GENANDADMINBP">[18]PAGE1!#REF!</definedName>
    <definedName name="GENANDADMINBPYEAR">[18]PAGE1!#REF!</definedName>
    <definedName name="GENANDADMINVAR">[18]PAGE1!#REF!</definedName>
    <definedName name="GPE">#REF!</definedName>
    <definedName name="GPETotal">#REF!</definedName>
    <definedName name="HAINES_" localSheetId="0">'[1]2008 DFPV using 2005 rates'!#REF!</definedName>
    <definedName name="HAINES_" localSheetId="1">'YEC Fuel Price Variance Calc.'!#REF!</definedName>
    <definedName name="HAINES_">'[1]2008 DFPV using 2005 rates'!#REF!</definedName>
    <definedName name="HAINESKWHR" localSheetId="0">'[1]2008 DFPV using 2005 rates'!#REF!</definedName>
    <definedName name="HAINESKWHR" localSheetId="1">'YEC Fuel Price Variance Calc.'!#REF!</definedName>
    <definedName name="HAINESKWHR">'[1]2008 DFPV using 2005 rates'!#REF!</definedName>
    <definedName name="hcredit">[23]Rates!$C$5</definedName>
    <definedName name="Highlights">#REF!</definedName>
    <definedName name="HPSET">#REF!</definedName>
    <definedName name="hpset1">#REF!</definedName>
    <definedName name="HPSETMACRO">#REF!</definedName>
    <definedName name="hpsetmacro2">#REF!</definedName>
    <definedName name="HRSUM">'[9]Monthly Billed'!#REF!</definedName>
    <definedName name="INCOME_TAXES">#REF!</definedName>
    <definedName name="Income_variances">#REF!</definedName>
    <definedName name="INCOMETAXESVARIANCEPRIOR">[18]PAGE1!#REF!</definedName>
    <definedName name="index">#REF!</definedName>
    <definedName name="Indirect_Administrative_and_General_Expenses">[24]Cover!$A$2</definedName>
    <definedName name="INELIGIBLERIDERGASSUPPLYVARIANCEMONTH">[18]PAGE1!#REF!</definedName>
    <definedName name="INELIGIBLERIDERGASSUPPLYVARIANCEPRIOR">[18]PAGE1!#REF!</definedName>
    <definedName name="INELIGIBLERIDERGASSUPPLYVARIANCEYEAR">[18]PAGE1!#REF!</definedName>
    <definedName name="INELIGIBLERIDERREVENUEVARIANCEMONTH">[18]PAGE1!#REF!</definedName>
    <definedName name="INELIGIBLERIDERREVENUEVARIANCEPRIOR">[18]PAGE1!#REF!</definedName>
    <definedName name="INELIGIBLERIDERREVENUEVARIANCEYEAR">[18]PAGE1!#REF!</definedName>
    <definedName name="input">#REF!</definedName>
    <definedName name="Inter_Allco">[25]Cover!$A$1:$I$113</definedName>
    <definedName name="Inter_Disco">[25]Cover!$A$57:$I$82</definedName>
    <definedName name="Inter_Finco">[25]Cover!$A$87:$I$114</definedName>
    <definedName name="Inter_Genco">[25]Cover!$A$1:$I$24</definedName>
    <definedName name="Inter_Transco">[25]Cover!$A$29:$I$54</definedName>
    <definedName name="IsoGen">#REF!</definedName>
    <definedName name="IsoGenTotal">#REF!</definedName>
    <definedName name="janmax" localSheetId="0">#REF!</definedName>
    <definedName name="janmax">#REF!</definedName>
    <definedName name="julmax" localSheetId="0">#REF!</definedName>
    <definedName name="julmax">#REF!</definedName>
    <definedName name="junmax" localSheetId="0">#REF!</definedName>
    <definedName name="junmax">#REF!</definedName>
    <definedName name="KENO_" localSheetId="0">'[1]2008 DFPV using 2005 rates'!#REF!</definedName>
    <definedName name="KENO_" localSheetId="1">'YEC Fuel Price Variance Calc.'!#REF!</definedName>
    <definedName name="KENO_">'[1]2008 DFPV using 2005 rates'!#REF!</definedName>
    <definedName name="KENOKWHR" localSheetId="0">'[1]2008 DFPV using 2005 rates'!#REF!</definedName>
    <definedName name="KENOKWHR" localSheetId="1">'YEC Fuel Price Variance Calc.'!#REF!</definedName>
    <definedName name="KENOKWHR">'[1]2008 DFPV using 2005 rates'!#REF!</definedName>
    <definedName name="Laptops_cost">[13]Projects!#REF!</definedName>
    <definedName name="Laptops_num">[13]Projects!#REF!</definedName>
    <definedName name="LESS__Hardware___Voice_Costs_to_be_capitalized">[13]Projects!#REF!</definedName>
    <definedName name="Liabilities">#REF!</definedName>
    <definedName name="LNE">#REF!,#REF!,#REF!,#REF!</definedName>
    <definedName name="LOV_FinGlDesktopEntryPageDef_CurrencyCode" hidden="1">[26]_ADFDI_LOV!$C$2:$AD$2</definedName>
    <definedName name="LOV_FinGlDesktopEntryPageDef_UserCurrencyConversionType" hidden="1">[26]_ADFDI_LOV!$C$4:$G$4</definedName>
    <definedName name="marmax" localSheetId="0">#REF!</definedName>
    <definedName name="marmax">#REF!</definedName>
    <definedName name="maxmar" localSheetId="0">#REF!</definedName>
    <definedName name="maxmar">#REF!</definedName>
    <definedName name="maymax" localSheetId="0">#REF!</definedName>
    <definedName name="maymax">#REF!</definedName>
    <definedName name="MenuInsertColumnValues">#REF!</definedName>
    <definedName name="MenuInsertRowValues">#REF!</definedName>
    <definedName name="NEG_SETT_PENSION">#REF!</definedName>
    <definedName name="NEW">#REF!</definedName>
    <definedName name="No_of_Months">#REF!</definedName>
    <definedName name="none" localSheetId="0">#REF!</definedName>
    <definedName name="none" localSheetId="1">#REF!</definedName>
    <definedName name="none">#REF!</definedName>
    <definedName name="NORVEN">'[12]Bal Sheet'!#REF!</definedName>
    <definedName name="novmax" localSheetId="0">#REF!</definedName>
    <definedName name="novmax">#REF!</definedName>
    <definedName name="NUEA">'[27]CUWLB5-6'!#REF!</definedName>
    <definedName name="NUEB">'[27]CUWLB5-6'!#REF!</definedName>
    <definedName name="Number_of_staff">[13]Projects!#REF!</definedName>
    <definedName name="NumberOfColumnHeadingLines">#REF!</definedName>
    <definedName name="NUYA">'[27]CUWLB5-6'!$A$1:$G$32</definedName>
    <definedName name="NUYB">'[27]CUWLB5-6'!$A$33:$G$69</definedName>
    <definedName name="NWTA">'[27]CUWLB5-6'!$A$75:$G$75</definedName>
    <definedName name="NWTB">'[27]CUWLB5-6'!#REF!</definedName>
    <definedName name="OANDM_6_TO_6">#REF!</definedName>
    <definedName name="octmax" localSheetId="0">#REF!</definedName>
    <definedName name="octmax">#REF!</definedName>
    <definedName name="OLDCROW_" localSheetId="0">'[1]2008 DFPV using 2005 rates'!#REF!</definedName>
    <definedName name="OLDCROW_" localSheetId="1">'YEC Fuel Price Variance Calc.'!#REF!</definedName>
    <definedName name="OLDCROW_">'[1]2008 DFPV using 2005 rates'!#REF!</definedName>
    <definedName name="OLDCROWKWHR" localSheetId="0">'[1]2008 DFPV using 2005 rates'!#REF!</definedName>
    <definedName name="OLDCROWKWHR" localSheetId="1">'YEC Fuel Price Variance Calc.'!#REF!</definedName>
    <definedName name="OLDCROWKWHR">'[1]2008 DFPV using 2005 rates'!#REF!</definedName>
    <definedName name="OLDCROWKWR" localSheetId="0">'[1]2008 DFPV using 2005 rates'!#REF!</definedName>
    <definedName name="OLDCROWKWR" localSheetId="1">'YEC Fuel Price Variance Calc.'!#REF!</definedName>
    <definedName name="OLDCROWKWR">'[1]2008 DFPV using 2005 rates'!#REF!</definedName>
    <definedName name="OLDCROWLITRES" localSheetId="0">'[1]2008 DFPV using 2005 rates'!#REF!</definedName>
    <definedName name="OLDCROWLITRES" localSheetId="1">'YEC Fuel Price Variance Calc.'!#REF!</definedName>
    <definedName name="OLDCROWLITRES">'[1]2008 DFPV using 2005 rates'!#REF!</definedName>
    <definedName name="OPERATINGANDMAINTENANCEVARIANCEPRIOR">[18]PAGE1!#REF!</definedName>
    <definedName name="Operations_Report">#REF!</definedName>
    <definedName name="optha">[23]Rates!$G$75</definedName>
    <definedName name="opthd">[23]Rates!$G$87</definedName>
    <definedName name="Osgen">#REF!</definedName>
    <definedName name="Other_Assets">#REF!</definedName>
    <definedName name="other_assets1">'[28]Pg 10 Other Assets'!$C$1:$J$25</definedName>
    <definedName name="OTHER_TAXES">#REF!</definedName>
    <definedName name="OTHERDEDUCTIONSVARIANCEPRIOR">[18]PAGE1!#REF!</definedName>
    <definedName name="OTHERINCOMEVARIANCEPRIOR">[18]PAGE1!#REF!</definedName>
    <definedName name="otheroprev">[18]PAGE1!$I$30</definedName>
    <definedName name="OTHERREVENUEVARIANCEPRIOR">[18]PAGE1!#REF!</definedName>
    <definedName name="pafe2">#REF!</definedName>
    <definedName name="Page_2">#REF!</definedName>
    <definedName name="page1">#REF!</definedName>
    <definedName name="PAGE2">[2]MDLIMP94!#REF!</definedName>
    <definedName name="PAGE3">[2]MDLIMP94!#REF!</definedName>
    <definedName name="page8">#REF!</definedName>
    <definedName name="PAGEEIGHT">'[12]Bal Sheet'!#REF!</definedName>
    <definedName name="PAGEELEVEN">'[12]Bal Sheet'!#REF!</definedName>
    <definedName name="PAGEETTEEN">'[12]Bal Sheet'!#REF!</definedName>
    <definedName name="PAGEFOUR">'[12]Bal Sheet'!$N$81:$IV$16387</definedName>
    <definedName name="PAGEFTEEN">'[12]Bal Sheet'!#REF!</definedName>
    <definedName name="PAGENINE">'[12]Bal Sheet'!#REF!</definedName>
    <definedName name="PAGENNTEEN">'[12]Bal Sheet'!#REF!</definedName>
    <definedName name="PAGESEVEN">'[12]Bal Sheet'!#REF!</definedName>
    <definedName name="PAGESIX">'[12]Bal Sheet'!#REF!</definedName>
    <definedName name="PAGESIXTEEN">'[12]Bal Sheet'!#REF!</definedName>
    <definedName name="PAGESXTEEN">'[12]Bal Sheet'!#REF!</definedName>
    <definedName name="PAGETHIRTEEN">'[12]Bal Sheet'!#REF!</definedName>
    <definedName name="PAGETWELVE">'[12]Bal Sheet'!#REF!</definedName>
    <definedName name="PAGETWENONE">'[12]Bal Sheet'!#REF!</definedName>
    <definedName name="PAGETWENTTWO">'[12]Bal Sheet'!#REF!</definedName>
    <definedName name="PAGETWENTY">'[12]Bal Sheet'!#REF!</definedName>
    <definedName name="part1">#REF!</definedName>
    <definedName name="part2">#REF!</definedName>
    <definedName name="PCs_cost">[13]Projects!#REF!</definedName>
    <definedName name="PCs_num">[13]Projects!#REF!</definedName>
    <definedName name="PELLY_" localSheetId="0">'[1]2008 DFPV using 2005 rates'!#REF!</definedName>
    <definedName name="PELLY_" localSheetId="1">'YEC Fuel Price Variance Calc.'!#REF!</definedName>
    <definedName name="PELLY_">'[1]2008 DFPV using 2005 rates'!#REF!</definedName>
    <definedName name="PELLYKWHR" localSheetId="0">'[1]2008 DFPV using 2005 rates'!#REF!</definedName>
    <definedName name="PELLYKWHR" localSheetId="1">'YEC Fuel Price Variance Calc.'!#REF!</definedName>
    <definedName name="PELLYKWHR">'[1]2008 DFPV using 2005 rates'!#REF!</definedName>
    <definedName name="PELLYLITRES" localSheetId="0">'[1]2008 DFPV using 2005 rates'!#REF!</definedName>
    <definedName name="PELLYLITRES" localSheetId="1">'YEC Fuel Price Variance Calc.'!#REF!</definedName>
    <definedName name="PELLYLITRES">'[1]2008 DFPV using 2005 rates'!#REF!</definedName>
    <definedName name="PENALTYREVENUEVARIANCEMONTH">[18]PAGE1!#REF!</definedName>
    <definedName name="PENALTYREVENUEVARIANCEPRIOR">[18]PAGE1!#REF!</definedName>
    <definedName name="PENALTYREVENUEVARIANCEYEAR">[18]PAGE1!#REF!</definedName>
    <definedName name="Pension_Adjustment">[29]Sheet3!#REF!</definedName>
    <definedName name="Pension_Common">[29]Sheet3!#REF!</definedName>
    <definedName name="Pension_Disco">[29]Sheet3!#REF!</definedName>
    <definedName name="Pension_Genco">[29]Sheet3!#REF!</definedName>
    <definedName name="Pension_Transmission">[29]Sheet3!#REF!</definedName>
    <definedName name="Perf_Shortfall">#REF!</definedName>
    <definedName name="perftarget">[18]PAGE1!#REF!</definedName>
    <definedName name="Period">'[16]Criteria Sheet'!$B$2</definedName>
    <definedName name="Pg_1__Op_Hilites">#REF!</definedName>
    <definedName name="Pg_3__Sum_of_Ops__YTD_Actuals">#REF!</definedName>
    <definedName name="PopCache_GL_INTERFACE_REFERENCE7" hidden="1">[30]PopCache!$A$1:$A$2</definedName>
    <definedName name="PPPP">#REF!</definedName>
    <definedName name="_xlnm.Print_Area" localSheetId="2">'AEY Fuel Price Variance Calc.'!$A$1:$F$57</definedName>
    <definedName name="_xlnm.Print_Area" localSheetId="0">'FPVA 2024 balance'!$A$1:$R$15</definedName>
    <definedName name="_xlnm.Print_Area" localSheetId="1">'YEC Fuel Price Variance Calc.'!$B$1:$F$204</definedName>
    <definedName name="Print_Area_MI" localSheetId="1">'YEC Fuel Price Variance Calc.'!$F$2:$F$9</definedName>
    <definedName name="Print_Area_MI">#REF!</definedName>
    <definedName name="_xlnm.Print_Titles" localSheetId="0">'FPVA 2024 balance'!$1:$5</definedName>
    <definedName name="Print_variance_column">#REF!</definedName>
    <definedName name="printboth">[31]GENERT!$A$1:$T$33,[31]GENERT!$A$50:$T$79</definedName>
    <definedName name="Printer___High_cost">[13]Projects!#REF!</definedName>
    <definedName name="Printer___High_num">[13]Projects!#REF!</definedName>
    <definedName name="Printer___Low_cost">[13]Projects!#REF!</definedName>
    <definedName name="Printer___Low_num">[13]Projects!#REF!</definedName>
    <definedName name="Printer___Standard_cost">[13]Projects!#REF!</definedName>
    <definedName name="Printer___Standard_num">[13]Projects!#REF!</definedName>
    <definedName name="printpages">[32]BALANCE!$A$1:$N$50,[32]BALANCE!#REF!</definedName>
    <definedName name="Proj55156">'[33]Schedule 10-B-4'!#REF!</definedName>
    <definedName name="Proj55156.">'[34]Schedule 10-B-4'!#REF!</definedName>
    <definedName name="ProjT12786">#REF!</definedName>
    <definedName name="PYSlaveLake">#REF!</definedName>
    <definedName name="q">#REF!</definedName>
    <definedName name="Rates2003">'[35]2003 rates Modified'!$C$2:$D$256</definedName>
    <definedName name="Rates2004">'[35]2004 rates Modified'!$C$2:$D$305</definedName>
    <definedName name="reclass">'[19]FR1,2,3,5'!#REF!</definedName>
    <definedName name="Report_YTD_Actuals">#REF!</definedName>
    <definedName name="RespTable">#REF!</definedName>
    <definedName name="RespTable2">#REF!</definedName>
    <definedName name="REVENUES">#REF!</definedName>
    <definedName name="ridera2">[23]Rates!$C$8</definedName>
    <definedName name="RiderFDetail" localSheetId="0">'FPVA 2024 balance'!#REF!</definedName>
    <definedName name="RiderFSummary" localSheetId="0">'FPVA 2024 balance'!#REF!</definedName>
    <definedName name="rolling">#REF!</definedName>
    <definedName name="ROSS_" localSheetId="0">'[1]2008 DFPV using 2005 rates'!#REF!</definedName>
    <definedName name="ROSS_" localSheetId="1">'YEC Fuel Price Variance Calc.'!#REF!</definedName>
    <definedName name="ROSS_">'[1]2008 DFPV using 2005 rates'!#REF!</definedName>
    <definedName name="ROSSKWHR" localSheetId="0">'[1]2008 DFPV using 2005 rates'!#REF!</definedName>
    <definedName name="ROSSKWHR" localSheetId="1">'YEC Fuel Price Variance Calc.'!#REF!</definedName>
    <definedName name="ROSSKWHR">'[1]2008 DFPV using 2005 rates'!#REF!</definedName>
    <definedName name="rp930je" localSheetId="0">#REF!</definedName>
    <definedName name="rp930je" localSheetId="1">#REF!</definedName>
    <definedName name="rp930je">#REF!</definedName>
    <definedName name="rt11dc1">[23]Rates!$B$16</definedName>
    <definedName name="rt11de1">[23]Rates!$C$16</definedName>
    <definedName name="rt11ge1">[23]Rates!$C$14</definedName>
    <definedName name="rt11sc1">[23]Rates!$B$17</definedName>
    <definedName name="rt11te1">[23]Rates!$C$15</definedName>
    <definedName name="rt21dc1">[23]Rates!$B$28</definedName>
    <definedName name="rt21dd1">[23]Rates!$C$28</definedName>
    <definedName name="rt21de1">[23]Rates!$D$28</definedName>
    <definedName name="rt21de2">[23]Rates!$E$28</definedName>
    <definedName name="rt21ge1">[23]Rates!$D$26</definedName>
    <definedName name="rt21ge2">[23]Rates!$E$26</definedName>
    <definedName name="rt21sc1">[23]Rates!$B$29</definedName>
    <definedName name="rt21sd1">[23]Rates!$C$29</definedName>
    <definedName name="rt21tc1">[23]Rates!$B$27</definedName>
    <definedName name="rt21td1">[23]Rates!$C$27</definedName>
    <definedName name="rt21te1">[23]Rates!$D$27</definedName>
    <definedName name="rt21te2">[23]Rates!$E$27</definedName>
    <definedName name="rt22dc1">[23]Rates!$B$40</definedName>
    <definedName name="rt22dd1">[23]Rates!$C$40</definedName>
    <definedName name="rt22de1">[23]Rates!$D$40</definedName>
    <definedName name="rt22de2">[23]Rates!$E$40</definedName>
    <definedName name="rt22ge1">[23]Rates!$D$38</definedName>
    <definedName name="rt22ge2">[23]Rates!$E$38</definedName>
    <definedName name="rt22sc1">[23]Rates!$B$41</definedName>
    <definedName name="rt22sd1">[23]Rates!$C$41</definedName>
    <definedName name="rt22tc1">[23]Rates!$B$39</definedName>
    <definedName name="rt22td1">[23]Rates!$C$39</definedName>
    <definedName name="rt22te1">[23]Rates!$D$39</definedName>
    <definedName name="rt22te2">[23]Rates!$E$39</definedName>
    <definedName name="rt25dc1">[23]Rates!$B$52</definedName>
    <definedName name="rt25dd1">[23]Rates!$C$52</definedName>
    <definedName name="rt25de1">[23]Rates!$D$52</definedName>
    <definedName name="rt25de2">[23]Rates!$E$52</definedName>
    <definedName name="rt25ge1">[23]Rates!$D$50</definedName>
    <definedName name="rt25ge2">[23]Rates!$E$50</definedName>
    <definedName name="rt25tc1">[23]Rates!$B$51</definedName>
    <definedName name="rt25td1">[23]Rates!$C$51</definedName>
    <definedName name="rt25te1">[23]Rates!$D$51</definedName>
    <definedName name="rt25te2">[23]Rates!$E$51</definedName>
    <definedName name="rt26dc1">[23]Rates!$B$64</definedName>
    <definedName name="rt26dd1">[23]Rates!$C$64</definedName>
    <definedName name="rt31ddd1">[23]Rates!$C$76</definedName>
    <definedName name="rt31ddd2">[23]Rates!$D$76</definedName>
    <definedName name="rt31dde1">[23]Rates!$E$76</definedName>
    <definedName name="rt31dde2">[23]Rates!$F$76</definedName>
    <definedName name="rt31dge1">[23]Rates!$E$74</definedName>
    <definedName name="rt31dge2">[23]Rates!$F$74</definedName>
    <definedName name="rt31dsd1">[23]Rates!$C$77</definedName>
    <definedName name="rt31dsd2">[23]Rates!$D$77</definedName>
    <definedName name="rt31dtd1">[23]Rates!$C$75</definedName>
    <definedName name="rt31dtd2">[23]Rates!$D$75</definedName>
    <definedName name="rt31dte1">[23]Rates!$E$75</definedName>
    <definedName name="rt31dte2">[23]Rates!$F$75</definedName>
    <definedName name="rt31tdd1">[23]Rates!$C$88</definedName>
    <definedName name="rt31tdd2">[23]Rates!$D$88</definedName>
    <definedName name="rt31tde1">[23]Rates!$E$88</definedName>
    <definedName name="rt31tde2">[23]Rates!$F$88</definedName>
    <definedName name="rt31tge1">[23]Rates!$E$86</definedName>
    <definedName name="rt31tge2">[23]Rates!$F$86</definedName>
    <definedName name="rt31tsd1">[23]Rates!$C$89</definedName>
    <definedName name="rt31tsd2">[23]Rates!$D$89</definedName>
    <definedName name="rt31ttd1">[23]Rates!$C$87</definedName>
    <definedName name="rt31ttd2">[23]Rates!$D$87</definedName>
    <definedName name="rt31tte1">[23]Rates!$E$87</definedName>
    <definedName name="rt31tte2">[23]Rates!$F$87</definedName>
    <definedName name="rt32dd1">[23]Rates!$C$100</definedName>
    <definedName name="rt32dd2">[23]Rates!$D$100</definedName>
    <definedName name="rt32de1">[23]Rates!$E$100</definedName>
    <definedName name="rt32de2">[23]Rates!$F$100</definedName>
    <definedName name="rt32ge1">[23]Rates!$E$98</definedName>
    <definedName name="rt32ge2">[23]Rates!$F$98</definedName>
    <definedName name="rt32sd1">[23]Rates!$C$101</definedName>
    <definedName name="rt32sd2">[23]Rates!$D$101</definedName>
    <definedName name="rt32td1">[23]Rates!$C$99</definedName>
    <definedName name="rt32td2">[23]Rates!$D$99</definedName>
    <definedName name="rt32te1">[23]Rates!$E$99</definedName>
    <definedName name="rt32te2">[23]Rates!$F$99</definedName>
    <definedName name="rt33ge1">[23]Rates!$E$110</definedName>
    <definedName name="rt33ge2">[23]Rates!$F$110</definedName>
    <definedName name="rt33sc1">[23]Rates!$B$113</definedName>
    <definedName name="rt33se1">[23]Rates!$E$113</definedName>
    <definedName name="rt33se2">[23]Rates!$F$113</definedName>
    <definedName name="rt33tc1">[23]Rates!$B$111</definedName>
    <definedName name="rt33te1">[23]Rates!$E$111</definedName>
    <definedName name="rt33te2">[23]Rates!$F$111</definedName>
    <definedName name="rt38ge1">[23]Rates!$E$122</definedName>
    <definedName name="rt38ge2">[23]Rates!$F$122</definedName>
    <definedName name="rt41dc1">[23]Rates!$B$136</definedName>
    <definedName name="rt41dd1">[23]Rates!$C$136</definedName>
    <definedName name="rt41de1">[23]Rates!$D$136</definedName>
    <definedName name="rt41de2">[23]Rates!$E$136</definedName>
    <definedName name="rt41ge1">[23]Rates!$D$134</definedName>
    <definedName name="rt41ge2">[23]Rates!$E$134</definedName>
    <definedName name="rt41sc1">[23]Rates!$B$137</definedName>
    <definedName name="rt41sd1">[23]Rates!$C$137</definedName>
    <definedName name="rt41tc1">[23]Rates!$B$135</definedName>
    <definedName name="rt41td1">[23]Rates!$C$135</definedName>
    <definedName name="rt41te1">[23]Rates!$D$135</definedName>
    <definedName name="rt41te2">[23]Rates!$E$135</definedName>
    <definedName name="rt51dc1">[23]Rates!$B$148</definedName>
    <definedName name="rt51dd1">[23]Rates!$C$148</definedName>
    <definedName name="rt51de1">[23]Rates!$D$148</definedName>
    <definedName name="rt51de2">[23]Rates!$E$148</definedName>
    <definedName name="rt51ge1">[23]Rates!$D$146</definedName>
    <definedName name="rt51ge2">[23]Rates!$E$146</definedName>
    <definedName name="rt51sc1">[23]Rates!$B$149</definedName>
    <definedName name="rt51sd1">[23]Rates!$C$149</definedName>
    <definedName name="rt51tc1">[23]Rates!$B$147</definedName>
    <definedName name="rt51td1">[23]Rates!$C$147</definedName>
    <definedName name="rt51te1">[23]Rates!$D$147</definedName>
    <definedName name="rt51te2">[23]Rates!$E$147</definedName>
    <definedName name="rt56dc1">[23]Rates!$B$160</definedName>
    <definedName name="rt56dd1">[23]Rates!$C$160</definedName>
    <definedName name="rt56de1">[23]Rates!$D$160</definedName>
    <definedName name="rt56de2">[23]Rates!$E$160</definedName>
    <definedName name="rt56ge1">[23]Rates!$D$158</definedName>
    <definedName name="rt56ge2">[23]Rates!$E$158</definedName>
    <definedName name="rt56sc1">[23]Rates!$B$161</definedName>
    <definedName name="rt56sd1">[23]Rates!$C$161</definedName>
    <definedName name="rt56tc1">[23]Rates!$B$159</definedName>
    <definedName name="rt56td1">[23]Rates!$C$159</definedName>
    <definedName name="rt56te1">[23]Rates!$D$159</definedName>
    <definedName name="rt56te2">[23]Rates!$E$159</definedName>
    <definedName name="rt61dabcd1">[23]Rates!$D$172</definedName>
    <definedName name="rt61gd1">[23]Rates!$D$170</definedName>
    <definedName name="rt61td1">[23]Rates!$D$171</definedName>
    <definedName name="rt63dabced1">[23]Rates!$D$184</definedName>
    <definedName name="rt63gd1">[23]Rates!$D$182</definedName>
    <definedName name="rt63td1">[23]Rates!$D$183</definedName>
    <definedName name="SALESREVENUEVARIANCEPRIOR">[18]PAGE1!#REF!</definedName>
    <definedName name="SALESREVENUEVARIANCEPRIOR1">[18]PAGE1!#REF!</definedName>
    <definedName name="SCCP_BP_Input">#REF!</definedName>
    <definedName name="SCFP_Business_Plan">#REF!</definedName>
    <definedName name="SCFP_explanations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'[33]Schedule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[36]Schedule!#REF!</definedName>
    <definedName name="Schedule6B3">#REF!</definedName>
    <definedName name="Schedule6B4">#REF!</definedName>
    <definedName name="Schedule6B5">#REF!</definedName>
    <definedName name="Schedule7B4">'[33]Schedule 7-B-4'!#REF!</definedName>
    <definedName name="Schedule9B2">#REF!</definedName>
    <definedName name="Segmented_Summary">#REF!</definedName>
    <definedName name="sepmax" localSheetId="0">#REF!</definedName>
    <definedName name="sepmax">#REF!</definedName>
    <definedName name="Significant_Income_Variances">#REF!</definedName>
    <definedName name="Slide_YTD_Actuals">#REF!</definedName>
    <definedName name="snare">'[9]Monthly Billed'!#REF!</definedName>
    <definedName name="snare1">'[9]Monthly Billed'!#REF!</definedName>
    <definedName name="SORT">'[37]01 - January'!#REF!</definedName>
    <definedName name="sort_area">#REF!</definedName>
    <definedName name="Specialized_Hardware">[13]Projects!#REF!</definedName>
    <definedName name="StartColumnIndex">#REF!</definedName>
    <definedName name="StartColumnRowIndex">#REF!</definedName>
    <definedName name="StartRowLineItemIndex">#REF!</definedName>
    <definedName name="Statement_of_Earnings">#REF!</definedName>
    <definedName name="Statement_of_Earnings_variances_explanations">#REF!</definedName>
    <definedName name="STEWART_" localSheetId="0">'[1]2008 DFPV using 2005 rates'!#REF!</definedName>
    <definedName name="STEWART_" localSheetId="1">'YEC Fuel Price Variance Calc.'!#REF!</definedName>
    <definedName name="STEWART_">'[1]2008 DFPV using 2005 rates'!#REF!</definedName>
    <definedName name="STEWARTKWHR" localSheetId="0">'[1]2008 DFPV using 2005 rates'!#REF!</definedName>
    <definedName name="STEWARTKWHR" localSheetId="1">'YEC Fuel Price Variance Calc.'!#REF!</definedName>
    <definedName name="STEWARTKWHR">'[1]2008 DFPV using 2005 rates'!#REF!</definedName>
    <definedName name="STEWARTLITRES" localSheetId="0">'[1]2008 DFPV using 2005 rates'!#REF!</definedName>
    <definedName name="STEWARTLITRES" localSheetId="1">'YEC Fuel Price Variance Calc.'!#REF!</definedName>
    <definedName name="STEWARTLITRES">'[1]2008 DFPV using 2005 rates'!#REF!</definedName>
    <definedName name="SUMMARY">#REF!</definedName>
    <definedName name="SWIFT_" localSheetId="0">'[1]2008 DFPV using 2005 rates'!#REF!</definedName>
    <definedName name="SWIFT_" localSheetId="1">'YEC Fuel Price Variance Calc.'!#REF!</definedName>
    <definedName name="SWIFT_">'[1]2008 DFPV using 2005 rates'!#REF!</definedName>
    <definedName name="SWIFTKWHR" localSheetId="0">'[1]2008 DFPV using 2005 rates'!#REF!</definedName>
    <definedName name="SWIFTKWHR" localSheetId="1">'YEC Fuel Price Variance Calc.'!#REF!</definedName>
    <definedName name="SWIFTKWHR">'[1]2008 DFPV using 2005 rates'!#REF!</definedName>
    <definedName name="SWIFTLITRES" localSheetId="0">'[1]2008 DFPV using 2005 rates'!#REF!</definedName>
    <definedName name="SWIFTLITRES" localSheetId="1">'YEC Fuel Price Variance Calc.'!#REF!</definedName>
    <definedName name="SWIFTLITRES">'[1]2008 DFPV using 2005 rates'!#REF!</definedName>
    <definedName name="TABLE" localSheetId="0">'[1]2008 DFPV using 2005 rates'!#REF!</definedName>
    <definedName name="TABLE" localSheetId="1">'YEC Fuel Price Variance Calc.'!#REF!</definedName>
    <definedName name="TABLE">'[1]2008 DFPV using 2005 rates'!#REF!</definedName>
    <definedName name="TableName">"Dummy"</definedName>
    <definedName name="Telecomm">[38]Trans!#REF!,[38]Trans!#REF!,[38]Trans!#REF!,[38]Trans!#REF!,[38]Trans!#REF!,[38]Trans!#REF!,[38]Trans!#REF!,[38]Trans!#REF!,[38]Trans!#REF!</definedName>
    <definedName name="Terminals_cost">[13]Projects!#REF!</definedName>
    <definedName name="Terminals_num">[13]Projects!#REF!</definedName>
    <definedName name="TEST" localSheetId="0">'[1]2008 DFPV using 2005 rates'!#REF!</definedName>
    <definedName name="TEST" localSheetId="1">'YEC Fuel Price Variance Calc.'!#REF!</definedName>
    <definedName name="TEST">'[1]2008 DFPV using 2005 rates'!#REF!</definedName>
    <definedName name="TITLE">'[12]Bal Sheet'!#REF!</definedName>
    <definedName name="TOT0009_11_12_113">#REF!,#REF!,#REF!</definedName>
    <definedName name="TOTAL_CAPITAL">#REF!</definedName>
    <definedName name="Total_Distributed">[13]Projects!#REF!</definedName>
    <definedName name="Total_Hardware">[13]Projects!#REF!</definedName>
    <definedName name="Total_Mainframe_Costs">[13]Projects!#REF!</definedName>
    <definedName name="TOTAL_O_M">[13]Projects!#REF!</definedName>
    <definedName name="Total_O_M_project">#REF!</definedName>
    <definedName name="Total_Standard_Hardware">[13]Projects!#REF!</definedName>
    <definedName name="Training_Cost">[13]Projects!#REF!</definedName>
    <definedName name="Trans">#REF!</definedName>
    <definedName name="TransTotal">#REF!</definedName>
    <definedName name="trout1">'[9]Monthly Billed'!#REF!</definedName>
    <definedName name="TX00009_11_12">'[5]All Projects Less Contributions'!$F$260:$F$261,'[5]All Projects Less Contributions'!$F$270:$F$273,'[5]All Projects Less Contributions'!$F$276,'[5]All Projects Less Contributions'!$F$278:$F$281,'[5]All Projects Less Contributions'!$F$286:$F$288,'[5]All Projects Less Contributions'!$F$290</definedName>
    <definedName name="TX0009_11_12">'[5]All Projects Less Contributions'!$F$260:$F$261,'[5]All Projects Less Contributions'!$F$270:$F$273,'[5]All Projects Less Contributions'!$F$276,'[5]All Projects Less Contributions'!$F$278:$F$281,'[5]All Projects Less Contributions'!$F$286:$F$288</definedName>
    <definedName name="TX0009_11_12_113">#REF!,#REF!,#REF!,#REF!,#REF!,#REF!,#REF!,#REF!,#REF!,#REF!,#REF!,#REF!,#REF!,#REF!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ariance">#REF!</definedName>
    <definedName name="VARIANCES">'[12]Bal Sheet'!$A$10</definedName>
    <definedName name="VDD">#REF!</definedName>
    <definedName name="VDT">#REF!</definedName>
    <definedName name="Voice___Long_Distance">[13]Projects!#REF!</definedName>
    <definedName name="Voice_Lines_cost">[13]Projects!#REF!</definedName>
    <definedName name="Voice_Lines_num">[13]Projects!#REF!</definedName>
    <definedName name="Voice_Mail_cost">[13]Projects!#REF!</definedName>
    <definedName name="Voice_Mail_num">[13]Projects!#REF!</definedName>
    <definedName name="Voice_Sets_cost">[13]Projects!#REF!</definedName>
    <definedName name="Voice_Sets_num">[13]Projects!#REF!</definedName>
    <definedName name="vvvv" localSheetId="0">#REF!</definedName>
    <definedName name="vvvv">#REF!</definedName>
    <definedName name="w3aje" localSheetId="0">#REF!</definedName>
    <definedName name="w3aje" localSheetId="1">#REF!</definedName>
    <definedName name="w3aje">#REF!</definedName>
    <definedName name="WAN">[13]Projects!#REF!</definedName>
    <definedName name="WATSON_" localSheetId="0">'[1]2008 DFPV using 2005 rates'!#REF!</definedName>
    <definedName name="WATSON_" localSheetId="1">'YEC Fuel Price Variance Calc.'!#REF!</definedName>
    <definedName name="WATSON_">'[1]2008 DFPV using 2005 rates'!#REF!</definedName>
    <definedName name="WATSONKWHR" localSheetId="0">'[1]2008 DFPV using 2005 rates'!#REF!</definedName>
    <definedName name="WATSONKWHR" localSheetId="1">'YEC Fuel Price Variance Calc.'!#REF!</definedName>
    <definedName name="WATSONKWHR">'[1]2008 DFPV using 2005 rates'!#REF!</definedName>
    <definedName name="WATSONLITRES" localSheetId="0">'[1]2008 DFPV using 2005 rates'!#REF!</definedName>
    <definedName name="WATSONLITRES" localSheetId="1">'YEC Fuel Price Variance Calc.'!#REF!</definedName>
    <definedName name="WATSONLITRES">'[1]2008 DFPV using 2005 rates'!#REF!</definedName>
    <definedName name="WHSE_" localSheetId="0">'[1]2008 DFPV using 2005 rates'!#REF!</definedName>
    <definedName name="WHSE_" localSheetId="1">'YEC Fuel Price Variance Calc.'!#REF!</definedName>
    <definedName name="WHSE_">'[1]2008 DFPV using 2005 rates'!#REF!</definedName>
    <definedName name="WHSEKWHR" localSheetId="0">'[1]2008 DFPV using 2005 rates'!#REF!</definedName>
    <definedName name="WHSEKWHR" localSheetId="1">'YEC Fuel Price Variance Calc.'!#REF!</definedName>
    <definedName name="WHSEKWHR">'[1]2008 DFPV using 2005 rates'!#REF!</definedName>
    <definedName name="wrn.Account._.Codes." hidden="1">{#N/A,#N/A,FALSE,"Account Codes"}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hidden="1">{#N/A,#N/A,FALSE,"Bank LOC(U.S.Canada)"}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hidden="1">{"Generation Schedule",#N/A,FALSE,"Generation"}</definedName>
    <definedName name="wrn.Key._.Assumptions." hidden="1">{#N/A,#N/A,FALSE,"Key Assumptions"}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hidden="1">{#N/A,#N/A,TRUE,"title-gr";#N/A,#N/A,TRUE,"earn by plant-gr";#N/A,#N/A,TRUE,"earn sum-gr";#N/A,#N/A,TRUE,"chart apl"}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hidden="1">{#N/A,#N/A,FALSE,"Summary"}</definedName>
    <definedName name="wrn.TEC._.Consolidated." hidden="1">{#N/A,#N/A,FALSE,"TEC Consolidated"}</definedName>
    <definedName name="wrn.Transmission." hidden="1">{#N/A,#N/A,FALSE,"Trans"}</definedName>
    <definedName name="XDO_?BEGINNING_BALANCE?">#REF!</definedName>
    <definedName name="XDO_?BOOK_TYPE_CODE1?">'[39]Subledger Reports Cloud'!#REF!</definedName>
    <definedName name="XDO_?COST_ACCOUNT?">#REF!</definedName>
    <definedName name="XDO_?CURRENT_YEAR_ADDITIONS?">#REF!</definedName>
    <definedName name="XDO_?CURRENT_YEAR_ADJUSTMENTS?">#REF!</definedName>
    <definedName name="XDO_?CURRENT_YEAR_RETIREMENTS?">#REF!</definedName>
    <definedName name="XDO_?CURRENT_YEAR_TRANSFERS?">#REF!</definedName>
    <definedName name="XDO_?PROPERTY_TYPE_CODE1?">#REF!</definedName>
    <definedName name="XDO_?XDOFIELD1?">'[39]Subledger Reports Cloud'!#REF!</definedName>
    <definedName name="XDO_?XDOFIELD10?">'[39]Subledger Reports Cloud'!#REF!</definedName>
    <definedName name="XDO_?XDOFIELD11?">'[39]Subledger Reports Cloud'!#REF!</definedName>
    <definedName name="XDO_?XDOFIELD12?">'[39]Subledger Reports Cloud'!#REF!</definedName>
    <definedName name="XDO_?XDOFIELD13?">'[39]Subledger Reports Cloud'!#REF!</definedName>
    <definedName name="XDO_?XDOFIELD14?">'[39]Subledger Reports Cloud'!#REF!</definedName>
    <definedName name="XDO_?XDOFIELD15?">'[39]Subledger Reports Cloud'!#REF!</definedName>
    <definedName name="XDO_?XDOFIELD16?">'[39]Subledger Reports Cloud'!#REF!</definedName>
    <definedName name="XDO_?XDOFIELD17?">'[39]Subledger Reports Cloud'!#REF!</definedName>
    <definedName name="XDO_?XDOFIELD18?">'[39]Subledger Reports Cloud'!#REF!</definedName>
    <definedName name="XDO_?XDOFIELD19?">'[39]Subledger Reports Cloud'!#REF!</definedName>
    <definedName name="XDO_?XDOFIELD2?">'[39]Subledger Reports Cloud'!#REF!</definedName>
    <definedName name="XDO_?XDOFIELD20?">'[39]Subledger Reports Cloud'!#REF!</definedName>
    <definedName name="XDO_?XDOFIELD21?">'[39]Subledger Reports Cloud'!#REF!</definedName>
    <definedName name="XDO_?XDOFIELD22?">'[39]Subledger Reports Cloud'!#REF!</definedName>
    <definedName name="XDO_?XDOFIELD23?">'[39]Subledger Reports Cloud'!#REF!</definedName>
    <definedName name="XDO_?XDOFIELD24?">'[39]Subledger Reports Cloud'!#REF!</definedName>
    <definedName name="XDO_?XDOFIELD25?">'[39]Subledger Reports Cloud'!#REF!</definedName>
    <definedName name="XDO_?XDOFIELD26?">'[39]Subledger Reports Cloud'!#REF!</definedName>
    <definedName name="XDO_?XDOFIELD27?">'[39]Subledger Reports Cloud'!#REF!</definedName>
    <definedName name="XDO_?XDOFIELD28?">'[39]Subledger Reports Cloud'!#REF!</definedName>
    <definedName name="XDO_?XDOFIELD29?">'[39]Subledger Reports Cloud'!#REF!</definedName>
    <definedName name="XDO_?XDOFIELD3?">'[39]Subledger Reports Cloud'!#REF!</definedName>
    <definedName name="XDO_?XDOFIELD30?">'[39]Subledger Reports Cloud'!#REF!</definedName>
    <definedName name="XDO_?XDOFIELD31?">'[39]Subledger Reports Cloud'!#REF!</definedName>
    <definedName name="XDO_?XDOFIELD32?">'[39]Subledger Reports Cloud'!#REF!</definedName>
    <definedName name="XDO_?XDOFIELD33?">'[39]Subledger Reports Cloud'!#REF!</definedName>
    <definedName name="XDO_?XDOFIELD34?">'[39]Subledger Reports Cloud'!#REF!</definedName>
    <definedName name="XDO_?XDOFIELD35?">'[39]Subledger Reports Cloud'!#REF!</definedName>
    <definedName name="XDO_?XDOFIELD36?">'[39]Subledger Reports Cloud'!#REF!</definedName>
    <definedName name="XDO_?XDOFIELD4?">'[39]Subledger Reports Cloud'!#REF!</definedName>
    <definedName name="XDO_?XDOFIELD5?">'[39]Subledger Reports Cloud'!#REF!</definedName>
    <definedName name="XDO_?XDOFIELD6?">'[39]Subledger Reports Cloud'!#REF!</definedName>
    <definedName name="XDO_?XDOFIELD7?">'[39]Subledger Reports Cloud'!#REF!</definedName>
    <definedName name="XDO_?XDOFIELD9?">'[39]Subledger Reports Cloud'!#REF!</definedName>
    <definedName name="XDO_?YTD_A_O_D?">'[40]Backup - IFRS Dec19 YTD'!$S$11:$S$52</definedName>
    <definedName name="XDO_?YTD_D_E_A?">'[40]Backup - IFRS Dec19 YTD'!$R$11:$R$52</definedName>
    <definedName name="XDO_?YTD_M_D_E?">'[40]Backup - IFRS Dec19 YTD'!$Q$11:$Q$52</definedName>
    <definedName name="XDO_GROUP_?XDOG1?">'[39]Subledger Reports Cloud'!#REF!</definedName>
    <definedName name="xxExistingRiderC">'[41]RATE_WORK-2005'!$C$30</definedName>
    <definedName name="xxExistingRiderP">'[41]RATE_WORK-2005'!$C$29</definedName>
    <definedName name="YTD_ACCESS_ACT">#REF!</definedName>
    <definedName name="YTD_ACCESS_VAR">#REF!</definedName>
    <definedName name="YTD_PP_PURCHASES">#REF!</definedName>
    <definedName name="YTD_PP_VAR">#REF!</definedName>
    <definedName name="YTD_RESERVE_ACT">#REF!</definedName>
    <definedName name="YTD_RESERVE_VAR">#REF!</definedName>
    <definedName name="YTD_SHARE_OBLIG_ACT">#REF!</definedName>
    <definedName name="YTD_SHARE_OBLIG_VAR">#REF!</definedName>
    <definedName name="YUKONHYDRO" localSheetId="0">'[1]2008 DFPV using 2005 rates'!#REF!</definedName>
    <definedName name="YUKONHYDRO" localSheetId="1">'YEC Fuel Price Variance Calc.'!#REF!</definedName>
    <definedName name="YUKONHYDRO">'[1]2008 DFPV using 2005 rates'!#REF!</definedName>
    <definedName name="z">#REF!</definedName>
    <definedName name="Z_3153D7A3_5601_11D2_B6B9_00A0C9CF674F_.wvu.PrintArea" localSheetId="1" hidden="1">'YEC Fuel Price Variance Calc.'!$B$2:$E$27</definedName>
    <definedName name="Z_3153D7A3_5601_11D2_B6B9_00A0C9CF674F_.wvu.Rows" localSheetId="1" hidden="1">'YEC Fuel Price Variance Calc.'!$28:$30,'YEC Fuel Price Variance Calc.'!$40:$40</definedName>
    <definedName name="Z_418DF6FE_13EF_11D2_8C37_00A0C92A9A63_.wvu.Rows" localSheetId="0" hidden="1">[42]WAF!$A$8:$IV$103,[42]WAF!$A$342:$IV$352,[42]WAF!$A$354:$IV$359,[42]WAF!$A$373:$IV$396,[42]WAF!#REF!,[42]WAF!#REF!,[42]WAF!#REF!</definedName>
    <definedName name="Z_418DF6FE_13EF_11D2_8C37_00A0C92A9A63_.wvu.Rows" hidden="1">[42]WAF!$A$8:$IV$103,[42]WAF!$A$342:$IV$352,[42]WAF!$A$354:$IV$359,[42]WAF!$A$373:$IV$396,[42]WAF!#REF!,[42]WAF!#REF!,[42]WAF!#REF!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D42" i="4" l="1"/>
  <c r="D50" i="4" s="1"/>
  <c r="E42" i="4"/>
  <c r="E50" i="4" s="1"/>
  <c r="F42" i="4"/>
  <c r="D43" i="4"/>
  <c r="D51" i="4" s="1"/>
  <c r="E43" i="4"/>
  <c r="E51" i="4" s="1"/>
  <c r="F43" i="4"/>
  <c r="F51" i="4" s="1"/>
  <c r="D44" i="4"/>
  <c r="D52" i="4" s="1"/>
  <c r="E44" i="4"/>
  <c r="E52" i="4" s="1"/>
  <c r="F44" i="4"/>
  <c r="F52" i="4" s="1"/>
  <c r="D45" i="4"/>
  <c r="D53" i="4" s="1"/>
  <c r="E45" i="4"/>
  <c r="E53" i="4" s="1"/>
  <c r="F45" i="4"/>
  <c r="F53" i="4" s="1"/>
  <c r="D46" i="4"/>
  <c r="D54" i="4" s="1"/>
  <c r="E46" i="4"/>
  <c r="E54" i="4" s="1"/>
  <c r="F46" i="4"/>
  <c r="D47" i="4"/>
  <c r="D55" i="4" s="1"/>
  <c r="E47" i="4"/>
  <c r="E55" i="4" s="1"/>
  <c r="F47" i="4"/>
  <c r="F55" i="4" s="1"/>
  <c r="F50" i="4"/>
  <c r="F54" i="4"/>
  <c r="D57" i="4" l="1"/>
  <c r="L7" i="1" s="1"/>
  <c r="E57" i="4" l="1"/>
  <c r="F57" i="4" l="1"/>
  <c r="L8" i="1"/>
  <c r="Q6" i="1"/>
  <c r="L9" i="1" l="1"/>
  <c r="C187" i="2" l="1"/>
  <c r="C186" i="2"/>
  <c r="D186" i="2" s="1"/>
  <c r="E186" i="2" s="1"/>
  <c r="D182" i="2"/>
  <c r="D187" i="2" s="1"/>
  <c r="D181" i="2"/>
  <c r="E181" i="2" s="1"/>
  <c r="E180" i="2"/>
  <c r="D180" i="2"/>
  <c r="C180" i="2"/>
  <c r="C167" i="2"/>
  <c r="D167" i="2" s="1"/>
  <c r="E167" i="2" s="1"/>
  <c r="C166" i="2"/>
  <c r="D166" i="2" s="1"/>
  <c r="E166" i="2" s="1"/>
  <c r="E162" i="2"/>
  <c r="D162" i="2"/>
  <c r="D161" i="2"/>
  <c r="E160" i="2"/>
  <c r="D160" i="2"/>
  <c r="C160" i="2"/>
  <c r="C147" i="2"/>
  <c r="C146" i="2"/>
  <c r="D146" i="2" s="1"/>
  <c r="E146" i="2" s="1"/>
  <c r="D142" i="2"/>
  <c r="D147" i="2" s="1"/>
  <c r="D141" i="2"/>
  <c r="E141" i="2" s="1"/>
  <c r="E140" i="2"/>
  <c r="D140" i="2"/>
  <c r="C140" i="2"/>
  <c r="C127" i="2"/>
  <c r="C126" i="2"/>
  <c r="D126" i="2" s="1"/>
  <c r="E126" i="2" s="1"/>
  <c r="D122" i="2"/>
  <c r="E122" i="2" s="1"/>
  <c r="D121" i="2"/>
  <c r="E121" i="2" s="1"/>
  <c r="E120" i="2"/>
  <c r="D120" i="2"/>
  <c r="C120" i="2"/>
  <c r="C107" i="2"/>
  <c r="C106" i="2"/>
  <c r="D106" i="2" s="1"/>
  <c r="E106" i="2" s="1"/>
  <c r="E102" i="2"/>
  <c r="D102" i="2"/>
  <c r="D107" i="2" s="1"/>
  <c r="E101" i="2"/>
  <c r="D101" i="2"/>
  <c r="E100" i="2"/>
  <c r="D100" i="2"/>
  <c r="C100" i="2"/>
  <c r="C75" i="2"/>
  <c r="C74" i="2"/>
  <c r="D74" i="2" s="1"/>
  <c r="E74" i="2" s="1"/>
  <c r="C73" i="2"/>
  <c r="D73" i="2" s="1"/>
  <c r="E73" i="2" s="1"/>
  <c r="C72" i="2"/>
  <c r="D72" i="2" s="1"/>
  <c r="E72" i="2" s="1"/>
  <c r="C71" i="2"/>
  <c r="D71" i="2" s="1"/>
  <c r="E71" i="2" s="1"/>
  <c r="C66" i="2"/>
  <c r="D66" i="2" s="1"/>
  <c r="D185" i="2" s="1"/>
  <c r="C65" i="2"/>
  <c r="C64" i="2"/>
  <c r="C145" i="2" s="1"/>
  <c r="C63" i="2"/>
  <c r="C125" i="2" s="1"/>
  <c r="C62" i="2"/>
  <c r="C105" i="2" s="1"/>
  <c r="C57" i="2"/>
  <c r="D57" i="2" s="1"/>
  <c r="E57" i="2" s="1"/>
  <c r="C56" i="2"/>
  <c r="C55" i="2"/>
  <c r="C54" i="2"/>
  <c r="C53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38" i="2"/>
  <c r="E183" i="2" s="1"/>
  <c r="D38" i="2"/>
  <c r="D183" i="2" s="1"/>
  <c r="C38" i="2"/>
  <c r="C183" i="2" s="1"/>
  <c r="E37" i="2"/>
  <c r="E163" i="2" s="1"/>
  <c r="D37" i="2"/>
  <c r="D163" i="2" s="1"/>
  <c r="C37" i="2"/>
  <c r="C163" i="2" s="1"/>
  <c r="E36" i="2"/>
  <c r="E143" i="2" s="1"/>
  <c r="D36" i="2"/>
  <c r="D143" i="2" s="1"/>
  <c r="C36" i="2"/>
  <c r="C143" i="2" s="1"/>
  <c r="E35" i="2"/>
  <c r="E123" i="2" s="1"/>
  <c r="D35" i="2"/>
  <c r="D123" i="2" s="1"/>
  <c r="C35" i="2"/>
  <c r="C123" i="2" s="1"/>
  <c r="E34" i="2"/>
  <c r="E103" i="2" s="1"/>
  <c r="D34" i="2"/>
  <c r="D103" i="2" s="1"/>
  <c r="C34" i="2"/>
  <c r="C103" i="2" s="1"/>
  <c r="E27" i="2"/>
  <c r="D27" i="2"/>
  <c r="C27" i="2"/>
  <c r="C76" i="2" s="1"/>
  <c r="E18" i="2"/>
  <c r="D18" i="2"/>
  <c r="C18" i="2"/>
  <c r="C67" i="2" s="1"/>
  <c r="B11" i="2"/>
  <c r="B20" i="2" s="1"/>
  <c r="B32" i="2" s="1"/>
  <c r="B42" i="2" s="1"/>
  <c r="B51" i="2" s="1"/>
  <c r="B60" i="2" s="1"/>
  <c r="B69" i="2" s="1"/>
  <c r="B78" i="2" s="1"/>
  <c r="B87" i="2" s="1"/>
  <c r="E9" i="2"/>
  <c r="D9" i="2"/>
  <c r="C9" i="2"/>
  <c r="C58" i="2" s="1"/>
  <c r="C130" i="2" l="1"/>
  <c r="C136" i="2" s="1"/>
  <c r="C200" i="2" s="1"/>
  <c r="D127" i="2"/>
  <c r="C81" i="2"/>
  <c r="C128" i="2" s="1"/>
  <c r="C133" i="2" s="1"/>
  <c r="D150" i="2"/>
  <c r="E127" i="2"/>
  <c r="C49" i="2"/>
  <c r="D67" i="2"/>
  <c r="E67" i="2" s="1"/>
  <c r="D62" i="2"/>
  <c r="E62" i="2" s="1"/>
  <c r="C84" i="2"/>
  <c r="C188" i="2" s="1"/>
  <c r="D75" i="2"/>
  <c r="E75" i="2" s="1"/>
  <c r="D64" i="2"/>
  <c r="D54" i="2"/>
  <c r="E54" i="2" s="1"/>
  <c r="C185" i="2"/>
  <c r="D76" i="2"/>
  <c r="E76" i="2" s="1"/>
  <c r="C94" i="2"/>
  <c r="C85" i="2"/>
  <c r="D58" i="2"/>
  <c r="D55" i="2"/>
  <c r="C91" i="2"/>
  <c r="C82" i="2"/>
  <c r="C148" i="2" s="1"/>
  <c r="C153" i="2" s="1"/>
  <c r="C165" i="2"/>
  <c r="D65" i="2"/>
  <c r="E110" i="2"/>
  <c r="C92" i="2"/>
  <c r="C83" i="2"/>
  <c r="C168" i="2" s="1"/>
  <c r="D49" i="2"/>
  <c r="D56" i="2"/>
  <c r="C110" i="2"/>
  <c r="E66" i="2"/>
  <c r="C90" i="2"/>
  <c r="D63" i="2"/>
  <c r="C39" i="2"/>
  <c r="E49" i="2"/>
  <c r="D93" i="2"/>
  <c r="D130" i="2"/>
  <c r="C170" i="2"/>
  <c r="C150" i="2"/>
  <c r="D39" i="2"/>
  <c r="E39" i="2"/>
  <c r="D53" i="2"/>
  <c r="C89" i="2"/>
  <c r="C80" i="2"/>
  <c r="C108" i="2" s="1"/>
  <c r="C113" i="2" s="1"/>
  <c r="C190" i="2"/>
  <c r="D110" i="2"/>
  <c r="E161" i="2"/>
  <c r="E170" i="2" s="1"/>
  <c r="D170" i="2"/>
  <c r="E182" i="2"/>
  <c r="C93" i="2"/>
  <c r="E130" i="2"/>
  <c r="E142" i="2"/>
  <c r="E107" i="2"/>
  <c r="D190" i="2"/>
  <c r="C131" i="2" l="1"/>
  <c r="D90" i="2"/>
  <c r="D105" i="2"/>
  <c r="D84" i="2"/>
  <c r="D188" i="2" s="1"/>
  <c r="D193" i="2" s="1"/>
  <c r="D81" i="2"/>
  <c r="D128" i="2" s="1"/>
  <c r="E105" i="2"/>
  <c r="E190" i="2"/>
  <c r="E81" i="2"/>
  <c r="E128" i="2" s="1"/>
  <c r="E150" i="2"/>
  <c r="C193" i="2"/>
  <c r="C134" i="2"/>
  <c r="D131" i="2"/>
  <c r="E131" i="2" s="1"/>
  <c r="E64" i="2"/>
  <c r="D145" i="2"/>
  <c r="E84" i="2"/>
  <c r="E188" i="2" s="1"/>
  <c r="D82" i="2"/>
  <c r="D148" i="2" s="1"/>
  <c r="D91" i="2"/>
  <c r="E55" i="2"/>
  <c r="D89" i="2"/>
  <c r="D80" i="2"/>
  <c r="D108" i="2" s="1"/>
  <c r="E53" i="2"/>
  <c r="C111" i="2"/>
  <c r="D111" i="2" s="1"/>
  <c r="E111" i="2" s="1"/>
  <c r="C116" i="2"/>
  <c r="C199" i="2" s="1"/>
  <c r="C196" i="2"/>
  <c r="C203" i="2" s="1"/>
  <c r="C191" i="2"/>
  <c r="C151" i="2"/>
  <c r="D151" i="2" s="1"/>
  <c r="C156" i="2"/>
  <c r="C201" i="2" s="1"/>
  <c r="D165" i="2"/>
  <c r="E65" i="2"/>
  <c r="D94" i="2"/>
  <c r="D85" i="2"/>
  <c r="E187" i="2"/>
  <c r="C173" i="2"/>
  <c r="E185" i="2"/>
  <c r="C176" i="2"/>
  <c r="C202" i="2" s="1"/>
  <c r="C171" i="2"/>
  <c r="D171" i="2" s="1"/>
  <c r="E171" i="2" s="1"/>
  <c r="E58" i="2"/>
  <c r="E93" i="2"/>
  <c r="E147" i="2"/>
  <c r="D125" i="2"/>
  <c r="E63" i="2"/>
  <c r="D92" i="2"/>
  <c r="D83" i="2"/>
  <c r="D168" i="2" s="1"/>
  <c r="E56" i="2"/>
  <c r="D133" i="2" l="1"/>
  <c r="D113" i="2"/>
  <c r="D114" i="2" s="1"/>
  <c r="E151" i="2"/>
  <c r="C194" i="2"/>
  <c r="D153" i="2"/>
  <c r="D154" i="2" s="1"/>
  <c r="D191" i="2"/>
  <c r="E191" i="2" s="1"/>
  <c r="D134" i="2"/>
  <c r="D135" i="2" s="1"/>
  <c r="D136" i="2" s="1"/>
  <c r="D200" i="2" s="1"/>
  <c r="E145" i="2"/>
  <c r="E193" i="2"/>
  <c r="E83" i="2"/>
  <c r="E168" i="2" s="1"/>
  <c r="E92" i="2"/>
  <c r="E125" i="2"/>
  <c r="E133" i="2" s="1"/>
  <c r="E134" i="2" s="1"/>
  <c r="E90" i="2"/>
  <c r="D173" i="2"/>
  <c r="D174" i="2" s="1"/>
  <c r="C114" i="2"/>
  <c r="E85" i="2"/>
  <c r="E94" i="2"/>
  <c r="E89" i="2"/>
  <c r="E80" i="2"/>
  <c r="E108" i="2" s="1"/>
  <c r="E113" i="2" s="1"/>
  <c r="E114" i="2" s="1"/>
  <c r="C154" i="2"/>
  <c r="C204" i="2"/>
  <c r="E91" i="2"/>
  <c r="E82" i="2"/>
  <c r="E148" i="2" s="1"/>
  <c r="C174" i="2"/>
  <c r="E165" i="2"/>
  <c r="E194" i="2" l="1"/>
  <c r="D194" i="2"/>
  <c r="D195" i="2" s="1"/>
  <c r="D196" i="2" s="1"/>
  <c r="D203" i="2" s="1"/>
  <c r="E153" i="2"/>
  <c r="E154" i="2" s="1"/>
  <c r="E155" i="2" s="1"/>
  <c r="E156" i="2" s="1"/>
  <c r="E201" i="2" s="1"/>
  <c r="E135" i="2"/>
  <c r="E136" i="2" s="1"/>
  <c r="E200" i="2" s="1"/>
  <c r="D155" i="2"/>
  <c r="D156" i="2" s="1"/>
  <c r="D201" i="2" s="1"/>
  <c r="E173" i="2"/>
  <c r="E174" i="2" s="1"/>
  <c r="E175" i="2" s="1"/>
  <c r="E176" i="2" s="1"/>
  <c r="E202" i="2" s="1"/>
  <c r="E115" i="2"/>
  <c r="E116" i="2" s="1"/>
  <c r="E199" i="2" s="1"/>
  <c r="E195" i="2"/>
  <c r="E196" i="2" s="1"/>
  <c r="E203" i="2" s="1"/>
  <c r="D115" i="2"/>
  <c r="D116" i="2" s="1"/>
  <c r="D199" i="2" s="1"/>
  <c r="D175" i="2"/>
  <c r="D176" i="2" s="1"/>
  <c r="D202" i="2" s="1"/>
  <c r="E204" i="2" l="1"/>
  <c r="B9" i="1" s="1"/>
  <c r="D204" i="2"/>
  <c r="P9" i="1" l="1"/>
  <c r="N9" i="1"/>
  <c r="P8" i="1"/>
  <c r="N8" i="1"/>
  <c r="P7" i="1"/>
  <c r="N7" i="1"/>
  <c r="R7" i="1" l="1"/>
  <c r="R8" i="1"/>
  <c r="R9" i="1"/>
  <c r="G7" i="1" l="1"/>
  <c r="G8" i="1" l="1"/>
  <c r="Q7" i="1"/>
  <c r="G9" i="1" l="1"/>
  <c r="Q8" i="1"/>
  <c r="Q9" i="1" l="1"/>
</calcChain>
</file>

<file path=xl/sharedStrings.xml><?xml version="1.0" encoding="utf-8"?>
<sst xmlns="http://schemas.openxmlformats.org/spreadsheetml/2006/main" count="289" uniqueCount="88">
  <si>
    <t>Rider F - Fuel Adjustment Rider Continuity Schedule</t>
  </si>
  <si>
    <t xml:space="preserve">Diesel Fuel Price Variances and Rider F Surcharges </t>
  </si>
  <si>
    <t>YEC</t>
  </si>
  <si>
    <t>ATCO Electric Yukon</t>
  </si>
  <si>
    <t>Combined Company Balances</t>
  </si>
  <si>
    <t>Fuel Price Variance</t>
  </si>
  <si>
    <t>RS 32 SS Adjustment</t>
  </si>
  <si>
    <t>Rider F Surcharge - Industrial</t>
  </si>
  <si>
    <t>Rider F Surcharge - CIS</t>
  </si>
  <si>
    <t>Inter-company Transfer</t>
  </si>
  <si>
    <t>Balance</t>
  </si>
  <si>
    <t>RS 32 - SS Adjustment</t>
  </si>
  <si>
    <t>Rider F Surcharge</t>
  </si>
  <si>
    <t xml:space="preserve">Cumulative Balance </t>
  </si>
  <si>
    <t>Monthly Change</t>
  </si>
  <si>
    <t>Notes:</t>
  </si>
  <si>
    <t>1. The Rider F rate was set at $0/kWh effective January 1, 2024. Rider F surcharges for Jan-March reflect charges for the consumption prior to January 1, 2024 and are impacted by the billing cycle and other billing adjustments.</t>
  </si>
  <si>
    <t>2024 PRELIMINARY ACTUALS</t>
  </si>
  <si>
    <t>FUEL EXPENSE LITRES</t>
  </si>
  <si>
    <t>Fuel Expense Litres</t>
  </si>
  <si>
    <t>JAN</t>
  </si>
  <si>
    <t>FEB</t>
  </si>
  <si>
    <t>MAR</t>
  </si>
  <si>
    <t>Faro</t>
  </si>
  <si>
    <t>Mayo</t>
  </si>
  <si>
    <t>Dawson</t>
  </si>
  <si>
    <t>Whitehorse-Diesel</t>
  </si>
  <si>
    <t>Whitehorse-LNG</t>
  </si>
  <si>
    <t>Total</t>
  </si>
  <si>
    <t>THERMAL GENERATION (KW.h)</t>
  </si>
  <si>
    <t>Thermal Generation (KW.h)</t>
  </si>
  <si>
    <t>Whitehorse- LNG</t>
  </si>
  <si>
    <t>FUEL EXPENSE DOLLARS</t>
  </si>
  <si>
    <t>Fuel Expense Dollars</t>
  </si>
  <si>
    <t>_</t>
  </si>
  <si>
    <t>CENTS/LITER</t>
  </si>
  <si>
    <t>EFFICIENCY</t>
  </si>
  <si>
    <t>FUEL EXPENSE LITRES YTD</t>
  </si>
  <si>
    <t>GENERATION (KW.h) YTD</t>
  </si>
  <si>
    <t>ACTUAL</t>
  </si>
  <si>
    <t>DOLLARS YTD</t>
  </si>
  <si>
    <t>CENTS/LITER YTD</t>
  </si>
  <si>
    <t>EFFICIENCY YTD</t>
  </si>
  <si>
    <t>FUEL PRICE VARIANCES</t>
  </si>
  <si>
    <t>FARO</t>
  </si>
  <si>
    <t>Month Generation</t>
  </si>
  <si>
    <t>Month Forecast Eff.</t>
  </si>
  <si>
    <t>Forecast Price</t>
  </si>
  <si>
    <t>Actual Price</t>
  </si>
  <si>
    <t>YTD Generation</t>
  </si>
  <si>
    <t>YTD Forecast Eff.</t>
  </si>
  <si>
    <t>Monthly Price Variance</t>
  </si>
  <si>
    <t>Cumulative</t>
  </si>
  <si>
    <t>Cumulative YTD price variance</t>
  </si>
  <si>
    <t>Cumulative adjustment</t>
  </si>
  <si>
    <t>Current Month adjustment</t>
  </si>
  <si>
    <t>Adjusted Monthly Price Variance</t>
  </si>
  <si>
    <t>MAYO</t>
  </si>
  <si>
    <t>DAWSON</t>
  </si>
  <si>
    <t>WHITEHORSE-DIESEL</t>
  </si>
  <si>
    <t>WHITEHORSE-LNG</t>
  </si>
  <si>
    <t>PRICE VARIANCE SUMMARY</t>
  </si>
  <si>
    <t>Whitehorse</t>
  </si>
  <si>
    <t>Whitehorse LNG</t>
  </si>
  <si>
    <t>2024 Diesel Fuel Price Variance</t>
  </si>
  <si>
    <t>2017 Approved Parameters</t>
  </si>
  <si>
    <t>Heat Rates</t>
  </si>
  <si>
    <t>Fuel Prices ($)</t>
  </si>
  <si>
    <t>Beaver Creek</t>
  </si>
  <si>
    <t>Destruction Bay</t>
  </si>
  <si>
    <t>Old Crow</t>
  </si>
  <si>
    <t>Swift River</t>
  </si>
  <si>
    <t>Watson Lake</t>
  </si>
  <si>
    <t>Standby Diesel</t>
  </si>
  <si>
    <t>Jan</t>
  </si>
  <si>
    <t>Feb</t>
  </si>
  <si>
    <t>Mar</t>
  </si>
  <si>
    <t>Actual YTD Generation</t>
  </si>
  <si>
    <t>(kWh)</t>
  </si>
  <si>
    <t>Actual YTD Fuel Consumption</t>
  </si>
  <si>
    <t>(Litres)</t>
  </si>
  <si>
    <t>Actual YTD Fuel Expense</t>
  </si>
  <si>
    <t>(Dollars)</t>
  </si>
  <si>
    <t xml:space="preserve">Actual YTD Avg Fuel Price </t>
  </si>
  <si>
    <t>(Dollars per Litre)</t>
  </si>
  <si>
    <t>Fuel Price Variance (YTD)</t>
  </si>
  <si>
    <t>(Owed)/Due to Customers</t>
  </si>
  <si>
    <t>Monthly Fuel Price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</si>
</sst>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General_)"/>
    <numFmt numFmtId="168" formatCode="0.00_)"/>
    <numFmt numFmtId="169" formatCode="0_)"/>
    <numFmt numFmtId="170" formatCode="#,##0.0000_);\(#,##0.0000\)"/>
    <numFmt numFmtId="171" formatCode="0.0000_)"/>
    <numFmt numFmtId="172" formatCode="#,##0.0000_);[Red]\(#,##0.0000\)"/>
    <numFmt numFmtId="173" formatCode="_(* #,##0.0000_);_(* \(#,##0.0000\);_(* &quot;-&quot;????_);_(@_)"/>
    <numFmt numFmtId="174" formatCode="0.00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8"/>
      <name val="Helv"/>
      <family val="2"/>
    </font>
    <font>
      <b/>
      <sz val="8"/>
      <name val="Helv"/>
      <family val="2"/>
    </font>
    <font>
      <sz val="10"/>
      <name val="MS Sans Serif"/>
      <family val="2"/>
    </font>
    <font>
      <sz val="8"/>
      <color indexed="56"/>
      <name val="Helv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7" fontId="9" fillId="0" borderId="0"/>
    <xf numFmtId="40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/>
    <xf numFmtId="17" fontId="3" fillId="0" borderId="0" xfId="0" applyNumberFormat="1" applyFont="1"/>
    <xf numFmtId="165" fontId="3" fillId="0" borderId="0" xfId="1" applyFont="1" applyFill="1"/>
    <xf numFmtId="166" fontId="3" fillId="0" borderId="0" xfId="1" applyNumberFormat="1" applyFont="1" applyFill="1"/>
    <xf numFmtId="0" fontId="6" fillId="0" borderId="0" xfId="0" applyFont="1"/>
    <xf numFmtId="166" fontId="8" fillId="0" borderId="0" xfId="1" applyNumberFormat="1" applyFont="1"/>
    <xf numFmtId="166" fontId="6" fillId="0" borderId="0" xfId="0" applyNumberFormat="1" applyFont="1"/>
    <xf numFmtId="167" fontId="6" fillId="2" borderId="0" xfId="2" applyFont="1" applyFill="1"/>
    <xf numFmtId="167" fontId="6" fillId="0" borderId="0" xfId="2" applyFont="1"/>
    <xf numFmtId="167" fontId="10" fillId="0" borderId="0" xfId="2" applyFont="1"/>
    <xf numFmtId="167" fontId="10" fillId="2" borderId="0" xfId="2" applyFont="1" applyFill="1"/>
    <xf numFmtId="167" fontId="7" fillId="2" borderId="3" xfId="2" quotePrefix="1" applyFont="1" applyFill="1" applyBorder="1" applyAlignment="1">
      <alignment horizontal="left"/>
    </xf>
    <xf numFmtId="167" fontId="7" fillId="2" borderId="2" xfId="2" applyFont="1" applyFill="1" applyBorder="1" applyAlignment="1">
      <alignment horizontal="left"/>
    </xf>
    <xf numFmtId="167" fontId="6" fillId="2" borderId="4" xfId="2" applyFont="1" applyFill="1" applyBorder="1" applyAlignment="1">
      <alignment horizontal="fill"/>
    </xf>
    <xf numFmtId="167" fontId="6" fillId="2" borderId="0" xfId="2" applyFont="1" applyFill="1" applyAlignment="1">
      <alignment horizontal="fill"/>
    </xf>
    <xf numFmtId="167" fontId="6" fillId="0" borderId="0" xfId="2" applyFont="1" applyAlignment="1">
      <alignment horizontal="fill"/>
    </xf>
    <xf numFmtId="167" fontId="10" fillId="0" borderId="0" xfId="2" applyFont="1" applyAlignment="1">
      <alignment horizontal="fill"/>
    </xf>
    <xf numFmtId="167" fontId="7" fillId="2" borderId="1" xfId="2" applyFont="1" applyFill="1" applyBorder="1" applyAlignment="1">
      <alignment horizontal="left"/>
    </xf>
    <xf numFmtId="167" fontId="7" fillId="2" borderId="2" xfId="2" applyFont="1" applyFill="1" applyBorder="1" applyAlignment="1">
      <alignment horizontal="right"/>
    </xf>
    <xf numFmtId="167" fontId="11" fillId="0" borderId="0" xfId="2" applyFont="1" applyAlignment="1">
      <alignment horizontal="right"/>
    </xf>
    <xf numFmtId="167" fontId="10" fillId="2" borderId="0" xfId="2" applyFont="1" applyFill="1" applyAlignment="1">
      <alignment horizontal="right"/>
    </xf>
    <xf numFmtId="167" fontId="6" fillId="2" borderId="5" xfId="2" applyFont="1" applyFill="1" applyBorder="1" applyAlignment="1">
      <alignment horizontal="left"/>
    </xf>
    <xf numFmtId="37" fontId="6" fillId="0" borderId="0" xfId="2" applyNumberFormat="1" applyFont="1"/>
    <xf numFmtId="37" fontId="10" fillId="0" borderId="0" xfId="2" applyNumberFormat="1" applyFont="1"/>
    <xf numFmtId="167" fontId="6" fillId="2" borderId="1" xfId="2" applyFont="1" applyFill="1" applyBorder="1" applyAlignment="1">
      <alignment horizontal="left"/>
    </xf>
    <xf numFmtId="37" fontId="6" fillId="2" borderId="2" xfId="2" applyNumberFormat="1" applyFont="1" applyFill="1" applyBorder="1"/>
    <xf numFmtId="37" fontId="6" fillId="2" borderId="0" xfId="2" applyNumberFormat="1" applyFont="1" applyFill="1"/>
    <xf numFmtId="167" fontId="3" fillId="2" borderId="2" xfId="2" applyFont="1" applyFill="1" applyBorder="1"/>
    <xf numFmtId="37" fontId="11" fillId="0" borderId="0" xfId="2" applyNumberFormat="1" applyFont="1"/>
    <xf numFmtId="40" fontId="10" fillId="0" borderId="0" xfId="3" applyFont="1" applyFill="1" applyBorder="1" applyProtection="1"/>
    <xf numFmtId="40" fontId="6" fillId="2" borderId="2" xfId="3" applyFont="1" applyFill="1" applyBorder="1" applyProtection="1"/>
    <xf numFmtId="167" fontId="7" fillId="2" borderId="4" xfId="2" applyFont="1" applyFill="1" applyBorder="1"/>
    <xf numFmtId="167" fontId="7" fillId="0" borderId="1" xfId="2" applyFont="1" applyBorder="1" applyAlignment="1">
      <alignment horizontal="right"/>
    </xf>
    <xf numFmtId="39" fontId="6" fillId="0" borderId="0" xfId="2" applyNumberFormat="1" applyFont="1"/>
    <xf numFmtId="39" fontId="6" fillId="2" borderId="0" xfId="2" applyNumberFormat="1" applyFont="1" applyFill="1"/>
    <xf numFmtId="39" fontId="13" fillId="0" borderId="0" xfId="2" applyNumberFormat="1" applyFont="1"/>
    <xf numFmtId="39" fontId="10" fillId="0" borderId="0" xfId="2" applyNumberFormat="1" applyFont="1"/>
    <xf numFmtId="39" fontId="6" fillId="0" borderId="2" xfId="2" applyNumberFormat="1" applyFont="1" applyBorder="1"/>
    <xf numFmtId="39" fontId="6" fillId="2" borderId="2" xfId="2" applyNumberFormat="1" applyFont="1" applyFill="1" applyBorder="1"/>
    <xf numFmtId="167" fontId="7" fillId="2" borderId="1" xfId="2" quotePrefix="1" applyFont="1" applyFill="1" applyBorder="1" applyAlignment="1">
      <alignment horizontal="right"/>
    </xf>
    <xf numFmtId="167" fontId="7" fillId="2" borderId="2" xfId="2" quotePrefix="1" applyFont="1" applyFill="1" applyBorder="1" applyAlignment="1">
      <alignment horizontal="left"/>
    </xf>
    <xf numFmtId="168" fontId="6" fillId="0" borderId="0" xfId="2" applyNumberFormat="1" applyFont="1"/>
    <xf numFmtId="168" fontId="6" fillId="2" borderId="0" xfId="2" applyNumberFormat="1" applyFont="1" applyFill="1"/>
    <xf numFmtId="167" fontId="6" fillId="2" borderId="0" xfId="2" quotePrefix="1" applyFont="1" applyFill="1" applyAlignment="1">
      <alignment horizontal="fill"/>
    </xf>
    <xf numFmtId="167" fontId="7" fillId="2" borderId="6" xfId="2" applyFont="1" applyFill="1" applyBorder="1" applyAlignment="1">
      <alignment horizontal="left"/>
    </xf>
    <xf numFmtId="167" fontId="6" fillId="2" borderId="7" xfId="2" applyFont="1" applyFill="1" applyBorder="1"/>
    <xf numFmtId="169" fontId="10" fillId="0" borderId="0" xfId="2" applyNumberFormat="1" applyFont="1"/>
    <xf numFmtId="169" fontId="10" fillId="0" borderId="0" xfId="2" applyNumberFormat="1" applyFont="1" applyAlignment="1">
      <alignment horizontal="right"/>
    </xf>
    <xf numFmtId="167" fontId="7" fillId="2" borderId="5" xfId="2" applyFont="1" applyFill="1" applyBorder="1" applyAlignment="1">
      <alignment horizontal="left"/>
    </xf>
    <xf numFmtId="167" fontId="7" fillId="2" borderId="0" xfId="2" applyFont="1" applyFill="1" applyAlignment="1">
      <alignment horizontal="center"/>
    </xf>
    <xf numFmtId="170" fontId="7" fillId="2" borderId="0" xfId="2" applyNumberFormat="1" applyFont="1" applyFill="1"/>
    <xf numFmtId="167" fontId="11" fillId="0" borderId="0" xfId="2" applyFont="1"/>
    <xf numFmtId="167" fontId="11" fillId="2" borderId="0" xfId="2" applyFont="1" applyFill="1"/>
    <xf numFmtId="170" fontId="6" fillId="2" borderId="0" xfId="2" applyNumberFormat="1" applyFont="1" applyFill="1"/>
    <xf numFmtId="167" fontId="6" fillId="2" borderId="5" xfId="2" applyFont="1" applyFill="1" applyBorder="1"/>
    <xf numFmtId="172" fontId="6" fillId="2" borderId="0" xfId="3" applyNumberFormat="1" applyFont="1" applyFill="1" applyBorder="1" applyProtection="1"/>
    <xf numFmtId="39" fontId="6" fillId="2" borderId="0" xfId="3" applyNumberFormat="1" applyFont="1" applyFill="1" applyBorder="1" applyProtection="1"/>
    <xf numFmtId="39" fontId="6" fillId="2" borderId="0" xfId="3" applyNumberFormat="1" applyFont="1" applyFill="1" applyBorder="1"/>
    <xf numFmtId="167" fontId="7" fillId="2" borderId="1" xfId="2" quotePrefix="1" applyFont="1" applyFill="1" applyBorder="1" applyAlignment="1">
      <alignment horizontal="left"/>
    </xf>
    <xf numFmtId="39" fontId="7" fillId="2" borderId="2" xfId="3" applyNumberFormat="1" applyFont="1" applyFill="1" applyBorder="1" applyProtection="1"/>
    <xf numFmtId="167" fontId="7" fillId="0" borderId="1" xfId="2" applyFont="1" applyBorder="1" applyAlignment="1">
      <alignment horizontal="left"/>
    </xf>
    <xf numFmtId="167" fontId="7" fillId="0" borderId="2" xfId="2" applyFont="1" applyBorder="1" applyAlignment="1">
      <alignment horizontal="right"/>
    </xf>
    <xf numFmtId="167" fontId="6" fillId="0" borderId="5" xfId="2" applyFont="1" applyBorder="1" applyAlignment="1">
      <alignment horizontal="fill"/>
    </xf>
    <xf numFmtId="167" fontId="6" fillId="0" borderId="5" xfId="2" applyFont="1" applyBorder="1" applyAlignment="1">
      <alignment horizontal="left"/>
    </xf>
    <xf numFmtId="167" fontId="7" fillId="0" borderId="5" xfId="2" applyFont="1" applyBorder="1" applyAlignment="1">
      <alignment horizontal="left"/>
    </xf>
    <xf numFmtId="171" fontId="7" fillId="0" borderId="0" xfId="2" applyNumberFormat="1" applyFont="1"/>
    <xf numFmtId="171" fontId="6" fillId="0" borderId="0" xfId="2" applyNumberFormat="1" applyFont="1"/>
    <xf numFmtId="167" fontId="6" fillId="0" borderId="5" xfId="2" applyFont="1" applyBorder="1"/>
    <xf numFmtId="39" fontId="6" fillId="0" borderId="0" xfId="3" applyNumberFormat="1" applyFont="1" applyFill="1" applyBorder="1" applyProtection="1"/>
    <xf numFmtId="39" fontId="6" fillId="0" borderId="0" xfId="3" applyNumberFormat="1" applyFont="1" applyFill="1" applyBorder="1"/>
    <xf numFmtId="167" fontId="7" fillId="0" borderId="1" xfId="2" quotePrefix="1" applyFont="1" applyBorder="1" applyAlignment="1">
      <alignment horizontal="left"/>
    </xf>
    <xf numFmtId="39" fontId="7" fillId="0" borderId="2" xfId="3" applyNumberFormat="1" applyFont="1" applyFill="1" applyBorder="1" applyProtection="1"/>
    <xf numFmtId="167" fontId="6" fillId="2" borderId="5" xfId="2" applyFont="1" applyFill="1" applyBorder="1" applyAlignment="1">
      <alignment horizontal="fill"/>
    </xf>
    <xf numFmtId="171" fontId="7" fillId="2" borderId="0" xfId="2" applyNumberFormat="1" applyFont="1" applyFill="1"/>
    <xf numFmtId="171" fontId="6" fillId="2" borderId="0" xfId="2" applyNumberFormat="1" applyFont="1" applyFill="1"/>
    <xf numFmtId="167" fontId="6" fillId="2" borderId="8" xfId="2" applyFont="1" applyFill="1" applyBorder="1" applyAlignment="1">
      <alignment horizontal="right"/>
    </xf>
    <xf numFmtId="39" fontId="7" fillId="2" borderId="9" xfId="2" applyNumberFormat="1" applyFont="1" applyFill="1" applyBorder="1" applyAlignment="1">
      <alignment horizontal="right"/>
    </xf>
    <xf numFmtId="39" fontId="6" fillId="2" borderId="2" xfId="3" applyNumberFormat="1" applyFont="1" applyFill="1" applyBorder="1" applyProtection="1"/>
    <xf numFmtId="43" fontId="6" fillId="0" borderId="0" xfId="0" applyNumberFormat="1" applyFont="1"/>
    <xf numFmtId="0" fontId="5" fillId="0" borderId="10" xfId="0" applyFont="1" applyBorder="1" applyAlignment="1">
      <alignment horizontal="center" vertical="center" wrapText="1"/>
    </xf>
    <xf numFmtId="0" fontId="8" fillId="0" borderId="0" xfId="7" applyFont="1"/>
    <xf numFmtId="165" fontId="8" fillId="0" borderId="0" xfId="8" applyFont="1" applyFill="1"/>
    <xf numFmtId="0" fontId="3" fillId="0" borderId="0" xfId="7" applyFont="1"/>
    <xf numFmtId="0" fontId="5" fillId="0" borderId="11" xfId="7" applyFont="1" applyBorder="1"/>
    <xf numFmtId="0" fontId="14" fillId="0" borderId="11" xfId="7" applyFont="1" applyBorder="1"/>
    <xf numFmtId="0" fontId="8" fillId="0" borderId="0" xfId="7" applyFont="1" applyAlignment="1">
      <alignment horizontal="left"/>
    </xf>
    <xf numFmtId="0" fontId="8" fillId="0" borderId="0" xfId="7" applyFont="1" applyAlignment="1">
      <alignment horizontal="center"/>
    </xf>
    <xf numFmtId="174" fontId="8" fillId="0" borderId="12" xfId="7" applyNumberFormat="1" applyFont="1" applyBorder="1"/>
    <xf numFmtId="2" fontId="8" fillId="0" borderId="9" xfId="7" applyNumberFormat="1" applyFont="1" applyBorder="1"/>
    <xf numFmtId="0" fontId="3" fillId="0" borderId="9" xfId="7" applyFont="1" applyBorder="1"/>
    <xf numFmtId="0" fontId="8" fillId="0" borderId="8" xfId="7" applyFont="1" applyBorder="1"/>
    <xf numFmtId="174" fontId="8" fillId="0" borderId="13" xfId="7" applyNumberFormat="1" applyFont="1" applyBorder="1"/>
    <xf numFmtId="2" fontId="8" fillId="0" borderId="0" xfId="7" applyNumberFormat="1" applyFont="1"/>
    <xf numFmtId="0" fontId="8" fillId="0" borderId="5" xfId="7" applyFont="1" applyBorder="1"/>
    <xf numFmtId="0" fontId="8" fillId="0" borderId="13" xfId="7" applyFont="1" applyBorder="1" applyAlignment="1">
      <alignment horizontal="center"/>
    </xf>
    <xf numFmtId="0" fontId="15" fillId="0" borderId="0" xfId="7" applyFont="1"/>
    <xf numFmtId="0" fontId="14" fillId="3" borderId="3" xfId="7" applyFont="1" applyFill="1" applyBorder="1"/>
    <xf numFmtId="0" fontId="14" fillId="3" borderId="4" xfId="7" applyFont="1" applyFill="1" applyBorder="1"/>
    <xf numFmtId="164" fontId="8" fillId="0" borderId="0" xfId="7" applyNumberFormat="1" applyFont="1"/>
    <xf numFmtId="173" fontId="8" fillId="0" borderId="0" xfId="7" applyNumberFormat="1" applyFont="1"/>
    <xf numFmtId="166" fontId="5" fillId="0" borderId="11" xfId="8" applyNumberFormat="1" applyFont="1" applyFill="1" applyBorder="1" applyAlignment="1">
      <alignment horizontal="left" indent="1"/>
    </xf>
    <xf numFmtId="166" fontId="5" fillId="0" borderId="11" xfId="8" applyNumberFormat="1" applyFont="1" applyFill="1" applyBorder="1"/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4" fillId="3" borderId="4" xfId="7" applyFont="1" applyFill="1" applyBorder="1" applyAlignment="1">
      <alignment horizontal="center"/>
    </xf>
    <xf numFmtId="0" fontId="14" fillId="3" borderId="14" xfId="7" applyFont="1" applyFill="1" applyBorder="1" applyAlignment="1">
      <alignment horizontal="center"/>
    </xf>
  </cellXfs>
  <cellStyles count="9">
    <cellStyle name="Comma" xfId="1" builtinId="3"/>
    <cellStyle name="Comma 2" xfId="3" xr:uid="{17361050-9C93-4689-963F-7B7BD39EFFA1}"/>
    <cellStyle name="Comma 2 2" xfId="5" xr:uid="{0209DD3F-8133-4187-9D46-4BC75E5E40A8}"/>
    <cellStyle name="Comma 3" xfId="8" xr:uid="{2E212320-1102-4A53-9415-EF7F1A259EA2}"/>
    <cellStyle name="Currency 2" xfId="4" xr:uid="{19429299-A978-4B9D-85B3-F776541FFA12}"/>
    <cellStyle name="Normal" xfId="0" builtinId="0"/>
    <cellStyle name="Normal 2" xfId="6" xr:uid="{F5B81CF3-5A3F-4A5B-904C-BC795FB4A72F}"/>
    <cellStyle name="Normal 3" xfId="2" xr:uid="{EBCE3879-BCE0-4117-AD79-0C0AB35119D0}"/>
    <cellStyle name="Normal 4" xfId="7" xr:uid="{0944B2C6-28E6-4559-887C-1A0B7926F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5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hl/Local%20Settings/Temporary%20Internet%20Files/OLKBA/Rider%20F%20-%20to%20Jan%2009%20-%20three%20versions%20-%20tom%20090204%20a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capital\CESR\2008\11%20November\CESR\NOV%20CESR%2020081210-1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01\SECT_0200046\sumops\1999\9901\70100%20-%20701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UDGET/2000/BP%20Binders%202000/BP14_ATCOCONS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Risk\RISKMAN\BUDGET\PREM96\ACTUAL\CONSOL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yecl\Monthend\2019\1901\Earnings%20Package%20-%20January%20201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9gm/AppData/Local/Microsoft/Windows/Temporary%20Internet%20Files/Content.Outlook/Y9FU1B2S/AGD%20Fusion%20CSE%20-%20Jenn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mops\2002\2002%2003\2000%2006\sumofops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GenAccting\Devnrpt\2001%20ATCO%20GAS\Dec\Deviation%20Report%20Dec-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rs/2001/0012/frs/AEL%20Non-consolidated%20FRs%20-%20Co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elocation%20Accounting/2001%20files/MDLIMP01de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North\NUY\businessplan\2011BP\Working%20Papers\NUY%202011%20O&amp;M%20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E\FRs\2002\200209\NUE%20Consolidated%20FRs%20Sept%203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Finance\data\report03\06\TMT\03-06-30%20TRANS%20OM%20LF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Common\GTA-98\Phase%20II%20Refiling%20-%2010_99\Rate%20Redesign\Final%20Board%20Redesign\98%20GTA%20Phase%20II%20Rate%20Redesig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apmt\2005\2005%2009\Page%2001%20-%20Title%20&amp;%20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ocuments%20and%20Settings\unqp\Local%20Settings\Temporary%20Internet%20Files\OLKC3\Page%2001%20-%20Title%20&amp;%20Summar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ADI%20Journals\2023\AEY\04%20-%20April\04%20-%20Journals\04%20-%20Diesel%20Fuel%20Price%20Variance%202023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P%20Book%20Pag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irector\2001\2001%2012\AEL%20Directors%20Report%20-%20December%2031,%202001%20-%20External%20Reporting%202000%20per%20Audited%20F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mops\2002\2002%2003\sum_op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2007-2008%20GTA%20Refiling\Application\2007-01-11%20AE%202007-2008%20GTA%20Refiling%20Schedu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ADI%20Journals\2018\ALL%20Northland%20(006.011.060.100)\01%20JAN\Single%20Entries\JV%20-%20NUL%20Retained%20Earnings%20Close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WT%20Monthend\mgmtrp\2015\05%20May\May%202015%20Mgmt%20Repor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Y%20Monthend\mgmtrp\2013\04%20April\April%2013%20NUY%20Management%20Repor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2005-2006%20GTA\2005-05-09%20File%20to%20the%20Board\9_GTA%20Schedul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2005-2007%20GTA\Application\GTA%20Schedul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mu/Local%20Settings/Temporary%20Internet%20Files/OLK70/Gas_Electric_Pipes%202003%202004%20volume%20database%20Final%20Sept%2026%20w%20ATCO%20Group%20w%20adjustmen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North\nwt\2005%20GRA\2005%20-%202006%20NWT%20GRA%20Schedul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TEMP\25133%20-%2020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capital\Month-End%20Report%20Excel%20Extracts\2008-12-15\Reports%20with%20Data%20Unsorted\Modified%20(PA-075)%20-%20AE%20-%202008-12-15%20%23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capital\Month%20End\2019\Distribution\04%20April\North\04%20-%20PPE%20Continuity%20Schedule%20AEY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-7Day\05%20May%202008%20CESR-3%20q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yecl\2021%20BP%20revised%20for%20CIS\AEY%202021%20BP%20Capital%20Model%20revised%20for%20CIS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-2005/North%20of%2060/NUY%2005-06%20GTA/Rate%20Design/Neg%20Set%20Final%20Phase%20I%20+%20Fran%20Tax%20Adj/05-06GTA%20YUL%20Rate%20Design%20Model-NegSetPhaseI+FTaxAdj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306/6.0/BP/08%20BP/Reg%20Model%20and%20Supporting%20Files/Sales%20and%20Generation%20-%202008-12%20B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mue/Local%20Settings/Temporary%20Internet%20Files/OLK9C/08%20Aug%20CESR%20070919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hmu/Local%20Settings/Temporary%20Internet%20Files/OLK70/Webhosting%20ATCO%20Gro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sumops\2004\2004%2011\current%20mont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sumops\2003\2003%2007\current%20mont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orth%20of%2060/Historical%20Sales%20Details/2016/NWT%20Historic%20Sales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 &amp; Collections"/>
      <sheetName val="YUB 2005-12 Rider F Adjmt"/>
      <sheetName val="2008 DFPV using 2005 rates"/>
      <sheetName val="Status Quo"/>
      <sheetName val="Pro-forma change at 090301 stat"/>
      <sheetName val="Pro-forma change at 090301 YECL"/>
      <sheetName val="Pro-forma change at 090301YEC G"/>
      <sheetName val="2009 GRA Rates"/>
      <sheetName val="2008 DFPV using 2008 GRA rates"/>
      <sheetName val="Rider F (2)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finition"/>
      <sheetName val="Summary"/>
      <sheetName val="Projects"/>
      <sheetName val="Trans"/>
      <sheetName val="Dist"/>
      <sheetName val="Dist by Reg"/>
      <sheetName val="IsoGen"/>
      <sheetName val="GPE1"/>
      <sheetName val="GPE"/>
      <sheetName val="All Var Exp"/>
      <sheetName val="Sep 93 GL"/>
      <sheetName val="E,VD,AF"/>
      <sheetName val="PA-075"/>
      <sheetName val="YTD Calc"/>
      <sheetName val="Rec"/>
      <sheetName val="var exp"/>
      <sheetName val="Trans CM YTD"/>
      <sheetName val="Dist CM YTD"/>
      <sheetName val="IsoGen CM YTD"/>
      <sheetName val="GPE CM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s"/>
      <sheetName val="Pivot"/>
      <sheetName val="Data"/>
      <sheetName val="INP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Assumptions"/>
      <sheetName val="Earn Graphs"/>
      <sheetName val="Earn Summ"/>
      <sheetName val="Earn Summ NCS"/>
      <sheetName val="StretchTargets"/>
      <sheetName val="Stmt Earn"/>
      <sheetName val="Bal Sheet"/>
      <sheetName val="Cashflow"/>
      <sheetName val="Cash Summ"/>
      <sheetName val="CAPEX"/>
      <sheetName val="Cap Detail"/>
      <sheetName val="Sensitivity"/>
      <sheetName val="Sens - Interst"/>
      <sheetName val="Yardsticks"/>
      <sheetName val="Shoulder"/>
      <sheetName val="LTfinancing"/>
      <sheetName val=""/>
      <sheetName val="Lookup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  <sheetName val="Pi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96"/>
      <sheetName val="CONSOL97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Charts - in progress"/>
      <sheetName val="Cover Page"/>
      <sheetName val="Financial Highlights"/>
      <sheetName val="High Level IS"/>
      <sheetName val="Margin Analysis"/>
      <sheetName val="Sales"/>
      <sheetName val="O&amp;M Summary"/>
      <sheetName val="CESR"/>
      <sheetName val="Sales - Update Monthly"/>
      <sheetName val="Income Statement"/>
      <sheetName val="Balance Sheet"/>
      <sheetName val="Macro1"/>
      <sheetName val="HFM Entries"/>
      <sheetName val="Forecast and BP"/>
      <sheetName val="Smartview - HFM"/>
      <sheetName val="Month End Checks"/>
      <sheetName val="Activities"/>
      <sheetName val="Sheet1"/>
      <sheetName val="Smartview IS"/>
      <sheetName val="BS - IF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 Sheet"/>
      <sheetName val="CSE - ADJ"/>
      <sheetName val="CSE - IFRS"/>
      <sheetName val="CSE - Overlay"/>
      <sheetName val="CSE - ADJ Rounded"/>
      <sheetName val="CSE - IFRS Rounded"/>
      <sheetName val="CSE - Overlay Round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 1"/>
      <sheetName val="Details 2"/>
      <sheetName val="Details 3"/>
      <sheetName val="Shortfall_YTD"/>
      <sheetName val="Bal Sheet"/>
      <sheetName val="Tax Calc"/>
      <sheetName val="2009 Download"/>
      <sheetName val="2009 m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Year-to-date"/>
      <sheetName val="YTD Variances"/>
      <sheetName val="POS Document"/>
      <sheetName val="Prior Year"/>
      <sheetName val="Pr Yr Variances"/>
      <sheetName val="Stats"/>
      <sheetName val="Cover"/>
      <sheetName val="Financing Variances"/>
      <sheetName val="O&amp;M Vari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Legend"/>
      <sheetName val="FR1,2,3,5"/>
      <sheetName val="FR5 reconcilia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LIMP94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&amp;M Assumptions"/>
      <sheetName val="Summary"/>
      <sheetName val="O&amp;M Summary"/>
      <sheetName val="O&amp;M Details"/>
      <sheetName val="Total O&amp;M"/>
      <sheetName val="Total Labour"/>
      <sheetName val="Fringe &amp; Vacancy"/>
      <sheetName val="Non-Labour"/>
      <sheetName val="I-Tek"/>
      <sheetName val="Non-Labour data"/>
      <sheetName val="Labour Positions"/>
      <sheetName val="Preset Labour dollars"/>
      <sheetName val="Preset input"/>
      <sheetName val="Non-preset labour dollars"/>
      <sheetName val="Non Preset Schedule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Current Month FRs"/>
      <sheetName val="cash position"/>
      <sheetName val="Queries"/>
      <sheetName val="Pivot table"/>
      <sheetName val="contributions"/>
      <sheetName val="FR4 Calculations"/>
      <sheetName val="Download"/>
      <sheetName val="PP&amp;E"/>
      <sheetName val="FA-Du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 Chart"/>
      <sheetName val="Acct Group"/>
      <sheetName val="ACCT"/>
      <sheetName val="FORECAST CONVERSION"/>
      <sheetName val="BS Trans 2002 Forecast"/>
      <sheetName val="Business Obj Forecast Final"/>
      <sheetName val="OM Dtls"/>
      <sheetName val="Trans Type TBL"/>
      <sheetName val="Section by  Type "/>
      <sheetName val="Exception Reporting"/>
      <sheetName val="OM ITEK Analysis"/>
      <sheetName val="Train, conf, safety"/>
      <sheetName val="FFC COMMENTS"/>
      <sheetName val="Trans TBL"/>
      <sheetName val="Account Analysis (2)"/>
      <sheetName val="Account Analysis"/>
      <sheetName val="Telmark Revenue"/>
      <sheetName val=" Function"/>
      <sheetName val="Section by  Type  (2)"/>
      <sheetName val="1998 Actuals"/>
      <sheetName val="Process"/>
      <sheetName val="Coordinates"/>
      <sheetName val="Current Month F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  <sheetName val="YECL"/>
      <sheetName val="Inputs"/>
      <sheetName val="Perf Calc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gle Journal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WLB4"/>
      <sheetName val="CUWLB5-6"/>
      <sheetName val="CUWLB7"/>
      <sheetName val="CUWLB8"/>
      <sheetName val="CUWLB9"/>
      <sheetName val="CUWLCEAR"/>
      <sheetName val="CUWL O&amp;M 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ver Pg"/>
      <sheetName val="Pg 1 Summ"/>
      <sheetName val="Pg 2"/>
      <sheetName val="Pg 3 IS"/>
      <sheetName val="Pg 4"/>
      <sheetName val="Pg 5 BS"/>
      <sheetName val="Pg 6"/>
      <sheetName val="Pg 7 CF"/>
      <sheetName val="Pg 8"/>
      <sheetName val="Pg 9 Major Prj"/>
      <sheetName val="Pg 10 Other Assets"/>
      <sheetName val="Pg 11 Capital"/>
      <sheetName val="Pg 12 Deriv 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Y-T-D"/>
      <sheetName val="Worksheet"/>
      <sheetName val="Brian's Pivot"/>
      <sheetName val="RespsNew"/>
      <sheetName val="AccountsNew"/>
      <sheetName val="Brian's query"/>
      <sheetName val="Facility rev"/>
      <sheetName val="DFS Exps"/>
      <sheetName val="RROT EXPS"/>
      <sheetName val="Other tax &amp; Finance"/>
      <sheetName val="IncTax"/>
      <sheetName val="Sheet3"/>
      <sheetName val="IncTax est"/>
      <sheetName val="Sheet1"/>
      <sheetName val="Sheet2"/>
      <sheetName val=""/>
      <sheetName val="CUWLB5-6"/>
      <sheetName val="Cash Out - Procurement"/>
      <sheetName val="CCA"/>
      <sheetName val="ProjectTotal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-1"/>
      <sheetName val="Schedule 3-2"/>
      <sheetName val="Schedule 3-3"/>
      <sheetName val="Schedule 4-1"/>
      <sheetName val="Schedule 5-1"/>
      <sheetName val="Schedule 5-2"/>
      <sheetName val="Schedule 5-3"/>
      <sheetName val="Schedule 5-4"/>
      <sheetName val="Schedule 5-5"/>
      <sheetName val="Schedule 5-5.1"/>
      <sheetName val="Schedule 5-5.2 "/>
      <sheetName val="Schedule 5-6"/>
      <sheetName val="Schedule 6-1"/>
      <sheetName val="Schedule 6-2"/>
      <sheetName val="Schedule 6-3"/>
      <sheetName val="Schedule 6-4"/>
      <sheetName val="Schedule 6-5"/>
      <sheetName val="Schedule 6-6"/>
      <sheetName val="Schedule 6-7"/>
      <sheetName val="Schedule 7-1 "/>
      <sheetName val="Schedule 7-2"/>
      <sheetName val="Schedule 7-3"/>
      <sheetName val="Schedule 7-4"/>
      <sheetName val="Schedule 7-5"/>
      <sheetName val="Schedule 8-1"/>
      <sheetName val="Schedule 9-1"/>
      <sheetName val="Schedule 9-2"/>
      <sheetName val="Schedule 9-3"/>
      <sheetName val="Schedule 10-1"/>
      <sheetName val="Schedule 10-2"/>
      <sheetName val="Schedule 10-3"/>
      <sheetName val="Schedule 10-4"/>
      <sheetName val="Schedule 10-5"/>
      <sheetName val="Schedule 10-6"/>
      <sheetName val="Schedule 10-7"/>
      <sheetName val="Schedule 10-8"/>
      <sheetName val="Schedule 10-9"/>
      <sheetName val="Schedule 11-1"/>
      <sheetName val="Schedule 11-2"/>
      <sheetName val="Schedule 11-3"/>
      <sheetName val="Schedule 11-4"/>
      <sheetName val="Schedule 11-5"/>
      <sheetName val="Schedule 11-6"/>
      <sheetName val="Schedule 12-1"/>
      <sheetName val="Schedule 12-2"/>
      <sheetName val="Schedule 12-3"/>
      <sheetName val="Schedule 13-1"/>
      <sheetName val="Schedule 13-2"/>
      <sheetName val="Schedule 14-1"/>
      <sheetName val="Schedule 14-2"/>
      <sheetName val="Schedule 14-3"/>
      <sheetName val="Schedule 15-1"/>
      <sheetName val="Schedule 15-2"/>
      <sheetName val="Schedule 15-3"/>
      <sheetName val="Schedule 15-4"/>
      <sheetName val="Schedule 15-5"/>
      <sheetName val="Schedule 15-6"/>
      <sheetName val="Schedule 15-7"/>
      <sheetName val="Schedule 15-8"/>
      <sheetName val="Schedule 15-9"/>
      <sheetName val="Schedule 15-10"/>
      <sheetName val="CRITERIA1"/>
      <sheetName val="Schedule 15-10.1"/>
      <sheetName val="Schedule 15-10.2"/>
      <sheetName val="Schedule 15-11"/>
      <sheetName val="Schedule 16-1"/>
      <sheetName val="Schedule 16-2"/>
      <sheetName val="Schedule 16-3"/>
      <sheetName val="Schedule 16-4"/>
      <sheetName val="Schedule 16-5"/>
      <sheetName val="Schedule 16-6"/>
      <sheetName val="Schedule 16-7"/>
      <sheetName val="Schedule 17-1 "/>
      <sheetName val="Schedule 17-2"/>
      <sheetName val="Schedule 17-3 "/>
      <sheetName val="Schedule 17-4"/>
      <sheetName val="Schedule 17-5"/>
      <sheetName val="Schedule 18-1"/>
      <sheetName val="Schedule 18-2"/>
      <sheetName val="Schedule 19-1"/>
      <sheetName val="Schedule 19-2"/>
      <sheetName val="Schedule 20-1"/>
      <sheetName val="Schedule 20-2"/>
      <sheetName val="Schedule 20-3"/>
      <sheetName val="Schedule 20-4"/>
      <sheetName val="Schedule 20-5"/>
      <sheetName val="Schedule 20-6"/>
      <sheetName val="Schedule 20-7"/>
      <sheetName val="Schedule 20-8"/>
      <sheetName val="Schedule 20-9"/>
      <sheetName val="Schedule 21-1"/>
      <sheetName val="Schedule 21-2"/>
      <sheetName val="Schedule 21-3"/>
      <sheetName val="Schedule 21-4"/>
      <sheetName val="Schedule 21-5"/>
      <sheetName val="Schedule 21-6"/>
      <sheetName val="Schedule 21-7"/>
      <sheetName val="Schedule 22-1"/>
      <sheetName val="Schedule 22-2"/>
      <sheetName val="Schedule 23-1"/>
      <sheetName val="Schedule 23-2 "/>
      <sheetName val="Schedule 24-1"/>
      <sheetName val="Schedule 24-2"/>
      <sheetName val="Schedule 24-3"/>
      <sheetName val="Schedule 25-1"/>
      <sheetName val="Schedule 25-2"/>
      <sheetName val="Schedule 25-3"/>
      <sheetName val="Schedule 25-4"/>
      <sheetName val="Schedule 25-5"/>
      <sheetName val="Schedule 25-5.1"/>
      <sheetName val="Schedule 25-5.2"/>
      <sheetName val="Schedule 25-6"/>
      <sheetName val="Schedule 25-7"/>
      <sheetName val="Schedule 25-8"/>
      <sheetName val="Schedule 25-9"/>
      <sheetName val="Schedule 25-10"/>
      <sheetName val="Schedule 25-11"/>
      <sheetName val="Schedule 26-1"/>
      <sheetName val="Schedule 26-2"/>
      <sheetName val="Schedule 26-3"/>
      <sheetName val="Schedule 27-1"/>
      <sheetName val="Schedule 27-2"/>
      <sheetName val="Schedule 27-3"/>
      <sheetName val="Schedule 27-4"/>
      <sheetName val="Schedule 28-1"/>
      <sheetName val="Schedule 28-2"/>
      <sheetName val="Schedule 28-3"/>
      <sheetName val="Schedule 28-4"/>
      <sheetName val="Schedule 29-1"/>
      <sheetName val="Schedule 29-2"/>
      <sheetName val="Schedule 29-3"/>
      <sheetName val="Schedule 29-4"/>
      <sheetName val="Schedule 29-5"/>
      <sheetName val="Schedule 30-1"/>
      <sheetName val="Schedule 30-2"/>
      <sheetName val="Schedule 30-3"/>
      <sheetName val="Schedule 30-4"/>
      <sheetName val="Schedule 30-5"/>
      <sheetName val="Schedule 30-6"/>
      <sheetName val="Schedule 30-7"/>
      <sheetName val="Schedule 30-8"/>
      <sheetName val="Schedule 30-9"/>
      <sheetName val="Schedule 30-10"/>
      <sheetName val="Schedule 30-11"/>
      <sheetName val="Schedule 30-12"/>
      <sheetName val="Schedule 30-13"/>
      <sheetName val="Schedule 30-14"/>
      <sheetName val="Schedule 30-15"/>
      <sheetName val="Schedule 30-16"/>
      <sheetName val="Schedule 30-17"/>
      <sheetName val="Schedule 30-18"/>
      <sheetName val="Schedule 30-19"/>
      <sheetName val="Schedule 30-20"/>
      <sheetName val="Schedule 30-21"/>
      <sheetName val="Schedule 30-22"/>
      <sheetName val="Schedule 30-23"/>
      <sheetName val="Schedule 30-24"/>
      <sheetName val="All Projects Less Con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Log"/>
      <sheetName val="BneWorkBookProperties"/>
      <sheetName val="Sheet"/>
      <sheetName val="Wand"/>
      <sheetName val="ATCO HFM"/>
      <sheetName val="IFRS Adjustmen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FORCAS06"/>
      <sheetName val="EARNINGS"/>
      <sheetName val="IFRS ADJ"/>
      <sheetName val="BALANCE"/>
      <sheetName val="RES&amp;DEF"/>
      <sheetName val="IFRS SCF"/>
      <sheetName val="capital"/>
      <sheetName val="SALES"/>
      <sheetName val="sal var"/>
      <sheetName val="sales details"/>
      <sheetName val="GENERT"/>
      <sheetName val="OPCOST"/>
      <sheetName val="Gen Va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EARNINGS"/>
      <sheetName val="IFRS ADJ"/>
      <sheetName val="EARNINGS (2)"/>
      <sheetName val="BALANCE"/>
      <sheetName val="BALANCE (2)"/>
      <sheetName val="RES&amp;DEF"/>
      <sheetName val="IFRS SCF"/>
      <sheetName val="SCFP"/>
      <sheetName val="capexp"/>
      <sheetName val="SALES"/>
      <sheetName val="Sales Var"/>
      <sheetName val="OPCOST"/>
      <sheetName val="Pur P Var"/>
      <sheetName val="Sales Var r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CO Pipelines (2)"/>
      <sheetName val="Cost by Service by Year"/>
      <sheetName val="Cost Quantity by Month"/>
      <sheetName val="ATCO Utilities"/>
      <sheetName val="ATCO Pipelines"/>
      <sheetName val="ATCO Electric"/>
      <sheetName val="ATCO Gas"/>
      <sheetName val="Sheet1"/>
      <sheetName val="Cost Quantity by Year"/>
      <sheetName val="Cost by Year"/>
      <sheetName val="ATCO Group"/>
      <sheetName val="2003 rates Modified"/>
      <sheetName val="2004 rates Modified"/>
      <sheetName val="Template"/>
      <sheetName val="Gas Adjustments"/>
      <sheetName val="Elec Adjustments"/>
      <sheetName val="Monthly Cost Comp"/>
      <sheetName val="Quantity by Month"/>
      <sheetName val="Month Cost by Year 1994"/>
      <sheetName val="Month Cost by Year 1993"/>
      <sheetName val="Cost by Month"/>
      <sheetName val="Annual Cost Comp"/>
      <sheetName val="Annual Quantity by Service"/>
      <sheetName val="Cost by Service by Period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Schedule 1.1"/>
      <sheetName val="Schedule 2.1"/>
      <sheetName val="Schedule 2.2"/>
      <sheetName val="Schedule 3.1"/>
      <sheetName val="Schedule 3.2"/>
      <sheetName val="Schedule 4.1"/>
      <sheetName val="Schedule 5.1  "/>
      <sheetName val="Schedule 5.2"/>
      <sheetName val="Schedule 5.3"/>
      <sheetName val="Schedule 7.1"/>
      <sheetName val="Schedule 7.2"/>
      <sheetName val="Schedule 8.1 "/>
      <sheetName val="Schedule 8.2 &amp; 8.3"/>
      <sheetName val="Schedule 8.4 "/>
      <sheetName val="Schedule 8.5"/>
      <sheetName val="Schedule 8.6 "/>
      <sheetName val="Schedule 8.7"/>
      <sheetName val="Schedule 8.8 "/>
      <sheetName val="Schedule 8.9"/>
      <sheetName val="Schedule 8.10"/>
      <sheetName val="Schedule 8.11 "/>
      <sheetName val="Schedule 9"/>
      <sheetName val="Schedule 10"/>
      <sheetName val="Section 11"/>
      <sheetName val="Schedule 13"/>
      <sheetName val="Appendix C"/>
      <sheetName val="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-Dec"/>
      <sheetName val="11-Nov"/>
      <sheetName val="10-Oct"/>
      <sheetName val="09-Sept"/>
      <sheetName val="08-Aug"/>
      <sheetName val="07 - July"/>
      <sheetName val="06 - June"/>
      <sheetName val="05 - May"/>
      <sheetName val="04 - April"/>
      <sheetName val="03 - March"/>
      <sheetName val="02 - February"/>
      <sheetName val="01 - January"/>
      <sheetName val="07 - Sept"/>
      <sheetName val="07 - Aug"/>
      <sheetName val="Cash Flow Data Input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WIP Cap Ex &amp; Adds Details"/>
      <sheetName val="CWIP Analyis 15 Dec 2005"/>
      <sheetName val="CWIP 17th Dec 2008"/>
      <sheetName val="T &amp; D &amp; C Split"/>
      <sheetName val="Trans"/>
      <sheetName val="WIP Continuity Schedule Oct"/>
      <sheetName val="Dist"/>
      <sheetName val="IsoGen"/>
      <sheetName val="GPE1"/>
      <sheetName val="GPE"/>
      <sheetName val="Projects with WIP"/>
      <sheetName val="Contributions WIP"/>
      <sheetName val="T &amp; D &amp; C Split (2)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P&amp;E Reconciliation"/>
      <sheetName val="Smartview"/>
      <sheetName val="Manuals"/>
      <sheetName val="PPE"/>
      <sheetName val="Accum"/>
      <sheetName val="Subledger Reports Cloud"/>
      <sheetName val="CWIP Report"/>
      <sheetName val="Schedule 10-B-4"/>
      <sheetName val="E,VD,AF"/>
      <sheetName val="Indirec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1"/>
      <sheetName val="GPE"/>
      <sheetName val="GPE CM YTD"/>
      <sheetName val="GPE1 Var Exp"/>
      <sheetName val="GPE Var Exp"/>
      <sheetName val="YTD All"/>
      <sheetName val="Active Capital Only"/>
      <sheetName val="Blanket Appr."/>
      <sheetName val="Dist-Edm"/>
      <sheetName val="Dist- NW"/>
      <sheetName val="Dist-NE"/>
      <sheetName val="Dist-SE"/>
      <sheetName val="Dist-Blank"/>
      <sheetName val="E,VD,AF"/>
      <sheetName val="YTD Calc"/>
      <sheetName val="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 Sheet for BP Model"/>
      <sheetName val="PPE Proof"/>
      <sheetName val="Contributions"/>
      <sheetName val="Salvage"/>
      <sheetName val="AFUDC"/>
      <sheetName val="CCA"/>
      <sheetName val="Capex"/>
      <sheetName val="Capex Summary"/>
      <sheetName val="Capital Adds"/>
      <sheetName val="Sheet1"/>
      <sheetName val="Backup - CWIP (apr 2020 YTD)"/>
      <sheetName val="PP&amp;E"/>
      <sheetName val="Backup PPE 2019"/>
      <sheetName val="Backup PPE 2020"/>
      <sheetName val="Depreciation"/>
      <sheetName val="Backup - IFRS Dec19 YTD"/>
      <sheetName val="Backup - IFRS Apr YTD"/>
      <sheetName val="2020 Project Costs"/>
      <sheetName val="Capex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ies(12.1)"/>
      <sheetName val="Bill_Calcs(12.2)"/>
      <sheetName val="Rider A Tables(12.3)"/>
      <sheetName val="Sched of Determinants(12.4)"/>
      <sheetName val="2005 Franchise Taxes(12.5)"/>
      <sheetName val="Rider B(12.6)"/>
      <sheetName val="Schedule 2.1 Proposed Rev"/>
      <sheetName val="Rider A Determination"/>
      <sheetName val="Rate Design Worksheet"/>
      <sheetName val="Existing vs Proposed Rates"/>
      <sheetName val="RATE_WORK-2005"/>
      <sheetName val="RATE_WORK-2006-05ExistRates"/>
      <sheetName val="RATE_WORK-2006-05PropRates"/>
      <sheetName val="Canny"/>
      <sheetName val="2005 Sales Forecast"/>
      <sheetName val="2006 Sales Forecast"/>
      <sheetName val="2006 Franchise Taxes"/>
      <sheetName val="Rate Comparison"/>
      <sheetName val="Rev-Cost by Component"/>
      <sheetName val="R to C by Component"/>
      <sheetName val="PTD-DEC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All Var Exp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 NW"/>
      <sheetName val="Dist-NE"/>
      <sheetName val="Dist-SE"/>
      <sheetName val="Dist-Edm"/>
      <sheetName val="YTD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 (2)"/>
      <sheetName val="2003 Webhost ATCO Group"/>
      <sheetName val="2004 Webhost ATCO Group"/>
      <sheetName val="Sheet1"/>
      <sheetName val="Sheet2"/>
      <sheetName val="Sheet3"/>
    </sheetNames>
    <sheetDataSet>
      <sheetData sheetId="0"/>
      <sheetData sheetId="1"/>
      <sheetData sheetId="2" refreshError="1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ay River losses"/>
      <sheetName val="Monthly Billed"/>
      <sheetName val="Unbilled"/>
      <sheetName val="Earned"/>
      <sheetName val="Unbilled Calc"/>
      <sheetName val="CIS Extract Pivot"/>
      <sheetName val="PIVOT - RIDER CALCULATIONS"/>
      <sheetName val="CIS Extract data"/>
      <sheetName val="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A249-172D-42DB-A13D-ACEEAD4FCA53}">
  <sheetPr>
    <tabColor rgb="FFFFFF00"/>
    <pageSetUpPr fitToPage="1"/>
  </sheetPr>
  <dimension ref="A1:Y13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116" sqref="A116"/>
      <selection pane="bottomRight" activeCell="A11" sqref="A11"/>
    </sheetView>
  </sheetViews>
  <sheetFormatPr defaultColWidth="9.1796875" defaultRowHeight="10" outlineLevelCol="1" x14ac:dyDescent="0.2"/>
  <cols>
    <col min="1" max="1" width="10.1796875" style="8" customWidth="1"/>
    <col min="2" max="2" width="14.54296875" style="8" customWidth="1" outlineLevel="1"/>
    <col min="3" max="3" width="13.26953125" style="8" customWidth="1" outlineLevel="1"/>
    <col min="4" max="5" width="12.1796875" style="8" customWidth="1" outlineLevel="1"/>
    <col min="6" max="6" width="12.81640625" style="8" customWidth="1" outlineLevel="1"/>
    <col min="7" max="7" width="14.1796875" style="8" customWidth="1" outlineLevel="1"/>
    <col min="8" max="8" width="3.453125" style="8" customWidth="1" outlineLevel="1"/>
    <col min="9" max="9" width="14.1796875" style="8" customWidth="1" outlineLevel="1"/>
    <col min="10" max="10" width="12.7265625" style="8" customWidth="1" outlineLevel="1"/>
    <col min="11" max="11" width="12.453125" style="8" customWidth="1" outlineLevel="1"/>
    <col min="12" max="12" width="12.26953125" style="8" customWidth="1" outlineLevel="1"/>
    <col min="13" max="13" width="3.1796875" style="8" customWidth="1"/>
    <col min="14" max="14" width="11.1796875" style="8" customWidth="1"/>
    <col min="15" max="15" width="13" style="8" customWidth="1"/>
    <col min="16" max="16" width="14.1796875" style="8" customWidth="1"/>
    <col min="17" max="17" width="14.7265625" style="8" customWidth="1"/>
    <col min="18" max="18" width="14.453125" style="8" customWidth="1"/>
    <col min="19" max="19" width="12.453125" style="8" bestFit="1" customWidth="1"/>
    <col min="20" max="20" width="10.1796875" style="8" bestFit="1" customWidth="1"/>
    <col min="21" max="16384" width="9.1796875" style="8"/>
  </cols>
  <sheetData>
    <row r="1" spans="1:25" s="1" customFormat="1" ht="14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25" s="1" customFormat="1" ht="14" x14ac:dyDescent="0.3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5" s="1" customFormat="1" ht="14.5" thickBot="1" x14ac:dyDescent="0.35"/>
    <row r="4" spans="1:25" s="2" customFormat="1" ht="13.5" thickBot="1" x14ac:dyDescent="0.35">
      <c r="B4" s="107" t="s">
        <v>2</v>
      </c>
      <c r="C4" s="107"/>
      <c r="D4" s="107"/>
      <c r="E4" s="107"/>
      <c r="F4" s="107"/>
      <c r="G4" s="107"/>
      <c r="I4" s="107" t="s">
        <v>3</v>
      </c>
      <c r="J4" s="107"/>
      <c r="K4" s="107"/>
      <c r="L4" s="107"/>
      <c r="N4" s="107" t="s">
        <v>4</v>
      </c>
      <c r="O4" s="107"/>
      <c r="P4" s="107"/>
      <c r="Q4" s="107"/>
      <c r="R4" s="107"/>
    </row>
    <row r="5" spans="1:25" s="3" customFormat="1" ht="39.5" thickBot="1" x14ac:dyDescent="0.3">
      <c r="B5" s="83" t="s">
        <v>5</v>
      </c>
      <c r="C5" s="83" t="s">
        <v>6</v>
      </c>
      <c r="D5" s="83" t="s">
        <v>7</v>
      </c>
      <c r="E5" s="83" t="s">
        <v>8</v>
      </c>
      <c r="F5" s="83" t="s">
        <v>9</v>
      </c>
      <c r="G5" s="83" t="s">
        <v>10</v>
      </c>
      <c r="I5" s="83" t="s">
        <v>5</v>
      </c>
      <c r="J5" s="83" t="s">
        <v>8</v>
      </c>
      <c r="K5" s="83" t="s">
        <v>9</v>
      </c>
      <c r="L5" s="83" t="s">
        <v>10</v>
      </c>
      <c r="N5" s="83" t="s">
        <v>5</v>
      </c>
      <c r="O5" s="83" t="s">
        <v>11</v>
      </c>
      <c r="P5" s="83" t="s">
        <v>12</v>
      </c>
      <c r="Q5" s="83" t="s">
        <v>13</v>
      </c>
      <c r="R5" s="83" t="s">
        <v>14</v>
      </c>
    </row>
    <row r="6" spans="1:25" ht="12" customHeight="1" x14ac:dyDescent="0.25">
      <c r="A6" s="5">
        <v>45291</v>
      </c>
      <c r="B6" s="7"/>
      <c r="C6" s="7"/>
      <c r="D6" s="7"/>
      <c r="E6" s="6"/>
      <c r="F6" s="4"/>
      <c r="G6" s="7">
        <v>-3250048.5137773948</v>
      </c>
      <c r="I6" s="7"/>
      <c r="J6" s="7"/>
      <c r="K6" s="7"/>
      <c r="L6" s="7">
        <v>-1477363.9666294204</v>
      </c>
      <c r="M6" s="7"/>
      <c r="N6" s="7"/>
      <c r="O6" s="7"/>
      <c r="P6" s="7"/>
      <c r="Q6" s="7">
        <f>G6+L6</f>
        <v>-4727412.4804068152</v>
      </c>
      <c r="R6" s="7"/>
      <c r="U6" s="9"/>
      <c r="W6" s="7"/>
      <c r="X6" s="7"/>
      <c r="Y6" s="10"/>
    </row>
    <row r="7" spans="1:25" ht="12.5" x14ac:dyDescent="0.25">
      <c r="A7" s="5">
        <v>45322</v>
      </c>
      <c r="B7" s="7">
        <f>'YEC Fuel Price Variance Calc.'!C204</f>
        <v>-1515294.99</v>
      </c>
      <c r="C7" s="7"/>
      <c r="D7" s="7"/>
      <c r="E7" s="7">
        <v>70112.23</v>
      </c>
      <c r="F7" s="4"/>
      <c r="G7" s="7">
        <f>SUM(B7:F7)+G6</f>
        <v>-4695231.2737773946</v>
      </c>
      <c r="I7" s="7">
        <v>-437234.67</v>
      </c>
      <c r="J7" s="7">
        <v>422744.26</v>
      </c>
      <c r="K7" s="7"/>
      <c r="L7" s="7">
        <f>SUM(I7:K7)+L6</f>
        <v>-1491854.3766294203</v>
      </c>
      <c r="N7" s="7">
        <f>B7+I7</f>
        <v>-1952529.66</v>
      </c>
      <c r="O7" s="7"/>
      <c r="P7" s="7">
        <f>+E7+J7+D7</f>
        <v>492856.49</v>
      </c>
      <c r="Q7" s="7">
        <f>G7+L7</f>
        <v>-6187085.6504068151</v>
      </c>
      <c r="R7" s="7">
        <f t="shared" ref="R7:R9" si="0">SUM(N7:P7)</f>
        <v>-1459673.17</v>
      </c>
      <c r="T7" s="82"/>
    </row>
    <row r="8" spans="1:25" ht="12.5" x14ac:dyDescent="0.25">
      <c r="A8" s="5">
        <v>45350</v>
      </c>
      <c r="B8" s="7">
        <f>'YEC Fuel Price Variance Calc.'!D204</f>
        <v>-793550.10976844141</v>
      </c>
      <c r="C8" s="7"/>
      <c r="D8" s="7"/>
      <c r="E8" s="7">
        <v>7828.09</v>
      </c>
      <c r="F8" s="4"/>
      <c r="G8" s="7">
        <f t="shared" ref="G8:G9" si="1">SUM(B8:F8)+G7</f>
        <v>-5480953.2935458357</v>
      </c>
      <c r="I8" s="7">
        <v>-412239.85</v>
      </c>
      <c r="J8" s="7">
        <v>44491.22</v>
      </c>
      <c r="K8" s="7"/>
      <c r="L8" s="7">
        <f>SUM(I8:K8)+L7</f>
        <v>-1859603.0066294204</v>
      </c>
      <c r="N8" s="7">
        <f>B8+I8</f>
        <v>-1205789.9597684415</v>
      </c>
      <c r="O8" s="7"/>
      <c r="P8" s="7">
        <f>+E8+J8+D8</f>
        <v>52319.31</v>
      </c>
      <c r="Q8" s="7">
        <f>G8+L8</f>
        <v>-7340556.3001752561</v>
      </c>
      <c r="R8" s="7">
        <f>SUM(N8:P8)</f>
        <v>-1153470.6497684414</v>
      </c>
      <c r="T8" s="82"/>
    </row>
    <row r="9" spans="1:25" ht="12.5" x14ac:dyDescent="0.25">
      <c r="A9" s="5">
        <v>45382</v>
      </c>
      <c r="B9" s="7">
        <f>'YEC Fuel Price Variance Calc.'!E204</f>
        <v>-275800.49937619705</v>
      </c>
      <c r="C9" s="7"/>
      <c r="D9" s="7"/>
      <c r="E9" s="7">
        <v>1303.8499999999999</v>
      </c>
      <c r="F9" s="4"/>
      <c r="G9" s="7">
        <f t="shared" si="1"/>
        <v>-5755449.9429220324</v>
      </c>
      <c r="I9" s="7">
        <v>-394113</v>
      </c>
      <c r="J9" s="7">
        <v>17544.099999999999</v>
      </c>
      <c r="K9" s="7"/>
      <c r="L9" s="7">
        <f>SUM(I9:K9)+L8</f>
        <v>-2236171.9066294204</v>
      </c>
      <c r="N9" s="7">
        <f>B9+I9</f>
        <v>-669913.49937619711</v>
      </c>
      <c r="O9" s="7"/>
      <c r="P9" s="7">
        <f>+E9+J9+D9</f>
        <v>18847.949999999997</v>
      </c>
      <c r="Q9" s="7">
        <f>G9+L9</f>
        <v>-7991621.8495514523</v>
      </c>
      <c r="R9" s="7">
        <f t="shared" si="0"/>
        <v>-651065.54937619716</v>
      </c>
      <c r="T9" s="82"/>
    </row>
    <row r="10" spans="1:25" ht="12.5" x14ac:dyDescent="0.25">
      <c r="A10" s="5"/>
      <c r="B10" s="7"/>
      <c r="C10" s="7"/>
      <c r="D10" s="7"/>
      <c r="E10" s="7"/>
      <c r="F10" s="4"/>
      <c r="G10" s="7"/>
      <c r="I10" s="7"/>
      <c r="J10" s="7"/>
      <c r="K10" s="7"/>
      <c r="L10" s="7">
        <v>-2233501.1979308031</v>
      </c>
      <c r="N10" s="7"/>
      <c r="O10" s="7"/>
      <c r="P10" s="7"/>
      <c r="Q10" s="7"/>
      <c r="R10" s="7"/>
      <c r="T10" s="82"/>
    </row>
    <row r="11" spans="1:25" x14ac:dyDescent="0.2">
      <c r="I11" s="10"/>
      <c r="L11" s="10"/>
    </row>
    <row r="12" spans="1:25" x14ac:dyDescent="0.2">
      <c r="A12" s="8" t="s">
        <v>15</v>
      </c>
    </row>
    <row r="13" spans="1:25" x14ac:dyDescent="0.2">
      <c r="A13" s="8" t="s">
        <v>16</v>
      </c>
    </row>
  </sheetData>
  <mergeCells count="5">
    <mergeCell ref="A1:R1"/>
    <mergeCell ref="A2:R2"/>
    <mergeCell ref="B4:G4"/>
    <mergeCell ref="I4:L4"/>
    <mergeCell ref="N4:R4"/>
  </mergeCells>
  <pageMargins left="0.1" right="0.1" top="0.51" bottom="1" header="0.28999999999999998" footer="0.5"/>
  <pageSetup scale="64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6B66-994D-41A7-856D-0E2D726B8E1A}">
  <sheetPr transitionEvaluation="1" transitionEntry="1">
    <pageSetUpPr autoPageBreaks="0"/>
  </sheetPr>
  <dimension ref="B1:F204"/>
  <sheetViews>
    <sheetView showGridLines="0" view="pageBreakPreview" topLeftCell="B1" zoomScaleNormal="100" zoomScaleSheetLayoutView="100" workbookViewId="0">
      <pane xSplit="1" topLeftCell="C1" activePane="topRight" state="frozenSplit"/>
      <selection activeCell="J4" sqref="J4"/>
      <selection pane="topRight" activeCell="B6" sqref="B6"/>
    </sheetView>
  </sheetViews>
  <sheetFormatPr defaultColWidth="13.26953125" defaultRowHeight="10.5" x14ac:dyDescent="0.25"/>
  <cols>
    <col min="1" max="1" width="1.7265625" style="14" customWidth="1"/>
    <col min="2" max="2" width="27.54296875" style="14" bestFit="1" customWidth="1"/>
    <col min="3" max="5" width="12.54296875" style="14" customWidth="1"/>
    <col min="6" max="6" width="4.26953125" style="14" customWidth="1"/>
    <col min="7" max="16384" width="13.26953125" style="14"/>
  </cols>
  <sheetData>
    <row r="1" spans="2:6" x14ac:dyDescent="0.25">
      <c r="B1" s="11"/>
      <c r="C1" s="11"/>
      <c r="D1" s="11"/>
      <c r="E1" s="11"/>
      <c r="F1" s="13"/>
    </row>
    <row r="2" spans="2:6" x14ac:dyDescent="0.25">
      <c r="B2" s="15" t="s">
        <v>17</v>
      </c>
      <c r="C2" s="16" t="s">
        <v>18</v>
      </c>
      <c r="D2" s="16"/>
      <c r="E2" s="17"/>
      <c r="F2" s="20"/>
    </row>
    <row r="3" spans="2:6" s="24" customFormat="1" x14ac:dyDescent="0.25">
      <c r="B3" s="21" t="s">
        <v>19</v>
      </c>
      <c r="C3" s="22" t="s">
        <v>20</v>
      </c>
      <c r="D3" s="22" t="s">
        <v>21</v>
      </c>
      <c r="E3" s="22" t="s">
        <v>22</v>
      </c>
      <c r="F3" s="23"/>
    </row>
    <row r="4" spans="2:6" x14ac:dyDescent="0.25">
      <c r="B4" s="25" t="s">
        <v>23</v>
      </c>
      <c r="C4" s="26">
        <v>462937.19999999995</v>
      </c>
      <c r="D4" s="26">
        <v>433561.39999999997</v>
      </c>
      <c r="E4" s="26">
        <v>82131.100000000006</v>
      </c>
      <c r="F4" s="27"/>
    </row>
    <row r="5" spans="2:6" x14ac:dyDescent="0.25">
      <c r="B5" s="25" t="s">
        <v>24</v>
      </c>
      <c r="C5" s="26">
        <v>360533.2</v>
      </c>
      <c r="D5" s="26">
        <v>190186.1</v>
      </c>
      <c r="E5" s="26">
        <v>110061.9</v>
      </c>
      <c r="F5" s="27"/>
    </row>
    <row r="6" spans="2:6" x14ac:dyDescent="0.25">
      <c r="B6" s="25" t="s">
        <v>25</v>
      </c>
      <c r="C6" s="26">
        <v>30476.800000000003</v>
      </c>
      <c r="D6" s="26">
        <v>56407.1</v>
      </c>
      <c r="E6" s="26">
        <v>2342</v>
      </c>
      <c r="F6" s="27"/>
    </row>
    <row r="7" spans="2:6" x14ac:dyDescent="0.25">
      <c r="B7" s="25" t="s">
        <v>26</v>
      </c>
      <c r="C7" s="26">
        <v>1604106.5</v>
      </c>
      <c r="D7" s="26">
        <v>958325.8</v>
      </c>
      <c r="E7" s="26">
        <v>308751.7</v>
      </c>
      <c r="F7" s="27"/>
    </row>
    <row r="8" spans="2:6" x14ac:dyDescent="0.25">
      <c r="B8" s="25" t="s">
        <v>27</v>
      </c>
      <c r="C8" s="26">
        <v>2440716.7000000002</v>
      </c>
      <c r="D8" s="26">
        <v>2097593.2000000002</v>
      </c>
      <c r="E8" s="26">
        <v>1981205.7</v>
      </c>
      <c r="F8" s="27"/>
    </row>
    <row r="9" spans="2:6" x14ac:dyDescent="0.25">
      <c r="B9" s="28" t="s">
        <v>28</v>
      </c>
      <c r="C9" s="29">
        <f>SUM(C4:C8)</f>
        <v>4898770.4000000004</v>
      </c>
      <c r="D9" s="29">
        <f t="shared" ref="D9:E9" si="0">SUM(D4:D8)</f>
        <v>3736073.6</v>
      </c>
      <c r="E9" s="29">
        <f t="shared" si="0"/>
        <v>2484492.4</v>
      </c>
      <c r="F9" s="27"/>
    </row>
    <row r="10" spans="2:6" ht="5.25" customHeight="1" x14ac:dyDescent="0.25">
      <c r="B10" s="18"/>
      <c r="C10" s="18"/>
      <c r="D10" s="18"/>
      <c r="E10" s="18"/>
      <c r="F10" s="20"/>
    </row>
    <row r="11" spans="2:6" ht="12.5" x14ac:dyDescent="0.25">
      <c r="B11" s="15" t="str">
        <f>B2</f>
        <v>2024 PRELIMINARY ACTUALS</v>
      </c>
      <c r="C11" s="16" t="s">
        <v>29</v>
      </c>
      <c r="D11" s="16"/>
      <c r="E11" s="31"/>
      <c r="F11" s="20"/>
    </row>
    <row r="12" spans="2:6" s="24" customFormat="1" x14ac:dyDescent="0.25">
      <c r="B12" s="21" t="s">
        <v>30</v>
      </c>
      <c r="C12" s="22" t="s">
        <v>20</v>
      </c>
      <c r="D12" s="22" t="s">
        <v>21</v>
      </c>
      <c r="E12" s="22" t="s">
        <v>22</v>
      </c>
      <c r="F12" s="23"/>
    </row>
    <row r="13" spans="2:6" x14ac:dyDescent="0.25">
      <c r="B13" s="25" t="s">
        <v>23</v>
      </c>
      <c r="C13" s="26">
        <v>1986290</v>
      </c>
      <c r="D13" s="26">
        <v>1556198</v>
      </c>
      <c r="E13" s="26">
        <v>276562</v>
      </c>
      <c r="F13" s="32"/>
    </row>
    <row r="14" spans="2:6" x14ac:dyDescent="0.25">
      <c r="B14" s="25" t="s">
        <v>24</v>
      </c>
      <c r="C14" s="26">
        <v>877295</v>
      </c>
      <c r="D14" s="26">
        <v>1037952</v>
      </c>
      <c r="E14" s="26">
        <v>475300</v>
      </c>
      <c r="F14" s="32"/>
    </row>
    <row r="15" spans="2:6" x14ac:dyDescent="0.25">
      <c r="B15" s="25" t="s">
        <v>25</v>
      </c>
      <c r="C15" s="26">
        <v>792534</v>
      </c>
      <c r="D15" s="26">
        <v>233668</v>
      </c>
      <c r="E15" s="26">
        <v>10017</v>
      </c>
      <c r="F15" s="32"/>
    </row>
    <row r="16" spans="2:6" x14ac:dyDescent="0.25">
      <c r="B16" s="25" t="s">
        <v>26</v>
      </c>
      <c r="C16" s="26">
        <v>7287106</v>
      </c>
      <c r="D16" s="26">
        <v>2226055</v>
      </c>
      <c r="E16" s="26">
        <v>1313781</v>
      </c>
      <c r="F16" s="32"/>
    </row>
    <row r="17" spans="2:6" x14ac:dyDescent="0.25">
      <c r="B17" s="25" t="s">
        <v>31</v>
      </c>
      <c r="C17" s="26">
        <v>6526000</v>
      </c>
      <c r="D17" s="26">
        <v>5187900</v>
      </c>
      <c r="E17" s="26">
        <v>4176500</v>
      </c>
      <c r="F17" s="32"/>
    </row>
    <row r="18" spans="2:6" x14ac:dyDescent="0.25">
      <c r="B18" s="28" t="s">
        <v>28</v>
      </c>
      <c r="C18" s="29">
        <f>SUM(C13:C17)</f>
        <v>17469225</v>
      </c>
      <c r="D18" s="29">
        <f t="shared" ref="D18:E18" si="1">SUM(D13:D17)</f>
        <v>10241773</v>
      </c>
      <c r="E18" s="29">
        <f t="shared" si="1"/>
        <v>6252160</v>
      </c>
      <c r="F18" s="27"/>
    </row>
    <row r="19" spans="2:6" ht="5.25" customHeight="1" x14ac:dyDescent="0.25">
      <c r="B19" s="11"/>
      <c r="C19" s="11"/>
      <c r="D19" s="11"/>
      <c r="E19" s="11"/>
      <c r="F19" s="13"/>
    </row>
    <row r="20" spans="2:6" x14ac:dyDescent="0.25">
      <c r="B20" s="15" t="str">
        <f>B11</f>
        <v>2024 PRELIMINARY ACTUALS</v>
      </c>
      <c r="C20" s="16" t="s">
        <v>32</v>
      </c>
      <c r="D20" s="16"/>
      <c r="E20" s="17"/>
      <c r="F20" s="20"/>
    </row>
    <row r="21" spans="2:6" s="24" customFormat="1" x14ac:dyDescent="0.25">
      <c r="B21" s="21" t="s">
        <v>33</v>
      </c>
      <c r="C21" s="22" t="s">
        <v>20</v>
      </c>
      <c r="D21" s="22" t="s">
        <v>21</v>
      </c>
      <c r="E21" s="22" t="s">
        <v>22</v>
      </c>
      <c r="F21" s="23"/>
    </row>
    <row r="22" spans="2:6" x14ac:dyDescent="0.25">
      <c r="B22" s="25" t="s">
        <v>23</v>
      </c>
      <c r="C22" s="26">
        <v>616071.31803438498</v>
      </c>
      <c r="D22" s="26">
        <v>587206.4053258372</v>
      </c>
      <c r="E22" s="26">
        <v>95823.141247285996</v>
      </c>
      <c r="F22" s="33"/>
    </row>
    <row r="23" spans="2:6" x14ac:dyDescent="0.25">
      <c r="B23" s="25" t="s">
        <v>24</v>
      </c>
      <c r="C23" s="26">
        <v>461331.06</v>
      </c>
      <c r="D23" s="26">
        <v>253175.34</v>
      </c>
      <c r="E23" s="26">
        <v>113162.5</v>
      </c>
      <c r="F23" s="33"/>
    </row>
    <row r="24" spans="2:6" x14ac:dyDescent="0.25">
      <c r="B24" s="25" t="s">
        <v>25</v>
      </c>
      <c r="C24" s="26">
        <v>39205.699556300577</v>
      </c>
      <c r="D24" s="26">
        <v>72869.252378741265</v>
      </c>
      <c r="E24" s="26">
        <v>3130.5564371124892</v>
      </c>
      <c r="F24" s="33"/>
    </row>
    <row r="25" spans="2:6" x14ac:dyDescent="0.25">
      <c r="B25" s="25" t="s">
        <v>26</v>
      </c>
      <c r="C25" s="26">
        <v>1899695.31</v>
      </c>
      <c r="D25" s="26">
        <v>1169281.6599999999</v>
      </c>
      <c r="E25" s="26">
        <v>380338.88</v>
      </c>
      <c r="F25" s="33"/>
    </row>
    <row r="26" spans="2:6" x14ac:dyDescent="0.25">
      <c r="B26" s="25" t="s">
        <v>27</v>
      </c>
      <c r="C26" s="26">
        <v>1231321.1299999999</v>
      </c>
      <c r="D26" s="26">
        <v>1060213.06</v>
      </c>
      <c r="E26" s="26">
        <v>989752.41</v>
      </c>
      <c r="F26" s="33"/>
    </row>
    <row r="27" spans="2:6" x14ac:dyDescent="0.25">
      <c r="B27" s="28" t="s">
        <v>28</v>
      </c>
      <c r="C27" s="34">
        <f>SUM(C22:C26)</f>
        <v>4247624.5175906857</v>
      </c>
      <c r="D27" s="34">
        <f t="shared" ref="D27:E27" si="2">SUM(D22:D26)</f>
        <v>3142745.7177045783</v>
      </c>
      <c r="E27" s="34">
        <f t="shared" si="2"/>
        <v>1582207.4876843984</v>
      </c>
      <c r="F27" s="33"/>
    </row>
    <row r="28" spans="2:6" ht="10.5" hidden="1" customHeight="1" x14ac:dyDescent="0.25">
      <c r="B28" s="11"/>
      <c r="C28" s="11"/>
      <c r="D28" s="11"/>
      <c r="E28" s="11"/>
      <c r="F28" s="13"/>
    </row>
    <row r="29" spans="2:6" ht="10.5" hidden="1" customHeight="1" x14ac:dyDescent="0.25">
      <c r="B29" s="11"/>
      <c r="C29" s="11"/>
      <c r="D29" s="11"/>
      <c r="E29" s="11"/>
      <c r="F29" s="13"/>
    </row>
    <row r="30" spans="2:6" ht="10.5" hidden="1" customHeight="1" x14ac:dyDescent="0.25">
      <c r="B30" s="18" t="s">
        <v>34</v>
      </c>
      <c r="C30" s="18" t="s">
        <v>34</v>
      </c>
      <c r="D30" s="18" t="s">
        <v>34</v>
      </c>
      <c r="E30" s="18" t="s">
        <v>34</v>
      </c>
      <c r="F30" s="20"/>
    </row>
    <row r="31" spans="2:6" ht="5.25" customHeight="1" x14ac:dyDescent="0.25">
      <c r="B31" s="11"/>
      <c r="C31" s="11"/>
      <c r="D31" s="11"/>
      <c r="E31" s="11"/>
      <c r="F31" s="13"/>
    </row>
    <row r="32" spans="2:6" x14ac:dyDescent="0.25">
      <c r="B32" s="15" t="str">
        <f>B20</f>
        <v>2024 PRELIMINARY ACTUALS</v>
      </c>
      <c r="C32" s="35" t="s">
        <v>35</v>
      </c>
      <c r="D32" s="17"/>
      <c r="E32" s="17"/>
      <c r="F32" s="20"/>
    </row>
    <row r="33" spans="2:6" s="24" customFormat="1" x14ac:dyDescent="0.25">
      <c r="B33" s="36"/>
      <c r="C33" s="22" t="s">
        <v>20</v>
      </c>
      <c r="D33" s="22" t="s">
        <v>21</v>
      </c>
      <c r="E33" s="22" t="s">
        <v>22</v>
      </c>
      <c r="F33" s="23"/>
    </row>
    <row r="34" spans="2:6" x14ac:dyDescent="0.25">
      <c r="B34" s="25" t="s">
        <v>23</v>
      </c>
      <c r="C34" s="37">
        <f t="shared" ref="C34:E39" si="3">IF(+C4=0,0,(C22/C4)*100)</f>
        <v>133.07881026506081</v>
      </c>
      <c r="D34" s="37">
        <f t="shared" si="3"/>
        <v>135.43788845728361</v>
      </c>
      <c r="E34" s="37">
        <f t="shared" si="3"/>
        <v>116.67095807469521</v>
      </c>
      <c r="F34" s="39"/>
    </row>
    <row r="35" spans="2:6" x14ac:dyDescent="0.25">
      <c r="B35" s="25" t="s">
        <v>24</v>
      </c>
      <c r="C35" s="37">
        <f t="shared" si="3"/>
        <v>127.95799665606384</v>
      </c>
      <c r="D35" s="37">
        <f t="shared" si="3"/>
        <v>133.11979161463429</v>
      </c>
      <c r="E35" s="37">
        <f t="shared" si="3"/>
        <v>102.81714199009831</v>
      </c>
      <c r="F35" s="39"/>
    </row>
    <row r="36" spans="2:6" x14ac:dyDescent="0.25">
      <c r="B36" s="25" t="s">
        <v>25</v>
      </c>
      <c r="C36" s="37">
        <f t="shared" si="3"/>
        <v>128.64112884653431</v>
      </c>
      <c r="D36" s="37">
        <f t="shared" si="3"/>
        <v>129.18453949722866</v>
      </c>
      <c r="E36" s="37">
        <f t="shared" si="3"/>
        <v>133.67021507739065</v>
      </c>
      <c r="F36" s="39"/>
    </row>
    <row r="37" spans="2:6" x14ac:dyDescent="0.25">
      <c r="B37" s="25" t="s">
        <v>26</v>
      </c>
      <c r="C37" s="37">
        <f t="shared" si="3"/>
        <v>118.42700656097335</v>
      </c>
      <c r="D37" s="37">
        <f t="shared" si="3"/>
        <v>122.01295843229931</v>
      </c>
      <c r="E37" s="37">
        <f t="shared" si="3"/>
        <v>123.18600351026407</v>
      </c>
      <c r="F37" s="39"/>
    </row>
    <row r="38" spans="2:6" x14ac:dyDescent="0.25">
      <c r="B38" s="25" t="s">
        <v>27</v>
      </c>
      <c r="C38" s="37">
        <f>IF(+C8=0,0,(C26/C8)*100)</f>
        <v>50.449162330064766</v>
      </c>
      <c r="D38" s="37">
        <f t="shared" si="3"/>
        <v>50.544264731598098</v>
      </c>
      <c r="E38" s="37">
        <f t="shared" si="3"/>
        <v>49.957074623801056</v>
      </c>
      <c r="F38" s="39"/>
    </row>
    <row r="39" spans="2:6" x14ac:dyDescent="0.25">
      <c r="B39" s="28" t="s">
        <v>28</v>
      </c>
      <c r="C39" s="41">
        <f>IF(+C9=0,0,(C27/C9)*100)</f>
        <v>86.707973037288809</v>
      </c>
      <c r="D39" s="41">
        <f t="shared" si="3"/>
        <v>84.118945561045109</v>
      </c>
      <c r="E39" s="41">
        <f t="shared" si="3"/>
        <v>63.683329749143056</v>
      </c>
      <c r="F39" s="40"/>
    </row>
    <row r="40" spans="2:6" ht="10.5" customHeight="1" x14ac:dyDescent="0.25">
      <c r="B40" s="11"/>
      <c r="C40" s="30"/>
      <c r="D40" s="30"/>
      <c r="E40" s="30"/>
      <c r="F40" s="27"/>
    </row>
    <row r="41" spans="2:6" ht="6" customHeight="1" x14ac:dyDescent="0.25">
      <c r="B41" s="11"/>
      <c r="C41" s="11"/>
      <c r="D41" s="11"/>
      <c r="E41" s="11"/>
      <c r="F41" s="13"/>
    </row>
    <row r="42" spans="2:6" x14ac:dyDescent="0.25">
      <c r="B42" s="15" t="str">
        <f>B32</f>
        <v>2024 PRELIMINARY ACTUALS</v>
      </c>
      <c r="C42" s="35" t="s">
        <v>36</v>
      </c>
      <c r="D42" s="17"/>
      <c r="E42" s="17"/>
      <c r="F42" s="20"/>
    </row>
    <row r="43" spans="2:6" s="24" customFormat="1" x14ac:dyDescent="0.25">
      <c r="B43" s="43"/>
      <c r="C43" s="22" t="s">
        <v>20</v>
      </c>
      <c r="D43" s="22" t="s">
        <v>21</v>
      </c>
      <c r="E43" s="22" t="s">
        <v>22</v>
      </c>
      <c r="F43" s="23"/>
    </row>
    <row r="44" spans="2:6" x14ac:dyDescent="0.25">
      <c r="B44" s="25" t="s">
        <v>23</v>
      </c>
      <c r="C44" s="38">
        <f t="shared" ref="C44:E49" si="4">IF(+C4=0,0,C13/C4)</f>
        <v>4.2906251647091658</v>
      </c>
      <c r="D44" s="38">
        <f t="shared" si="4"/>
        <v>3.5893370581421689</v>
      </c>
      <c r="E44" s="38">
        <f t="shared" si="4"/>
        <v>3.3673237056364762</v>
      </c>
      <c r="F44" s="39"/>
    </row>
    <row r="45" spans="2:6" x14ac:dyDescent="0.25">
      <c r="B45" s="25" t="s">
        <v>24</v>
      </c>
      <c r="C45" s="38">
        <f t="shared" si="4"/>
        <v>2.4333265285970889</v>
      </c>
      <c r="D45" s="38">
        <f t="shared" si="4"/>
        <v>5.4575597270252665</v>
      </c>
      <c r="E45" s="38">
        <f t="shared" si="4"/>
        <v>4.3184789650187758</v>
      </c>
      <c r="F45" s="39"/>
    </row>
    <row r="46" spans="2:6" x14ac:dyDescent="0.25">
      <c r="B46" s="25" t="s">
        <v>25</v>
      </c>
      <c r="C46" s="38">
        <f t="shared" si="4"/>
        <v>26.004501784964297</v>
      </c>
      <c r="D46" s="38">
        <f t="shared" si="4"/>
        <v>4.1425281569164163</v>
      </c>
      <c r="E46" s="38">
        <f t="shared" si="4"/>
        <v>4.2771135781383434</v>
      </c>
      <c r="F46" s="39"/>
    </row>
    <row r="47" spans="2:6" x14ac:dyDescent="0.25">
      <c r="B47" s="25" t="s">
        <v>26</v>
      </c>
      <c r="C47" s="38">
        <f t="shared" si="4"/>
        <v>4.5427819162879768</v>
      </c>
      <c r="D47" s="38">
        <f t="shared" si="4"/>
        <v>2.3228582596857978</v>
      </c>
      <c r="E47" s="38">
        <f t="shared" si="4"/>
        <v>4.2551377045049463</v>
      </c>
      <c r="F47" s="39"/>
    </row>
    <row r="48" spans="2:6" x14ac:dyDescent="0.25">
      <c r="B48" s="25" t="s">
        <v>27</v>
      </c>
      <c r="C48" s="38">
        <f t="shared" si="4"/>
        <v>2.6738047885688658</v>
      </c>
      <c r="D48" s="38">
        <f t="shared" si="4"/>
        <v>2.4732631665663294</v>
      </c>
      <c r="E48" s="38">
        <f t="shared" si="4"/>
        <v>2.1080597537146195</v>
      </c>
      <c r="F48" s="39"/>
    </row>
    <row r="49" spans="2:6" x14ac:dyDescent="0.25">
      <c r="B49" s="28" t="s">
        <v>28</v>
      </c>
      <c r="C49" s="42">
        <f t="shared" si="4"/>
        <v>3.5660428176017391</v>
      </c>
      <c r="D49" s="42">
        <f t="shared" si="4"/>
        <v>2.7413199247466644</v>
      </c>
      <c r="E49" s="42">
        <f t="shared" si="4"/>
        <v>2.5164737875632062</v>
      </c>
      <c r="F49" s="40"/>
    </row>
    <row r="50" spans="2:6" ht="6" customHeight="1" x14ac:dyDescent="0.25">
      <c r="B50" s="18"/>
      <c r="C50" s="18"/>
      <c r="D50" s="18"/>
      <c r="E50" s="18"/>
      <c r="F50" s="20"/>
    </row>
    <row r="51" spans="2:6" x14ac:dyDescent="0.25">
      <c r="B51" s="15" t="str">
        <f>B42</f>
        <v>2024 PRELIMINARY ACTUALS</v>
      </c>
      <c r="C51" s="44" t="s">
        <v>37</v>
      </c>
      <c r="D51" s="44"/>
      <c r="E51" s="17"/>
      <c r="F51" s="20"/>
    </row>
    <row r="52" spans="2:6" s="24" customFormat="1" x14ac:dyDescent="0.25">
      <c r="B52" s="43"/>
      <c r="C52" s="22" t="s">
        <v>20</v>
      </c>
      <c r="D52" s="22" t="s">
        <v>21</v>
      </c>
      <c r="E52" s="22" t="s">
        <v>22</v>
      </c>
      <c r="F52" s="23"/>
    </row>
    <row r="53" spans="2:6" x14ac:dyDescent="0.25">
      <c r="B53" s="25" t="s">
        <v>23</v>
      </c>
      <c r="C53" s="30">
        <f t="shared" ref="C53:C58" si="5">C4</f>
        <v>462937.19999999995</v>
      </c>
      <c r="D53" s="30">
        <f t="shared" ref="D53:E57" si="6">D4+C53</f>
        <v>896498.59999999986</v>
      </c>
      <c r="E53" s="30">
        <f t="shared" si="6"/>
        <v>978629.69999999984</v>
      </c>
      <c r="F53" s="27"/>
    </row>
    <row r="54" spans="2:6" x14ac:dyDescent="0.25">
      <c r="B54" s="25" t="s">
        <v>24</v>
      </c>
      <c r="C54" s="30">
        <f t="shared" si="5"/>
        <v>360533.2</v>
      </c>
      <c r="D54" s="30">
        <f t="shared" si="6"/>
        <v>550719.30000000005</v>
      </c>
      <c r="E54" s="30">
        <f t="shared" si="6"/>
        <v>660781.20000000007</v>
      </c>
      <c r="F54" s="27"/>
    </row>
    <row r="55" spans="2:6" x14ac:dyDescent="0.25">
      <c r="B55" s="25" t="s">
        <v>25</v>
      </c>
      <c r="C55" s="30">
        <f t="shared" si="5"/>
        <v>30476.800000000003</v>
      </c>
      <c r="D55" s="30">
        <f t="shared" si="6"/>
        <v>86883.9</v>
      </c>
      <c r="E55" s="30">
        <f t="shared" si="6"/>
        <v>89225.9</v>
      </c>
      <c r="F55" s="27"/>
    </row>
    <row r="56" spans="2:6" x14ac:dyDescent="0.25">
      <c r="B56" s="25" t="s">
        <v>26</v>
      </c>
      <c r="C56" s="30">
        <f t="shared" si="5"/>
        <v>1604106.5</v>
      </c>
      <c r="D56" s="30">
        <f t="shared" si="6"/>
        <v>2562432.2999999998</v>
      </c>
      <c r="E56" s="30">
        <f t="shared" si="6"/>
        <v>2871184</v>
      </c>
      <c r="F56" s="27"/>
    </row>
    <row r="57" spans="2:6" x14ac:dyDescent="0.25">
      <c r="B57" s="25" t="s">
        <v>27</v>
      </c>
      <c r="C57" s="30">
        <f t="shared" si="5"/>
        <v>2440716.7000000002</v>
      </c>
      <c r="D57" s="30">
        <f t="shared" si="6"/>
        <v>4538309.9000000004</v>
      </c>
      <c r="E57" s="30">
        <f t="shared" si="6"/>
        <v>6519515.6000000006</v>
      </c>
      <c r="F57" s="27"/>
    </row>
    <row r="58" spans="2:6" x14ac:dyDescent="0.25">
      <c r="B58" s="28" t="s">
        <v>28</v>
      </c>
      <c r="C58" s="29">
        <f t="shared" si="5"/>
        <v>4898770.4000000004</v>
      </c>
      <c r="D58" s="29">
        <f t="shared" ref="D58:E58" si="7">IF(+D9=0,0,D9+C58)</f>
        <v>8634844</v>
      </c>
      <c r="E58" s="29">
        <f t="shared" si="7"/>
        <v>11119336.4</v>
      </c>
      <c r="F58" s="27"/>
    </row>
    <row r="59" spans="2:6" ht="5.25" customHeight="1" x14ac:dyDescent="0.25">
      <c r="B59" s="18"/>
      <c r="C59" s="18"/>
      <c r="D59" s="18"/>
      <c r="E59" s="18"/>
      <c r="F59" s="20"/>
    </row>
    <row r="60" spans="2:6" x14ac:dyDescent="0.25">
      <c r="B60" s="15" t="str">
        <f>B51</f>
        <v>2024 PRELIMINARY ACTUALS</v>
      </c>
      <c r="C60" s="35" t="s">
        <v>38</v>
      </c>
      <c r="D60" s="17"/>
      <c r="E60" s="17"/>
      <c r="F60" s="20"/>
    </row>
    <row r="61" spans="2:6" s="24" customFormat="1" x14ac:dyDescent="0.25">
      <c r="B61" s="43" t="s">
        <v>39</v>
      </c>
      <c r="C61" s="22" t="s">
        <v>20</v>
      </c>
      <c r="D61" s="22" t="s">
        <v>21</v>
      </c>
      <c r="E61" s="22" t="s">
        <v>22</v>
      </c>
      <c r="F61" s="23"/>
    </row>
    <row r="62" spans="2:6" x14ac:dyDescent="0.25">
      <c r="B62" s="25" t="s">
        <v>23</v>
      </c>
      <c r="C62" s="30">
        <f t="shared" ref="C62:C67" si="8">C13</f>
        <v>1986290</v>
      </c>
      <c r="D62" s="30">
        <f t="shared" ref="D62:E66" si="9">C62+D13</f>
        <v>3542488</v>
      </c>
      <c r="E62" s="30">
        <f t="shared" si="9"/>
        <v>3819050</v>
      </c>
      <c r="F62" s="27"/>
    </row>
    <row r="63" spans="2:6" x14ac:dyDescent="0.25">
      <c r="B63" s="25" t="s">
        <v>24</v>
      </c>
      <c r="C63" s="30">
        <f t="shared" si="8"/>
        <v>877295</v>
      </c>
      <c r="D63" s="30">
        <f t="shared" si="9"/>
        <v>1915247</v>
      </c>
      <c r="E63" s="30">
        <f t="shared" si="9"/>
        <v>2390547</v>
      </c>
      <c r="F63" s="27"/>
    </row>
    <row r="64" spans="2:6" x14ac:dyDescent="0.25">
      <c r="B64" s="25" t="s">
        <v>25</v>
      </c>
      <c r="C64" s="30">
        <f t="shared" si="8"/>
        <v>792534</v>
      </c>
      <c r="D64" s="30">
        <f t="shared" si="9"/>
        <v>1026202</v>
      </c>
      <c r="E64" s="30">
        <f t="shared" si="9"/>
        <v>1036219</v>
      </c>
      <c r="F64" s="27"/>
    </row>
    <row r="65" spans="2:6" x14ac:dyDescent="0.25">
      <c r="B65" s="25" t="s">
        <v>26</v>
      </c>
      <c r="C65" s="30">
        <f t="shared" si="8"/>
        <v>7287106</v>
      </c>
      <c r="D65" s="30">
        <f t="shared" si="9"/>
        <v>9513161</v>
      </c>
      <c r="E65" s="30">
        <f t="shared" si="9"/>
        <v>10826942</v>
      </c>
      <c r="F65" s="27"/>
    </row>
    <row r="66" spans="2:6" x14ac:dyDescent="0.25">
      <c r="B66" s="25" t="s">
        <v>27</v>
      </c>
      <c r="C66" s="30">
        <f t="shared" si="8"/>
        <v>6526000</v>
      </c>
      <c r="D66" s="30">
        <f t="shared" si="9"/>
        <v>11713900</v>
      </c>
      <c r="E66" s="30">
        <f t="shared" si="9"/>
        <v>15890400</v>
      </c>
      <c r="F66" s="27"/>
    </row>
    <row r="67" spans="2:6" x14ac:dyDescent="0.25">
      <c r="B67" s="28" t="s">
        <v>28</v>
      </c>
      <c r="C67" s="29">
        <f t="shared" si="8"/>
        <v>17469225</v>
      </c>
      <c r="D67" s="29">
        <f t="shared" ref="D67:E67" si="10">IF(+D18=0,0,C67+D18)</f>
        <v>27710998</v>
      </c>
      <c r="E67" s="29">
        <f t="shared" si="10"/>
        <v>33963158</v>
      </c>
      <c r="F67" s="27"/>
    </row>
    <row r="68" spans="2:6" ht="4.5" customHeight="1" x14ac:dyDescent="0.25">
      <c r="B68" s="18"/>
      <c r="C68" s="18"/>
      <c r="D68" s="18"/>
      <c r="E68" s="18"/>
      <c r="F68" s="20"/>
    </row>
    <row r="69" spans="2:6" x14ac:dyDescent="0.25">
      <c r="B69" s="15" t="str">
        <f>B60</f>
        <v>2024 PRELIMINARY ACTUALS</v>
      </c>
      <c r="C69" s="35" t="s">
        <v>40</v>
      </c>
      <c r="D69" s="17"/>
      <c r="E69" s="17"/>
      <c r="F69" s="20"/>
    </row>
    <row r="70" spans="2:6" s="24" customFormat="1" x14ac:dyDescent="0.25">
      <c r="B70" s="43"/>
      <c r="C70" s="22" t="s">
        <v>20</v>
      </c>
      <c r="D70" s="22" t="s">
        <v>21</v>
      </c>
      <c r="E70" s="22" t="s">
        <v>22</v>
      </c>
      <c r="F70" s="23"/>
    </row>
    <row r="71" spans="2:6" x14ac:dyDescent="0.25">
      <c r="B71" s="25" t="s">
        <v>23</v>
      </c>
      <c r="C71" s="38">
        <f t="shared" ref="C71:C76" si="11">C22</f>
        <v>616071.31803438498</v>
      </c>
      <c r="D71" s="38">
        <f t="shared" ref="D71:E75" si="12">C71+D22</f>
        <v>1203277.7233602223</v>
      </c>
      <c r="E71" s="38">
        <f t="shared" si="12"/>
        <v>1299100.8646075083</v>
      </c>
      <c r="F71" s="40"/>
    </row>
    <row r="72" spans="2:6" x14ac:dyDescent="0.25">
      <c r="B72" s="25" t="s">
        <v>24</v>
      </c>
      <c r="C72" s="38">
        <f t="shared" si="11"/>
        <v>461331.06</v>
      </c>
      <c r="D72" s="38">
        <f t="shared" si="12"/>
        <v>714506.4</v>
      </c>
      <c r="E72" s="38">
        <f t="shared" si="12"/>
        <v>827668.9</v>
      </c>
      <c r="F72" s="40"/>
    </row>
    <row r="73" spans="2:6" x14ac:dyDescent="0.25">
      <c r="B73" s="25" t="s">
        <v>25</v>
      </c>
      <c r="C73" s="38">
        <f t="shared" si="11"/>
        <v>39205.699556300577</v>
      </c>
      <c r="D73" s="38">
        <f t="shared" si="12"/>
        <v>112074.95193504184</v>
      </c>
      <c r="E73" s="38">
        <f t="shared" si="12"/>
        <v>115205.50837215433</v>
      </c>
      <c r="F73" s="40"/>
    </row>
    <row r="74" spans="2:6" x14ac:dyDescent="0.25">
      <c r="B74" s="25" t="s">
        <v>26</v>
      </c>
      <c r="C74" s="38">
        <f t="shared" si="11"/>
        <v>1899695.31</v>
      </c>
      <c r="D74" s="38">
        <f t="shared" si="12"/>
        <v>3068976.9699999997</v>
      </c>
      <c r="E74" s="38">
        <f t="shared" si="12"/>
        <v>3449315.8499999996</v>
      </c>
      <c r="F74" s="40"/>
    </row>
    <row r="75" spans="2:6" x14ac:dyDescent="0.25">
      <c r="B75" s="25" t="s">
        <v>27</v>
      </c>
      <c r="C75" s="38">
        <f t="shared" si="11"/>
        <v>1231321.1299999999</v>
      </c>
      <c r="D75" s="38">
        <f t="shared" si="12"/>
        <v>2291534.19</v>
      </c>
      <c r="E75" s="38">
        <f t="shared" si="12"/>
        <v>3281286.6</v>
      </c>
      <c r="F75" s="40"/>
    </row>
    <row r="76" spans="2:6" x14ac:dyDescent="0.25">
      <c r="B76" s="28" t="s">
        <v>28</v>
      </c>
      <c r="C76" s="42">
        <f t="shared" si="11"/>
        <v>4247624.5175906857</v>
      </c>
      <c r="D76" s="42">
        <f t="shared" ref="D76:E76" si="13">IF(+D27=0,0,C76+D27)</f>
        <v>7390370.2352952641</v>
      </c>
      <c r="E76" s="42">
        <f t="shared" si="13"/>
        <v>8972577.7229796629</v>
      </c>
      <c r="F76" s="40"/>
    </row>
    <row r="77" spans="2:6" ht="5.25" customHeight="1" x14ac:dyDescent="0.25">
      <c r="B77" s="11"/>
      <c r="C77" s="11"/>
      <c r="D77" s="11"/>
      <c r="E77" s="11"/>
      <c r="F77" s="13"/>
    </row>
    <row r="78" spans="2:6" x14ac:dyDescent="0.25">
      <c r="B78" s="15" t="str">
        <f>B69</f>
        <v>2024 PRELIMINARY ACTUALS</v>
      </c>
      <c r="C78" s="35" t="s">
        <v>41</v>
      </c>
      <c r="D78" s="17"/>
      <c r="E78" s="17"/>
      <c r="F78" s="20"/>
    </row>
    <row r="79" spans="2:6" s="24" customFormat="1" x14ac:dyDescent="0.25">
      <c r="B79" s="43" t="s">
        <v>39</v>
      </c>
      <c r="C79" s="22" t="s">
        <v>20</v>
      </c>
      <c r="D79" s="22" t="s">
        <v>21</v>
      </c>
      <c r="E79" s="22" t="s">
        <v>22</v>
      </c>
      <c r="F79" s="23"/>
    </row>
    <row r="80" spans="2:6" x14ac:dyDescent="0.25">
      <c r="B80" s="25" t="s">
        <v>23</v>
      </c>
      <c r="C80" s="38">
        <f t="shared" ref="C80:E85" si="14">IF(+C53=0,0,(C71/C53)*100)</f>
        <v>133.07881026506081</v>
      </c>
      <c r="D80" s="38">
        <f t="shared" si="14"/>
        <v>134.21969910050308</v>
      </c>
      <c r="E80" s="38">
        <f t="shared" si="14"/>
        <v>132.7469281391632</v>
      </c>
      <c r="F80" s="39"/>
    </row>
    <row r="81" spans="2:6" x14ac:dyDescent="0.25">
      <c r="B81" s="25" t="s">
        <v>24</v>
      </c>
      <c r="C81" s="38">
        <f t="shared" si="14"/>
        <v>127.95799665606384</v>
      </c>
      <c r="D81" s="38">
        <f t="shared" si="14"/>
        <v>129.74057745933362</v>
      </c>
      <c r="E81" s="38">
        <f t="shared" si="14"/>
        <v>125.25612108819075</v>
      </c>
      <c r="F81" s="39"/>
    </row>
    <row r="82" spans="2:6" x14ac:dyDescent="0.25">
      <c r="B82" s="25" t="s">
        <v>25</v>
      </c>
      <c r="C82" s="38">
        <f t="shared" si="14"/>
        <v>128.64112884653431</v>
      </c>
      <c r="D82" s="38">
        <f t="shared" si="14"/>
        <v>128.99392400092751</v>
      </c>
      <c r="E82" s="38">
        <f t="shared" si="14"/>
        <v>129.1166672145132</v>
      </c>
      <c r="F82" s="39"/>
    </row>
    <row r="83" spans="2:6" x14ac:dyDescent="0.25">
      <c r="B83" s="25" t="s">
        <v>26</v>
      </c>
      <c r="C83" s="38">
        <f t="shared" si="14"/>
        <v>118.42700656097335</v>
      </c>
      <c r="D83" s="38">
        <f t="shared" si="14"/>
        <v>119.76811914211353</v>
      </c>
      <c r="E83" s="38">
        <f t="shared" si="14"/>
        <v>120.13566006219037</v>
      </c>
      <c r="F83" s="39"/>
    </row>
    <row r="84" spans="2:6" x14ac:dyDescent="0.25">
      <c r="B84" s="25" t="s">
        <v>27</v>
      </c>
      <c r="C84" s="38">
        <f t="shared" si="14"/>
        <v>50.449162330064766</v>
      </c>
      <c r="D84" s="38">
        <f t="shared" si="14"/>
        <v>50.49311837430934</v>
      </c>
      <c r="E84" s="38">
        <f t="shared" si="14"/>
        <v>50.330220852604448</v>
      </c>
      <c r="F84" s="39"/>
    </row>
    <row r="85" spans="2:6" x14ac:dyDescent="0.25">
      <c r="B85" s="28" t="s">
        <v>28</v>
      </c>
      <c r="C85" s="42">
        <f t="shared" si="14"/>
        <v>86.707973037288809</v>
      </c>
      <c r="D85" s="42">
        <f t="shared" si="14"/>
        <v>85.587767831072156</v>
      </c>
      <c r="E85" s="42">
        <f t="shared" si="14"/>
        <v>80.693464072007586</v>
      </c>
      <c r="F85" s="40"/>
    </row>
    <row r="86" spans="2:6" ht="6" customHeight="1" x14ac:dyDescent="0.25">
      <c r="B86" s="18"/>
      <c r="C86" s="18"/>
      <c r="D86" s="18"/>
      <c r="E86" s="18"/>
      <c r="F86" s="20"/>
    </row>
    <row r="87" spans="2:6" x14ac:dyDescent="0.25">
      <c r="B87" s="15" t="str">
        <f>B78</f>
        <v>2024 PRELIMINARY ACTUALS</v>
      </c>
      <c r="C87" s="35" t="s">
        <v>42</v>
      </c>
      <c r="D87" s="17"/>
      <c r="E87" s="17"/>
      <c r="F87" s="20"/>
    </row>
    <row r="88" spans="2:6" s="24" customFormat="1" x14ac:dyDescent="0.25">
      <c r="B88" s="43"/>
      <c r="C88" s="22" t="s">
        <v>20</v>
      </c>
      <c r="D88" s="22" t="s">
        <v>21</v>
      </c>
      <c r="E88" s="22" t="s">
        <v>22</v>
      </c>
      <c r="F88" s="23"/>
    </row>
    <row r="89" spans="2:6" x14ac:dyDescent="0.25">
      <c r="B89" s="25" t="s">
        <v>23</v>
      </c>
      <c r="C89" s="38">
        <f t="shared" ref="C89:E94" si="15">IF(+C53=0,0,C62/C53)</f>
        <v>4.2906251647091658</v>
      </c>
      <c r="D89" s="38">
        <f t="shared" si="15"/>
        <v>3.9514707552248276</v>
      </c>
      <c r="E89" s="38">
        <f t="shared" si="15"/>
        <v>3.9024464514003618</v>
      </c>
      <c r="F89" s="39"/>
    </row>
    <row r="90" spans="2:6" x14ac:dyDescent="0.25">
      <c r="B90" s="25" t="s">
        <v>24</v>
      </c>
      <c r="C90" s="38">
        <f t="shared" si="15"/>
        <v>2.4333265285970889</v>
      </c>
      <c r="D90" s="38">
        <f t="shared" si="15"/>
        <v>3.477719048524357</v>
      </c>
      <c r="E90" s="38">
        <f t="shared" si="15"/>
        <v>3.617758798222467</v>
      </c>
      <c r="F90" s="39"/>
    </row>
    <row r="91" spans="2:6" x14ac:dyDescent="0.25">
      <c r="B91" s="25" t="s">
        <v>25</v>
      </c>
      <c r="C91" s="38">
        <f t="shared" si="15"/>
        <v>26.004501784964297</v>
      </c>
      <c r="D91" s="38">
        <f t="shared" si="15"/>
        <v>11.811187112917354</v>
      </c>
      <c r="E91" s="38">
        <f t="shared" si="15"/>
        <v>11.613432870948907</v>
      </c>
      <c r="F91" s="39"/>
    </row>
    <row r="92" spans="2:6" x14ac:dyDescent="0.25">
      <c r="B92" s="25" t="s">
        <v>26</v>
      </c>
      <c r="C92" s="38">
        <f t="shared" si="15"/>
        <v>4.5427819162879768</v>
      </c>
      <c r="D92" s="38">
        <f t="shared" si="15"/>
        <v>3.7125511569612981</v>
      </c>
      <c r="E92" s="38">
        <f t="shared" si="15"/>
        <v>3.7708979988743319</v>
      </c>
      <c r="F92" s="39"/>
    </row>
    <row r="93" spans="2:6" x14ac:dyDescent="0.25">
      <c r="B93" s="25" t="s">
        <v>27</v>
      </c>
      <c r="C93" s="38">
        <f t="shared" si="15"/>
        <v>2.6738047885688658</v>
      </c>
      <c r="D93" s="38">
        <f t="shared" si="15"/>
        <v>2.581115053425505</v>
      </c>
      <c r="E93" s="38">
        <f t="shared" si="15"/>
        <v>2.4373589964260534</v>
      </c>
      <c r="F93" s="39"/>
    </row>
    <row r="94" spans="2:6" x14ac:dyDescent="0.25">
      <c r="B94" s="28" t="s">
        <v>28</v>
      </c>
      <c r="C94" s="42">
        <f t="shared" si="15"/>
        <v>3.5660428176017391</v>
      </c>
      <c r="D94" s="42">
        <f t="shared" si="15"/>
        <v>3.2092065589140928</v>
      </c>
      <c r="E94" s="42">
        <f t="shared" si="15"/>
        <v>3.0544231038823502</v>
      </c>
      <c r="F94" s="40"/>
    </row>
    <row r="95" spans="2:6" ht="6" customHeight="1" thickBot="1" x14ac:dyDescent="0.3">
      <c r="B95" s="47"/>
      <c r="C95" s="47"/>
      <c r="D95" s="47"/>
      <c r="E95" s="47"/>
      <c r="F95" s="13"/>
    </row>
    <row r="96" spans="2:6" ht="11" thickBot="1" x14ac:dyDescent="0.3">
      <c r="B96" s="48" t="s">
        <v>43</v>
      </c>
      <c r="C96" s="49"/>
      <c r="D96" s="49"/>
      <c r="E96" s="49"/>
      <c r="F96" s="13"/>
    </row>
    <row r="97" spans="2:6" ht="6" customHeight="1" x14ac:dyDescent="0.25">
      <c r="B97" s="18"/>
      <c r="C97" s="18"/>
      <c r="D97" s="18"/>
      <c r="E97" s="18"/>
      <c r="F97" s="50"/>
    </row>
    <row r="98" spans="2:6" s="24" customFormat="1" x14ac:dyDescent="0.25">
      <c r="B98" s="21" t="s">
        <v>44</v>
      </c>
      <c r="C98" s="22" t="s">
        <v>20</v>
      </c>
      <c r="D98" s="22" t="s">
        <v>21</v>
      </c>
      <c r="E98" s="22" t="s">
        <v>22</v>
      </c>
      <c r="F98" s="51"/>
    </row>
    <row r="99" spans="2:6" ht="6" customHeight="1" x14ac:dyDescent="0.25">
      <c r="B99" s="52"/>
      <c r="C99" s="53"/>
      <c r="D99" s="53"/>
      <c r="E99" s="53"/>
      <c r="F99" s="50"/>
    </row>
    <row r="100" spans="2:6" x14ac:dyDescent="0.25">
      <c r="B100" s="25" t="s">
        <v>45</v>
      </c>
      <c r="C100" s="38">
        <f t="shared" ref="C100:E100" si="16">C13</f>
        <v>1986290</v>
      </c>
      <c r="D100" s="38">
        <f t="shared" si="16"/>
        <v>1556198</v>
      </c>
      <c r="E100" s="38">
        <f t="shared" si="16"/>
        <v>276562</v>
      </c>
      <c r="F100" s="13"/>
    </row>
    <row r="101" spans="2:6" x14ac:dyDescent="0.25">
      <c r="B101" s="25" t="s">
        <v>46</v>
      </c>
      <c r="C101" s="38">
        <v>3.62</v>
      </c>
      <c r="D101" s="38">
        <f>$C$101</f>
        <v>3.62</v>
      </c>
      <c r="E101" s="38">
        <f t="shared" ref="E101" si="17">$C$101</f>
        <v>3.62</v>
      </c>
      <c r="F101" s="50"/>
    </row>
    <row r="102" spans="2:6" s="56" customFormat="1" x14ac:dyDescent="0.25">
      <c r="B102" s="52" t="s">
        <v>47</v>
      </c>
      <c r="C102" s="54">
        <v>0.76149999999999995</v>
      </c>
      <c r="D102" s="54">
        <f>$C$102</f>
        <v>0.76149999999999995</v>
      </c>
      <c r="E102" s="54">
        <f t="shared" ref="E102" si="18">$C$102</f>
        <v>0.76149999999999995</v>
      </c>
      <c r="F102" s="55"/>
    </row>
    <row r="103" spans="2:6" x14ac:dyDescent="0.25">
      <c r="B103" s="25" t="s">
        <v>48</v>
      </c>
      <c r="C103" s="57">
        <f t="shared" ref="C103:E103" si="19">C34/100</f>
        <v>1.3307881026506081</v>
      </c>
      <c r="D103" s="57">
        <f t="shared" si="19"/>
        <v>1.354378884572836</v>
      </c>
      <c r="E103" s="57">
        <f t="shared" si="19"/>
        <v>1.1667095807469521</v>
      </c>
      <c r="F103" s="13"/>
    </row>
    <row r="104" spans="2:6" ht="6" customHeight="1" x14ac:dyDescent="0.25">
      <c r="B104" s="58"/>
      <c r="C104" s="38"/>
      <c r="D104" s="38"/>
      <c r="E104" s="38"/>
    </row>
    <row r="105" spans="2:6" x14ac:dyDescent="0.25">
      <c r="B105" s="25" t="s">
        <v>49</v>
      </c>
      <c r="C105" s="38">
        <f t="shared" ref="C105:E105" si="20">C62</f>
        <v>1986290</v>
      </c>
      <c r="D105" s="38">
        <f t="shared" si="20"/>
        <v>3542488</v>
      </c>
      <c r="E105" s="38">
        <f t="shared" si="20"/>
        <v>3819050</v>
      </c>
    </row>
    <row r="106" spans="2:6" x14ac:dyDescent="0.25">
      <c r="B106" s="25" t="s">
        <v>50</v>
      </c>
      <c r="C106" s="38">
        <f>C101</f>
        <v>3.62</v>
      </c>
      <c r="D106" s="38">
        <f>C106</f>
        <v>3.62</v>
      </c>
      <c r="E106" s="38">
        <f t="shared" ref="E106" si="21">D106</f>
        <v>3.62</v>
      </c>
    </row>
    <row r="107" spans="2:6" x14ac:dyDescent="0.25">
      <c r="B107" s="25" t="s">
        <v>47</v>
      </c>
      <c r="C107" s="59">
        <f>C102</f>
        <v>0.76149999999999995</v>
      </c>
      <c r="D107" s="59">
        <f t="shared" ref="D107:E107" si="22">D102</f>
        <v>0.76149999999999995</v>
      </c>
      <c r="E107" s="59">
        <f t="shared" si="22"/>
        <v>0.76149999999999995</v>
      </c>
    </row>
    <row r="108" spans="2:6" x14ac:dyDescent="0.25">
      <c r="B108" s="25" t="s">
        <v>48</v>
      </c>
      <c r="C108" s="38">
        <f t="shared" ref="C108:E108" si="23">C80/100</f>
        <v>1.3307881026506081</v>
      </c>
      <c r="D108" s="38">
        <f t="shared" si="23"/>
        <v>1.3421969910050309</v>
      </c>
      <c r="E108" s="38">
        <f t="shared" si="23"/>
        <v>1.327469281391632</v>
      </c>
    </row>
    <row r="109" spans="2:6" ht="6" customHeight="1" x14ac:dyDescent="0.25">
      <c r="B109" s="58"/>
      <c r="C109" s="38"/>
      <c r="D109" s="38"/>
      <c r="E109" s="38"/>
    </row>
    <row r="110" spans="2:6" x14ac:dyDescent="0.25">
      <c r="B110" s="25" t="s">
        <v>51</v>
      </c>
      <c r="C110" s="60">
        <f t="shared" ref="C110:E110" si="24">ROUND(C100/C101*(C102-C103),2)</f>
        <v>-312367.75</v>
      </c>
      <c r="D110" s="60">
        <f t="shared" si="24"/>
        <v>-254872.08</v>
      </c>
      <c r="E110" s="60">
        <f t="shared" si="24"/>
        <v>-30957.34</v>
      </c>
    </row>
    <row r="111" spans="2:6" x14ac:dyDescent="0.25">
      <c r="B111" s="25" t="s">
        <v>52</v>
      </c>
      <c r="C111" s="60">
        <f>C110</f>
        <v>-312367.75</v>
      </c>
      <c r="D111" s="60">
        <f t="shared" ref="D111:E111" si="25">D110+C111</f>
        <v>-567239.82999999996</v>
      </c>
      <c r="E111" s="60">
        <f t="shared" si="25"/>
        <v>-598197.16999999993</v>
      </c>
    </row>
    <row r="112" spans="2:6" ht="6" customHeight="1" x14ac:dyDescent="0.25">
      <c r="B112" s="58"/>
      <c r="C112" s="38"/>
      <c r="D112" s="38"/>
      <c r="E112" s="38"/>
    </row>
    <row r="113" spans="2:5" x14ac:dyDescent="0.25">
      <c r="B113" s="25" t="s">
        <v>53</v>
      </c>
      <c r="C113" s="60">
        <f t="shared" ref="C113:E113" si="26">C105/C106*(C107-C108)</f>
        <v>-312367.75287676149</v>
      </c>
      <c r="D113" s="60">
        <f t="shared" si="26"/>
        <v>-568263.0172020524</v>
      </c>
      <c r="E113" s="60">
        <f t="shared" si="26"/>
        <v>-597089.77461290394</v>
      </c>
    </row>
    <row r="114" spans="2:5" x14ac:dyDescent="0.25">
      <c r="B114" s="25" t="s">
        <v>54</v>
      </c>
      <c r="C114" s="60">
        <f t="shared" ref="C114:E114" si="27">C113-C111</f>
        <v>-2.8767614858224988E-3</v>
      </c>
      <c r="D114" s="60">
        <f>D113-D111</f>
        <v>-1023.1872020524461</v>
      </c>
      <c r="E114" s="60">
        <f t="shared" si="27"/>
        <v>1107.3953870959813</v>
      </c>
    </row>
    <row r="115" spans="2:5" x14ac:dyDescent="0.25">
      <c r="B115" s="25" t="s">
        <v>55</v>
      </c>
      <c r="C115" s="61"/>
      <c r="D115" s="60">
        <f>D114-C114</f>
        <v>-1023.1843252909603</v>
      </c>
      <c r="E115" s="60">
        <f t="shared" ref="E115" si="28">E114-D114</f>
        <v>2130.5825891484274</v>
      </c>
    </row>
    <row r="116" spans="2:5" x14ac:dyDescent="0.25">
      <c r="B116" s="62" t="s">
        <v>56</v>
      </c>
      <c r="C116" s="63">
        <f>C115+C110</f>
        <v>-312367.75</v>
      </c>
      <c r="D116" s="63">
        <f t="shared" ref="D116:E116" si="29">D115+D110</f>
        <v>-255895.26432529095</v>
      </c>
      <c r="E116" s="63">
        <f t="shared" si="29"/>
        <v>-28826.757410851573</v>
      </c>
    </row>
    <row r="117" spans="2:5" ht="6" customHeight="1" x14ac:dyDescent="0.25">
      <c r="B117" s="18"/>
      <c r="C117" s="18"/>
      <c r="D117" s="18"/>
      <c r="E117" s="18"/>
    </row>
    <row r="118" spans="2:5" s="13" customFormat="1" x14ac:dyDescent="0.25">
      <c r="B118" s="64" t="s">
        <v>57</v>
      </c>
      <c r="C118" s="65" t="s">
        <v>20</v>
      </c>
      <c r="D118" s="65" t="s">
        <v>21</v>
      </c>
      <c r="E118" s="65" t="s">
        <v>22</v>
      </c>
    </row>
    <row r="119" spans="2:5" s="13" customFormat="1" ht="6" customHeight="1" x14ac:dyDescent="0.25">
      <c r="B119" s="66"/>
      <c r="C119" s="19"/>
      <c r="D119" s="19"/>
      <c r="E119" s="19"/>
    </row>
    <row r="120" spans="2:5" s="13" customFormat="1" x14ac:dyDescent="0.25">
      <c r="B120" s="67" t="s">
        <v>45</v>
      </c>
      <c r="C120" s="26">
        <f t="shared" ref="C120:E120" si="30">C14</f>
        <v>877295</v>
      </c>
      <c r="D120" s="26">
        <f t="shared" si="30"/>
        <v>1037952</v>
      </c>
      <c r="E120" s="26">
        <f t="shared" si="30"/>
        <v>475300</v>
      </c>
    </row>
    <row r="121" spans="2:5" s="13" customFormat="1" x14ac:dyDescent="0.25">
      <c r="B121" s="67" t="s">
        <v>46</v>
      </c>
      <c r="C121" s="45">
        <v>4.01</v>
      </c>
      <c r="D121" s="45">
        <f t="shared" ref="D121:E122" si="31">C121</f>
        <v>4.01</v>
      </c>
      <c r="E121" s="45">
        <f t="shared" si="31"/>
        <v>4.01</v>
      </c>
    </row>
    <row r="122" spans="2:5" s="55" customFormat="1" x14ac:dyDescent="0.25">
      <c r="B122" s="68" t="s">
        <v>47</v>
      </c>
      <c r="C122" s="69">
        <v>0.76959999999999995</v>
      </c>
      <c r="D122" s="69">
        <f>C122</f>
        <v>0.76959999999999995</v>
      </c>
      <c r="E122" s="69">
        <f t="shared" si="31"/>
        <v>0.76959999999999995</v>
      </c>
    </row>
    <row r="123" spans="2:5" s="13" customFormat="1" x14ac:dyDescent="0.25">
      <c r="B123" s="67" t="s">
        <v>48</v>
      </c>
      <c r="C123" s="70">
        <f t="shared" ref="C123:E123" si="32">C35/100</f>
        <v>1.2795799665606384</v>
      </c>
      <c r="D123" s="70">
        <f t="shared" si="32"/>
        <v>1.331197916146343</v>
      </c>
      <c r="E123" s="70">
        <f t="shared" si="32"/>
        <v>1.028171419900983</v>
      </c>
    </row>
    <row r="124" spans="2:5" s="13" customFormat="1" ht="6" customHeight="1" x14ac:dyDescent="0.25">
      <c r="B124" s="71"/>
      <c r="C124" s="12"/>
      <c r="D124" s="12"/>
      <c r="E124" s="12"/>
    </row>
    <row r="125" spans="2:5" s="13" customFormat="1" x14ac:dyDescent="0.25">
      <c r="B125" s="67" t="s">
        <v>49</v>
      </c>
      <c r="C125" s="26">
        <f t="shared" ref="C125:E125" si="33">C63</f>
        <v>877295</v>
      </c>
      <c r="D125" s="26">
        <f t="shared" si="33"/>
        <v>1915247</v>
      </c>
      <c r="E125" s="26">
        <f t="shared" si="33"/>
        <v>2390547</v>
      </c>
    </row>
    <row r="126" spans="2:5" s="13" customFormat="1" x14ac:dyDescent="0.25">
      <c r="B126" s="67" t="s">
        <v>50</v>
      </c>
      <c r="C126" s="45">
        <f>C121</f>
        <v>4.01</v>
      </c>
      <c r="D126" s="38">
        <f t="shared" ref="D126:E126" si="34">C126</f>
        <v>4.01</v>
      </c>
      <c r="E126" s="38">
        <f t="shared" si="34"/>
        <v>4.01</v>
      </c>
    </row>
    <row r="127" spans="2:5" s="13" customFormat="1" x14ac:dyDescent="0.25">
      <c r="B127" s="67" t="s">
        <v>47</v>
      </c>
      <c r="C127" s="70">
        <f>C122</f>
        <v>0.76959999999999995</v>
      </c>
      <c r="D127" s="70">
        <f t="shared" ref="D127:E127" si="35">D122</f>
        <v>0.76959999999999995</v>
      </c>
      <c r="E127" s="70">
        <f t="shared" si="35"/>
        <v>0.76959999999999995</v>
      </c>
    </row>
    <row r="128" spans="2:5" s="13" customFormat="1" x14ac:dyDescent="0.25">
      <c r="B128" s="67" t="s">
        <v>48</v>
      </c>
      <c r="C128" s="70">
        <f t="shared" ref="C128:E128" si="36">C81/100</f>
        <v>1.2795799665606384</v>
      </c>
      <c r="D128" s="70">
        <f t="shared" si="36"/>
        <v>1.2974057745933363</v>
      </c>
      <c r="E128" s="70">
        <f t="shared" si="36"/>
        <v>1.2525612108819075</v>
      </c>
    </row>
    <row r="129" spans="2:5" s="13" customFormat="1" ht="6" customHeight="1" x14ac:dyDescent="0.25">
      <c r="B129" s="71"/>
      <c r="C129" s="12"/>
      <c r="D129" s="12"/>
      <c r="E129" s="12"/>
    </row>
    <row r="130" spans="2:5" s="13" customFormat="1" x14ac:dyDescent="0.25">
      <c r="B130" s="67" t="s">
        <v>51</v>
      </c>
      <c r="C130" s="72">
        <f t="shared" ref="C130:E130" si="37">ROUND(C120/C121*(C122-C123),2)</f>
        <v>-111571.79</v>
      </c>
      <c r="D130" s="72">
        <f t="shared" si="37"/>
        <v>-145364.51</v>
      </c>
      <c r="E130" s="72">
        <f t="shared" si="37"/>
        <v>-30648.13</v>
      </c>
    </row>
    <row r="131" spans="2:5" s="13" customFormat="1" x14ac:dyDescent="0.25">
      <c r="B131" s="67" t="s">
        <v>52</v>
      </c>
      <c r="C131" s="72">
        <f>C130</f>
        <v>-111571.79</v>
      </c>
      <c r="D131" s="72">
        <f t="shared" ref="D131:E131" si="38">D130+C131</f>
        <v>-256936.3</v>
      </c>
      <c r="E131" s="72">
        <f t="shared" si="38"/>
        <v>-287584.43</v>
      </c>
    </row>
    <row r="132" spans="2:5" s="13" customFormat="1" ht="6" customHeight="1" x14ac:dyDescent="0.25">
      <c r="B132" s="71"/>
      <c r="C132" s="37"/>
      <c r="D132" s="37"/>
      <c r="E132" s="37"/>
    </row>
    <row r="133" spans="2:5" s="13" customFormat="1" x14ac:dyDescent="0.25">
      <c r="B133" s="67" t="s">
        <v>53</v>
      </c>
      <c r="C133" s="72">
        <f t="shared" ref="C133:E133" si="39">C125/C126*(C127-C128)</f>
        <v>-111571.78921790907</v>
      </c>
      <c r="D133" s="72">
        <f t="shared" si="39"/>
        <v>-252089.38313530266</v>
      </c>
      <c r="E133" s="72">
        <f t="shared" si="39"/>
        <v>-287915.57949878095</v>
      </c>
    </row>
    <row r="134" spans="2:5" s="13" customFormat="1" x14ac:dyDescent="0.25">
      <c r="B134" s="67" t="s">
        <v>54</v>
      </c>
      <c r="C134" s="72">
        <f t="shared" ref="C134:E134" si="40">C133-C131</f>
        <v>7.8209092316683382E-4</v>
      </c>
      <c r="D134" s="72">
        <f t="shared" si="40"/>
        <v>4846.9168646973267</v>
      </c>
      <c r="E134" s="72">
        <f t="shared" si="40"/>
        <v>-331.14949878095649</v>
      </c>
    </row>
    <row r="135" spans="2:5" s="13" customFormat="1" x14ac:dyDescent="0.25">
      <c r="B135" s="67" t="s">
        <v>55</v>
      </c>
      <c r="C135" s="73"/>
      <c r="D135" s="72">
        <f t="shared" ref="D135:E135" si="41">D134-C134</f>
        <v>4846.9160826064035</v>
      </c>
      <c r="E135" s="72">
        <f t="shared" si="41"/>
        <v>-5178.0663634782832</v>
      </c>
    </row>
    <row r="136" spans="2:5" s="13" customFormat="1" x14ac:dyDescent="0.25">
      <c r="B136" s="74" t="s">
        <v>56</v>
      </c>
      <c r="C136" s="75">
        <f t="shared" ref="C136:E136" si="42">C135+C130</f>
        <v>-111571.79</v>
      </c>
      <c r="D136" s="75">
        <f t="shared" si="42"/>
        <v>-140517.59391739359</v>
      </c>
      <c r="E136" s="75">
        <f t="shared" si="42"/>
        <v>-35826.196363478288</v>
      </c>
    </row>
    <row r="137" spans="2:5" ht="6" customHeight="1" x14ac:dyDescent="0.25">
      <c r="B137" s="18"/>
      <c r="C137" s="18"/>
      <c r="D137" s="18"/>
      <c r="E137" s="18"/>
    </row>
    <row r="138" spans="2:5" x14ac:dyDescent="0.25">
      <c r="B138" s="21" t="s">
        <v>58</v>
      </c>
      <c r="C138" s="22" t="s">
        <v>20</v>
      </c>
      <c r="D138" s="22" t="s">
        <v>21</v>
      </c>
      <c r="E138" s="22" t="s">
        <v>22</v>
      </c>
    </row>
    <row r="139" spans="2:5" ht="6" customHeight="1" x14ac:dyDescent="0.25">
      <c r="B139" s="76"/>
      <c r="C139" s="18"/>
      <c r="D139" s="18"/>
      <c r="E139" s="18"/>
    </row>
    <row r="140" spans="2:5" x14ac:dyDescent="0.25">
      <c r="B140" s="25" t="s">
        <v>45</v>
      </c>
      <c r="C140" s="30">
        <f t="shared" ref="C140:E140" si="43">C15</f>
        <v>792534</v>
      </c>
      <c r="D140" s="30">
        <f t="shared" si="43"/>
        <v>233668</v>
      </c>
      <c r="E140" s="30">
        <f t="shared" si="43"/>
        <v>10017</v>
      </c>
    </row>
    <row r="141" spans="2:5" x14ac:dyDescent="0.25">
      <c r="B141" s="25" t="s">
        <v>46</v>
      </c>
      <c r="C141" s="46">
        <v>3.71</v>
      </c>
      <c r="D141" s="46">
        <f t="shared" ref="D141:E142" si="44">C141</f>
        <v>3.71</v>
      </c>
      <c r="E141" s="46">
        <f t="shared" si="44"/>
        <v>3.71</v>
      </c>
    </row>
    <row r="142" spans="2:5" s="56" customFormat="1" x14ac:dyDescent="0.25">
      <c r="B142" s="52" t="s">
        <v>47</v>
      </c>
      <c r="C142" s="77">
        <v>0.78979999999999995</v>
      </c>
      <c r="D142" s="77">
        <f>C142</f>
        <v>0.78979999999999995</v>
      </c>
      <c r="E142" s="77">
        <f t="shared" si="44"/>
        <v>0.78979999999999995</v>
      </c>
    </row>
    <row r="143" spans="2:5" x14ac:dyDescent="0.25">
      <c r="B143" s="25" t="s">
        <v>48</v>
      </c>
      <c r="C143" s="78">
        <f t="shared" ref="C143:E143" si="45">C36/100</f>
        <v>1.2864112884653431</v>
      </c>
      <c r="D143" s="78">
        <f t="shared" si="45"/>
        <v>1.2918453949722866</v>
      </c>
      <c r="E143" s="78">
        <f t="shared" si="45"/>
        <v>1.3367021507739065</v>
      </c>
    </row>
    <row r="144" spans="2:5" ht="6" customHeight="1" x14ac:dyDescent="0.25">
      <c r="B144" s="58"/>
      <c r="C144" s="11"/>
      <c r="D144" s="11"/>
      <c r="E144" s="11"/>
    </row>
    <row r="145" spans="2:5" x14ac:dyDescent="0.25">
      <c r="B145" s="25" t="s">
        <v>49</v>
      </c>
      <c r="C145" s="30">
        <f t="shared" ref="C145:E145" si="46">C64</f>
        <v>792534</v>
      </c>
      <c r="D145" s="30">
        <f t="shared" si="46"/>
        <v>1026202</v>
      </c>
      <c r="E145" s="30">
        <f t="shared" si="46"/>
        <v>1036219</v>
      </c>
    </row>
    <row r="146" spans="2:5" x14ac:dyDescent="0.25">
      <c r="B146" s="25" t="s">
        <v>50</v>
      </c>
      <c r="C146" s="46">
        <f>C141</f>
        <v>3.71</v>
      </c>
      <c r="D146" s="38">
        <f t="shared" ref="D146:E146" si="47">C146</f>
        <v>3.71</v>
      </c>
      <c r="E146" s="38">
        <f t="shared" si="47"/>
        <v>3.71</v>
      </c>
    </row>
    <row r="147" spans="2:5" x14ac:dyDescent="0.25">
      <c r="B147" s="25" t="s">
        <v>47</v>
      </c>
      <c r="C147" s="78">
        <f t="shared" ref="C147:E147" si="48">C142</f>
        <v>0.78979999999999995</v>
      </c>
      <c r="D147" s="78">
        <f t="shared" si="48"/>
        <v>0.78979999999999995</v>
      </c>
      <c r="E147" s="78">
        <f t="shared" si="48"/>
        <v>0.78979999999999995</v>
      </c>
    </row>
    <row r="148" spans="2:5" x14ac:dyDescent="0.25">
      <c r="B148" s="25" t="s">
        <v>48</v>
      </c>
      <c r="C148" s="78">
        <f t="shared" ref="C148:E148" si="49">C82/100</f>
        <v>1.2864112884653431</v>
      </c>
      <c r="D148" s="78">
        <f t="shared" si="49"/>
        <v>1.2899392400092751</v>
      </c>
      <c r="E148" s="78">
        <f t="shared" si="49"/>
        <v>1.291166672145132</v>
      </c>
    </row>
    <row r="149" spans="2:5" ht="6" customHeight="1" x14ac:dyDescent="0.25">
      <c r="B149" s="58"/>
      <c r="C149" s="11"/>
      <c r="D149" s="11"/>
      <c r="E149" s="11"/>
    </row>
    <row r="150" spans="2:5" x14ac:dyDescent="0.25">
      <c r="B150" s="25" t="s">
        <v>51</v>
      </c>
      <c r="C150" s="60">
        <f t="shared" ref="C150:E150" si="50">ROUND(C140/C141*(C142-C143),2)</f>
        <v>-106086.61</v>
      </c>
      <c r="D150" s="60">
        <f>ROUND(D140/D141*(D142-D143),2)</f>
        <v>-31620.47</v>
      </c>
      <c r="E150" s="60">
        <f t="shared" si="50"/>
        <v>-1476.64</v>
      </c>
    </row>
    <row r="151" spans="2:5" x14ac:dyDescent="0.25">
      <c r="B151" s="25" t="s">
        <v>52</v>
      </c>
      <c r="C151" s="60">
        <f>C150</f>
        <v>-106086.61</v>
      </c>
      <c r="D151" s="60">
        <f t="shared" ref="D151:E151" si="51">D150+C151</f>
        <v>-137707.08000000002</v>
      </c>
      <c r="E151" s="60">
        <f t="shared" si="51"/>
        <v>-139183.72000000003</v>
      </c>
    </row>
    <row r="152" spans="2:5" ht="6" customHeight="1" x14ac:dyDescent="0.25">
      <c r="B152" s="58"/>
      <c r="C152" s="38"/>
      <c r="D152" s="38"/>
      <c r="E152" s="38"/>
    </row>
    <row r="153" spans="2:5" x14ac:dyDescent="0.25">
      <c r="B153" s="25" t="s">
        <v>53</v>
      </c>
      <c r="C153" s="60">
        <f t="shared" ref="C153:E153" si="52">C145/C146*(C147-C148)</f>
        <v>-106086.61210042921</v>
      </c>
      <c r="D153" s="60">
        <f t="shared" si="52"/>
        <v>-138340.67072129331</v>
      </c>
      <c r="E153" s="60">
        <f t="shared" si="52"/>
        <v>-140033.87375837108</v>
      </c>
    </row>
    <row r="154" spans="2:5" x14ac:dyDescent="0.25">
      <c r="B154" s="25" t="s">
        <v>54</v>
      </c>
      <c r="C154" s="60">
        <f t="shared" ref="C154:E154" si="53">C153-C151</f>
        <v>-2.1004292066209018E-3</v>
      </c>
      <c r="D154" s="60">
        <f t="shared" si="53"/>
        <v>-633.59072129329434</v>
      </c>
      <c r="E154" s="60">
        <f t="shared" si="53"/>
        <v>-850.15375837104511</v>
      </c>
    </row>
    <row r="155" spans="2:5" x14ac:dyDescent="0.25">
      <c r="B155" s="25" t="s">
        <v>55</v>
      </c>
      <c r="C155" s="61"/>
      <c r="D155" s="60">
        <f t="shared" ref="D155:E155" si="54">D154-C154</f>
        <v>-633.58862086408772</v>
      </c>
      <c r="E155" s="60">
        <f t="shared" si="54"/>
        <v>-216.56303707775078</v>
      </c>
    </row>
    <row r="156" spans="2:5" x14ac:dyDescent="0.25">
      <c r="B156" s="62" t="s">
        <v>56</v>
      </c>
      <c r="C156" s="63">
        <f t="shared" ref="C156:E156" si="55">C155+C150</f>
        <v>-106086.61</v>
      </c>
      <c r="D156" s="63">
        <f t="shared" si="55"/>
        <v>-32254.058620864089</v>
      </c>
      <c r="E156" s="63">
        <f t="shared" si="55"/>
        <v>-1693.2030370777509</v>
      </c>
    </row>
    <row r="157" spans="2:5" ht="6" customHeight="1" x14ac:dyDescent="0.25">
      <c r="B157" s="18"/>
      <c r="C157" s="18"/>
      <c r="D157" s="18"/>
      <c r="E157" s="18"/>
    </row>
    <row r="158" spans="2:5" x14ac:dyDescent="0.25">
      <c r="B158" s="21" t="s">
        <v>59</v>
      </c>
      <c r="C158" s="22" t="s">
        <v>20</v>
      </c>
      <c r="D158" s="22" t="s">
        <v>21</v>
      </c>
      <c r="E158" s="22" t="s">
        <v>22</v>
      </c>
    </row>
    <row r="159" spans="2:5" ht="6" customHeight="1" x14ac:dyDescent="0.25">
      <c r="B159" s="76"/>
      <c r="C159" s="18"/>
      <c r="D159" s="18"/>
      <c r="E159" s="18"/>
    </row>
    <row r="160" spans="2:5" x14ac:dyDescent="0.25">
      <c r="B160" s="25" t="s">
        <v>45</v>
      </c>
      <c r="C160" s="30">
        <f t="shared" ref="C160:E160" si="56">C16</f>
        <v>7287106</v>
      </c>
      <c r="D160" s="30">
        <f t="shared" si="56"/>
        <v>2226055</v>
      </c>
      <c r="E160" s="30">
        <f t="shared" si="56"/>
        <v>1313781</v>
      </c>
    </row>
    <row r="161" spans="2:5" x14ac:dyDescent="0.25">
      <c r="B161" s="25" t="s">
        <v>46</v>
      </c>
      <c r="C161" s="46">
        <v>3.6</v>
      </c>
      <c r="D161" s="46">
        <f t="shared" ref="D161:E161" si="57">C161</f>
        <v>3.6</v>
      </c>
      <c r="E161" s="46">
        <f t="shared" si="57"/>
        <v>3.6</v>
      </c>
    </row>
    <row r="162" spans="2:5" s="56" customFormat="1" x14ac:dyDescent="0.25">
      <c r="B162" s="52" t="s">
        <v>47</v>
      </c>
      <c r="C162" s="77">
        <v>0.72430000000000005</v>
      </c>
      <c r="D162" s="77">
        <f>C162</f>
        <v>0.72430000000000005</v>
      </c>
      <c r="E162" s="77">
        <f>$C$162</f>
        <v>0.72430000000000005</v>
      </c>
    </row>
    <row r="163" spans="2:5" x14ac:dyDescent="0.25">
      <c r="B163" s="25" t="s">
        <v>48</v>
      </c>
      <c r="C163" s="78">
        <f t="shared" ref="C163:E163" si="58">C37/100</f>
        <v>1.1842700656097336</v>
      </c>
      <c r="D163" s="78">
        <f t="shared" si="58"/>
        <v>1.2201295843229931</v>
      </c>
      <c r="E163" s="78">
        <f t="shared" si="58"/>
        <v>1.2318600351026407</v>
      </c>
    </row>
    <row r="164" spans="2:5" ht="6" customHeight="1" x14ac:dyDescent="0.25">
      <c r="B164" s="58"/>
      <c r="C164" s="11"/>
      <c r="D164" s="11"/>
      <c r="E164" s="11"/>
    </row>
    <row r="165" spans="2:5" x14ac:dyDescent="0.25">
      <c r="B165" s="25" t="s">
        <v>49</v>
      </c>
      <c r="C165" s="30">
        <f t="shared" ref="C165:E165" si="59">C65</f>
        <v>7287106</v>
      </c>
      <c r="D165" s="30">
        <f t="shared" si="59"/>
        <v>9513161</v>
      </c>
      <c r="E165" s="30">
        <f t="shared" si="59"/>
        <v>10826942</v>
      </c>
    </row>
    <row r="166" spans="2:5" x14ac:dyDescent="0.25">
      <c r="B166" s="25" t="s">
        <v>50</v>
      </c>
      <c r="C166" s="46">
        <f>C161</f>
        <v>3.6</v>
      </c>
      <c r="D166" s="38">
        <f t="shared" ref="D166:E167" si="60">C166</f>
        <v>3.6</v>
      </c>
      <c r="E166" s="38">
        <f t="shared" si="60"/>
        <v>3.6</v>
      </c>
    </row>
    <row r="167" spans="2:5" x14ac:dyDescent="0.25">
      <c r="B167" s="25" t="s">
        <v>47</v>
      </c>
      <c r="C167" s="78">
        <f>C162</f>
        <v>0.72430000000000005</v>
      </c>
      <c r="D167" s="78">
        <f>C167</f>
        <v>0.72430000000000005</v>
      </c>
      <c r="E167" s="78">
        <f t="shared" si="60"/>
        <v>0.72430000000000005</v>
      </c>
    </row>
    <row r="168" spans="2:5" x14ac:dyDescent="0.25">
      <c r="B168" s="25" t="s">
        <v>48</v>
      </c>
      <c r="C168" s="78">
        <f t="shared" ref="C168:E168" si="61">C83/100</f>
        <v>1.1842700656097336</v>
      </c>
      <c r="D168" s="78">
        <f t="shared" si="61"/>
        <v>1.1976811914211354</v>
      </c>
      <c r="E168" s="78">
        <f t="shared" si="61"/>
        <v>1.2013566006219036</v>
      </c>
    </row>
    <row r="169" spans="2:5" ht="6" customHeight="1" x14ac:dyDescent="0.25">
      <c r="B169" s="58"/>
      <c r="C169" s="11"/>
      <c r="D169" s="11"/>
      <c r="E169" s="11"/>
    </row>
    <row r="170" spans="2:5" x14ac:dyDescent="0.25">
      <c r="B170" s="25" t="s">
        <v>51</v>
      </c>
      <c r="C170" s="60">
        <f t="shared" ref="C170:E170" si="62">ROUND(C160/C161*(C162-C163),2)</f>
        <v>-931069.62</v>
      </c>
      <c r="D170" s="60">
        <f>ROUND(D160/D161*(D162-D163),2)</f>
        <v>-306595.53000000003</v>
      </c>
      <c r="E170" s="60">
        <f t="shared" si="62"/>
        <v>-185228.54</v>
      </c>
    </row>
    <row r="171" spans="2:5" x14ac:dyDescent="0.25">
      <c r="B171" s="25" t="s">
        <v>52</v>
      </c>
      <c r="C171" s="60">
        <f>C170</f>
        <v>-931069.62</v>
      </c>
      <c r="D171" s="60">
        <f t="shared" ref="D171:E171" si="63">D170+C171</f>
        <v>-1237665.1499999999</v>
      </c>
      <c r="E171" s="60">
        <f t="shared" si="63"/>
        <v>-1422893.69</v>
      </c>
    </row>
    <row r="172" spans="2:5" ht="6" customHeight="1" x14ac:dyDescent="0.25">
      <c r="B172" s="58"/>
      <c r="C172" s="61"/>
      <c r="D172" s="61"/>
      <c r="E172" s="61"/>
    </row>
    <row r="173" spans="2:5" x14ac:dyDescent="0.25">
      <c r="B173" s="25" t="s">
        <v>53</v>
      </c>
      <c r="C173" s="60">
        <f t="shared" ref="C173:E173" si="64">C165/C166*(C167-C168)</f>
        <v>-931069.61803474522</v>
      </c>
      <c r="D173" s="60">
        <f t="shared" si="64"/>
        <v>-1250930.9689891886</v>
      </c>
      <c r="E173" s="60">
        <f t="shared" si="64"/>
        <v>-1434740.0404584762</v>
      </c>
    </row>
    <row r="174" spans="2:5" x14ac:dyDescent="0.25">
      <c r="B174" s="25" t="s">
        <v>54</v>
      </c>
      <c r="C174" s="60">
        <f t="shared" ref="C174:E174" si="65">C173-C171</f>
        <v>1.9652547780424356E-3</v>
      </c>
      <c r="D174" s="60">
        <f t="shared" si="65"/>
        <v>-13265.818989188643</v>
      </c>
      <c r="E174" s="60">
        <f t="shared" si="65"/>
        <v>-11846.350458476227</v>
      </c>
    </row>
    <row r="175" spans="2:5" x14ac:dyDescent="0.25">
      <c r="B175" s="25" t="s">
        <v>55</v>
      </c>
      <c r="C175" s="60"/>
      <c r="D175" s="60">
        <f t="shared" ref="D175:E175" si="66">D174-C174</f>
        <v>-13265.820954443421</v>
      </c>
      <c r="E175" s="60">
        <f t="shared" si="66"/>
        <v>1419.4685307124164</v>
      </c>
    </row>
    <row r="176" spans="2:5" x14ac:dyDescent="0.25">
      <c r="B176" s="62" t="s">
        <v>56</v>
      </c>
      <c r="C176" s="63">
        <f t="shared" ref="C176:E176" si="67">C175+C170</f>
        <v>-931069.62</v>
      </c>
      <c r="D176" s="63">
        <f t="shared" si="67"/>
        <v>-319861.35095444345</v>
      </c>
      <c r="E176" s="63">
        <f t="shared" si="67"/>
        <v>-183809.07146928759</v>
      </c>
    </row>
    <row r="177" spans="2:5" x14ac:dyDescent="0.25">
      <c r="B177" s="11"/>
      <c r="C177" s="38"/>
      <c r="D177" s="38"/>
      <c r="E177" s="38"/>
    </row>
    <row r="178" spans="2:5" x14ac:dyDescent="0.25">
      <c r="B178" s="21" t="s">
        <v>60</v>
      </c>
      <c r="C178" s="22" t="s">
        <v>20</v>
      </c>
      <c r="D178" s="22" t="s">
        <v>21</v>
      </c>
      <c r="E178" s="22" t="s">
        <v>22</v>
      </c>
    </row>
    <row r="179" spans="2:5" ht="6" customHeight="1" x14ac:dyDescent="0.25">
      <c r="B179" s="76"/>
      <c r="C179" s="18"/>
      <c r="D179" s="18"/>
      <c r="E179" s="18"/>
    </row>
    <row r="180" spans="2:5" x14ac:dyDescent="0.25">
      <c r="B180" s="25" t="s">
        <v>45</v>
      </c>
      <c r="C180" s="30">
        <f t="shared" ref="C180:E180" si="68">C17</f>
        <v>6526000</v>
      </c>
      <c r="D180" s="30">
        <f t="shared" si="68"/>
        <v>5187900</v>
      </c>
      <c r="E180" s="30">
        <f t="shared" si="68"/>
        <v>4176500</v>
      </c>
    </row>
    <row r="181" spans="2:5" x14ac:dyDescent="0.25">
      <c r="B181" s="25" t="s">
        <v>46</v>
      </c>
      <c r="C181" s="46">
        <v>2.66</v>
      </c>
      <c r="D181" s="46">
        <f t="shared" ref="D181:E182" si="69">C181</f>
        <v>2.66</v>
      </c>
      <c r="E181" s="46">
        <f t="shared" si="69"/>
        <v>2.66</v>
      </c>
    </row>
    <row r="182" spans="2:5" s="56" customFormat="1" x14ac:dyDescent="0.25">
      <c r="B182" s="52" t="s">
        <v>47</v>
      </c>
      <c r="C182" s="77">
        <v>0.4824</v>
      </c>
      <c r="D182" s="77">
        <f>C182</f>
        <v>0.4824</v>
      </c>
      <c r="E182" s="77">
        <f t="shared" si="69"/>
        <v>0.4824</v>
      </c>
    </row>
    <row r="183" spans="2:5" x14ac:dyDescent="0.25">
      <c r="B183" s="25" t="s">
        <v>48</v>
      </c>
      <c r="C183" s="78">
        <f t="shared" ref="C183:E183" si="70">C38/100</f>
        <v>0.50449162330064767</v>
      </c>
      <c r="D183" s="78">
        <f t="shared" si="70"/>
        <v>0.50544264731598099</v>
      </c>
      <c r="E183" s="78">
        <f t="shared" si="70"/>
        <v>0.49957074623801057</v>
      </c>
    </row>
    <row r="184" spans="2:5" ht="6" customHeight="1" x14ac:dyDescent="0.25">
      <c r="B184" s="58"/>
      <c r="C184" s="11"/>
      <c r="D184" s="11"/>
      <c r="E184" s="11"/>
    </row>
    <row r="185" spans="2:5" x14ac:dyDescent="0.25">
      <c r="B185" s="25" t="s">
        <v>49</v>
      </c>
      <c r="C185" s="30">
        <f>C66</f>
        <v>6526000</v>
      </c>
      <c r="D185" s="30">
        <f t="shared" ref="D185:E185" si="71">D66</f>
        <v>11713900</v>
      </c>
      <c r="E185" s="30">
        <f t="shared" si="71"/>
        <v>15890400</v>
      </c>
    </row>
    <row r="186" spans="2:5" x14ac:dyDescent="0.25">
      <c r="B186" s="25" t="s">
        <v>50</v>
      </c>
      <c r="C186" s="46">
        <f>C181</f>
        <v>2.66</v>
      </c>
      <c r="D186" s="38">
        <f t="shared" ref="D186:E186" si="72">C186</f>
        <v>2.66</v>
      </c>
      <c r="E186" s="38">
        <f t="shared" si="72"/>
        <v>2.66</v>
      </c>
    </row>
    <row r="187" spans="2:5" x14ac:dyDescent="0.25">
      <c r="B187" s="25" t="s">
        <v>47</v>
      </c>
      <c r="C187" s="78">
        <f t="shared" ref="C187:E187" si="73">C182</f>
        <v>0.4824</v>
      </c>
      <c r="D187" s="78">
        <f t="shared" si="73"/>
        <v>0.4824</v>
      </c>
      <c r="E187" s="78">
        <f t="shared" si="73"/>
        <v>0.4824</v>
      </c>
    </row>
    <row r="188" spans="2:5" x14ac:dyDescent="0.25">
      <c r="B188" s="25" t="s">
        <v>48</v>
      </c>
      <c r="C188" s="78">
        <f>C84/100</f>
        <v>0.50449162330064767</v>
      </c>
      <c r="D188" s="78">
        <f t="shared" ref="D188:E188" si="74">D84/100</f>
        <v>0.50493118374309343</v>
      </c>
      <c r="E188" s="78">
        <f t="shared" si="74"/>
        <v>0.50330220852604446</v>
      </c>
    </row>
    <row r="189" spans="2:5" ht="6" customHeight="1" x14ac:dyDescent="0.25">
      <c r="B189" s="58"/>
      <c r="C189" s="11"/>
      <c r="D189" s="11"/>
      <c r="E189" s="11"/>
    </row>
    <row r="190" spans="2:5" x14ac:dyDescent="0.25">
      <c r="B190" s="25" t="s">
        <v>51</v>
      </c>
      <c r="C190" s="60">
        <f>ROUND(C180/C181*(C182-C183),2)</f>
        <v>-54199.22</v>
      </c>
      <c r="D190" s="60">
        <f t="shared" ref="D190:E190" si="75">ROUND(D180/D181*(D182-D183),2)</f>
        <v>-44940.959999999999</v>
      </c>
      <c r="E190" s="60">
        <f t="shared" si="75"/>
        <v>-26960.01</v>
      </c>
    </row>
    <row r="191" spans="2:5" x14ac:dyDescent="0.25">
      <c r="B191" s="25" t="s">
        <v>52</v>
      </c>
      <c r="C191" s="60">
        <f>C190</f>
        <v>-54199.22</v>
      </c>
      <c r="D191" s="60">
        <f t="shared" ref="D191:E191" si="76">D190+C191</f>
        <v>-99140.18</v>
      </c>
      <c r="E191" s="60">
        <f t="shared" si="76"/>
        <v>-126100.18999999999</v>
      </c>
    </row>
    <row r="192" spans="2:5" ht="6" customHeight="1" x14ac:dyDescent="0.25">
      <c r="B192" s="58"/>
      <c r="C192" s="61"/>
      <c r="D192" s="61"/>
      <c r="E192" s="61"/>
    </row>
    <row r="193" spans="2:6" x14ac:dyDescent="0.25">
      <c r="B193" s="25" t="s">
        <v>53</v>
      </c>
      <c r="C193" s="60">
        <f t="shared" ref="C193:E193" si="77">C185/C186*(C187-C188)</f>
        <v>-54199.22318046118</v>
      </c>
      <c r="D193" s="60">
        <f t="shared" si="77"/>
        <v>-99221.065130910574</v>
      </c>
      <c r="E193" s="60">
        <f t="shared" si="77"/>
        <v>-124866.33622641239</v>
      </c>
    </row>
    <row r="194" spans="2:6" x14ac:dyDescent="0.25">
      <c r="B194" s="25" t="s">
        <v>54</v>
      </c>
      <c r="C194" s="60">
        <f>C193-C191</f>
        <v>-3.1804611789993942E-3</v>
      </c>
      <c r="D194" s="60">
        <f t="shared" ref="D194:E194" si="78">D193-D191</f>
        <v>-80.885130910581211</v>
      </c>
      <c r="E194" s="60">
        <f t="shared" si="78"/>
        <v>1233.8537735876016</v>
      </c>
    </row>
    <row r="195" spans="2:6" x14ac:dyDescent="0.25">
      <c r="B195" s="25" t="s">
        <v>55</v>
      </c>
      <c r="C195" s="60"/>
      <c r="D195" s="60">
        <f>D194-C194</f>
        <v>-80.881950449402211</v>
      </c>
      <c r="E195" s="60">
        <f>E194-D194</f>
        <v>1314.7389044981828</v>
      </c>
    </row>
    <row r="196" spans="2:6" x14ac:dyDescent="0.25">
      <c r="B196" s="62" t="s">
        <v>56</v>
      </c>
      <c r="C196" s="63">
        <f t="shared" ref="C196:E196" si="79">C195+C190</f>
        <v>-54199.22</v>
      </c>
      <c r="D196" s="63">
        <f t="shared" si="79"/>
        <v>-45021.841950449401</v>
      </c>
      <c r="E196" s="63">
        <f t="shared" si="79"/>
        <v>-25645.271095501816</v>
      </c>
    </row>
    <row r="197" spans="2:6" x14ac:dyDescent="0.25">
      <c r="B197" s="21" t="s">
        <v>61</v>
      </c>
      <c r="C197" s="42"/>
      <c r="D197" s="42"/>
      <c r="E197" s="42"/>
    </row>
    <row r="198" spans="2:6" s="24" customFormat="1" x14ac:dyDescent="0.25">
      <c r="B198" s="79"/>
      <c r="C198" s="80" t="s">
        <v>20</v>
      </c>
      <c r="D198" s="80" t="s">
        <v>21</v>
      </c>
      <c r="E198" s="80" t="s">
        <v>22</v>
      </c>
      <c r="F198" s="14"/>
    </row>
    <row r="199" spans="2:6" x14ac:dyDescent="0.25">
      <c r="B199" s="25" t="s">
        <v>23</v>
      </c>
      <c r="C199" s="60">
        <f t="shared" ref="C199:E199" si="80">C116</f>
        <v>-312367.75</v>
      </c>
      <c r="D199" s="60">
        <f>D116</f>
        <v>-255895.26432529095</v>
      </c>
      <c r="E199" s="60">
        <f t="shared" si="80"/>
        <v>-28826.757410851573</v>
      </c>
    </row>
    <row r="200" spans="2:6" x14ac:dyDescent="0.25">
      <c r="B200" s="25" t="s">
        <v>24</v>
      </c>
      <c r="C200" s="60">
        <f t="shared" ref="C200:E200" si="81">C136</f>
        <v>-111571.79</v>
      </c>
      <c r="D200" s="60">
        <f t="shared" si="81"/>
        <v>-140517.59391739359</v>
      </c>
      <c r="E200" s="60">
        <f t="shared" si="81"/>
        <v>-35826.196363478288</v>
      </c>
    </row>
    <row r="201" spans="2:6" x14ac:dyDescent="0.25">
      <c r="B201" s="25" t="s">
        <v>25</v>
      </c>
      <c r="C201" s="72">
        <f>C156</f>
        <v>-106086.61</v>
      </c>
      <c r="D201" s="60">
        <f>D156</f>
        <v>-32254.058620864089</v>
      </c>
      <c r="E201" s="60">
        <f t="shared" ref="E201" si="82">E156</f>
        <v>-1693.2030370777509</v>
      </c>
    </row>
    <row r="202" spans="2:6" x14ac:dyDescent="0.25">
      <c r="B202" s="25" t="s">
        <v>62</v>
      </c>
      <c r="C202" s="60">
        <f t="shared" ref="C202:E202" si="83">C176</f>
        <v>-931069.62</v>
      </c>
      <c r="D202" s="60">
        <f t="shared" si="83"/>
        <v>-319861.35095444345</v>
      </c>
      <c r="E202" s="60">
        <f t="shared" si="83"/>
        <v>-183809.07146928759</v>
      </c>
    </row>
    <row r="203" spans="2:6" x14ac:dyDescent="0.25">
      <c r="B203" s="25" t="s">
        <v>63</v>
      </c>
      <c r="C203" s="60">
        <f t="shared" ref="C203:E203" si="84">C196</f>
        <v>-54199.22</v>
      </c>
      <c r="D203" s="60">
        <f t="shared" si="84"/>
        <v>-45021.841950449401</v>
      </c>
      <c r="E203" s="60">
        <f t="shared" si="84"/>
        <v>-25645.271095501816</v>
      </c>
    </row>
    <row r="204" spans="2:6" x14ac:dyDescent="0.25">
      <c r="B204" s="28" t="s">
        <v>28</v>
      </c>
      <c r="C204" s="81">
        <f t="shared" ref="C204:E204" si="85">SUM(C199:C203)</f>
        <v>-1515294.99</v>
      </c>
      <c r="D204" s="81">
        <f t="shared" si="85"/>
        <v>-793550.10976844141</v>
      </c>
      <c r="E204" s="81">
        <f t="shared" si="85"/>
        <v>-275800.49937619705</v>
      </c>
    </row>
  </sheetData>
  <printOptions horizontalCentered="1"/>
  <pageMargins left="0.11811023622047245" right="0.11811023622047245" top="0.55118110236220474" bottom="0.19685039370078741" header="0.19685039370078741" footer="0.19685039370078741"/>
  <pageSetup scale="74" fitToHeight="3" orientation="portrait" cellComments="asDisplayed" r:id="rId1"/>
  <headerFooter alignWithMargins="0">
    <oddHeader>&amp;C&amp;A</oddHeader>
  </headerFooter>
  <rowBreaks count="2" manualBreakCount="2">
    <brk id="77" min="1" max="8" man="1"/>
    <brk id="157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33BD-2065-4B13-8669-B14ED8564AFB}">
  <sheetPr>
    <pageSetUpPr fitToPage="1"/>
  </sheetPr>
  <dimension ref="A1:G59"/>
  <sheetViews>
    <sheetView view="pageBreakPreview" zoomScale="86" zoomScaleNormal="90" zoomScaleSheetLayoutView="86" workbookViewId="0">
      <pane xSplit="3" ySplit="14" topLeftCell="D42" activePane="bottomRight" state="frozen"/>
      <selection pane="topRight" activeCell="D1" sqref="D1"/>
      <selection pane="bottomLeft" activeCell="A15" sqref="A15"/>
      <selection pane="bottomRight" activeCell="F60" sqref="F60"/>
    </sheetView>
  </sheetViews>
  <sheetFormatPr defaultColWidth="9.1796875" defaultRowHeight="12.5" outlineLevelRow="1" x14ac:dyDescent="0.25"/>
  <cols>
    <col min="1" max="1" width="31.453125" style="84" bestFit="1" customWidth="1"/>
    <col min="2" max="2" width="5.54296875" style="84" customWidth="1"/>
    <col min="3" max="3" width="13.453125" style="84" bestFit="1" customWidth="1"/>
    <col min="4" max="6" width="13.26953125" style="84" customWidth="1"/>
    <col min="7" max="7" width="4.81640625" style="84" customWidth="1"/>
    <col min="8" max="16384" width="9.1796875" style="84"/>
  </cols>
  <sheetData>
    <row r="1" spans="1:7" ht="14" x14ac:dyDescent="0.3">
      <c r="A1" s="99" t="s">
        <v>3</v>
      </c>
    </row>
    <row r="2" spans="1:7" ht="14" x14ac:dyDescent="0.3">
      <c r="A2" s="99" t="s">
        <v>64</v>
      </c>
    </row>
    <row r="3" spans="1:7" outlineLevel="1" x14ac:dyDescent="0.25"/>
    <row r="4" spans="1:7" ht="13" outlineLevel="1" x14ac:dyDescent="0.3">
      <c r="A4" s="100"/>
      <c r="B4" s="101"/>
      <c r="C4" s="108" t="s">
        <v>65</v>
      </c>
      <c r="D4" s="109"/>
      <c r="F4" s="86"/>
      <c r="G4" s="86"/>
    </row>
    <row r="5" spans="1:7" outlineLevel="1" x14ac:dyDescent="0.25">
      <c r="A5" s="97"/>
      <c r="C5" s="90" t="s">
        <v>66</v>
      </c>
      <c r="D5" s="98" t="s">
        <v>67</v>
      </c>
      <c r="F5" s="86"/>
      <c r="G5" s="86"/>
    </row>
    <row r="6" spans="1:7" outlineLevel="1" x14ac:dyDescent="0.25">
      <c r="A6" s="97" t="s">
        <v>68</v>
      </c>
      <c r="C6" s="96">
        <v>3.4252614508470209</v>
      </c>
      <c r="D6" s="95">
        <v>0.92400000000000004</v>
      </c>
      <c r="F6" s="86"/>
      <c r="G6" s="86"/>
    </row>
    <row r="7" spans="1:7" outlineLevel="1" x14ac:dyDescent="0.25">
      <c r="A7" s="97" t="s">
        <v>69</v>
      </c>
      <c r="C7" s="96">
        <v>3.6107047748508792</v>
      </c>
      <c r="D7" s="95">
        <v>0.91900000000000004</v>
      </c>
      <c r="F7" s="86"/>
      <c r="G7" s="86"/>
    </row>
    <row r="8" spans="1:7" outlineLevel="1" x14ac:dyDescent="0.25">
      <c r="A8" s="97" t="s">
        <v>70</v>
      </c>
      <c r="C8" s="96">
        <v>3.397084706270594</v>
      </c>
      <c r="D8" s="95">
        <v>2.0171000000000001</v>
      </c>
      <c r="F8" s="86"/>
      <c r="G8" s="86"/>
    </row>
    <row r="9" spans="1:7" outlineLevel="1" x14ac:dyDescent="0.25">
      <c r="A9" s="97" t="s">
        <v>71</v>
      </c>
      <c r="C9" s="96">
        <v>2.6769103441460582</v>
      </c>
      <c r="D9" s="95">
        <v>0.88719999999999999</v>
      </c>
      <c r="F9" s="86"/>
      <c r="G9" s="86"/>
    </row>
    <row r="10" spans="1:7" outlineLevel="1" x14ac:dyDescent="0.25">
      <c r="A10" s="97" t="s">
        <v>72</v>
      </c>
      <c r="C10" s="96">
        <v>3.8486464109157734</v>
      </c>
      <c r="D10" s="95">
        <v>0.76180000000000003</v>
      </c>
    </row>
    <row r="11" spans="1:7" outlineLevel="1" x14ac:dyDescent="0.25">
      <c r="A11" s="94" t="s">
        <v>73</v>
      </c>
      <c r="B11" s="93"/>
      <c r="C11" s="92">
        <v>2.1952563749995293</v>
      </c>
      <c r="D11" s="91">
        <v>0.97809999999999997</v>
      </c>
    </row>
    <row r="13" spans="1:7" s="90" customFormat="1" x14ac:dyDescent="0.25"/>
    <row r="14" spans="1:7" s="90" customFormat="1" x14ac:dyDescent="0.25">
      <c r="D14" s="90" t="s">
        <v>74</v>
      </c>
      <c r="E14" s="90" t="s">
        <v>75</v>
      </c>
      <c r="F14" s="90" t="s">
        <v>76</v>
      </c>
    </row>
    <row r="15" spans="1:7" x14ac:dyDescent="0.25">
      <c r="A15" s="84" t="s">
        <v>77</v>
      </c>
      <c r="B15" s="89" t="s">
        <v>68</v>
      </c>
      <c r="D15" s="102">
        <v>230316</v>
      </c>
      <c r="E15" s="102">
        <v>422860</v>
      </c>
      <c r="F15" s="102">
        <v>599793</v>
      </c>
      <c r="G15" s="86"/>
    </row>
    <row r="16" spans="1:7" x14ac:dyDescent="0.25">
      <c r="A16" s="84" t="s">
        <v>78</v>
      </c>
      <c r="B16" s="89" t="s">
        <v>69</v>
      </c>
      <c r="D16" s="102">
        <v>246851</v>
      </c>
      <c r="E16" s="102">
        <v>472087</v>
      </c>
      <c r="F16" s="102">
        <v>663402</v>
      </c>
      <c r="G16" s="86"/>
    </row>
    <row r="17" spans="1:7" x14ac:dyDescent="0.25">
      <c r="B17" s="89" t="s">
        <v>70</v>
      </c>
      <c r="D17" s="102">
        <v>403111</v>
      </c>
      <c r="E17" s="102">
        <v>759993</v>
      </c>
      <c r="F17" s="102">
        <v>1099089</v>
      </c>
      <c r="G17" s="86"/>
    </row>
    <row r="18" spans="1:7" x14ac:dyDescent="0.25">
      <c r="B18" s="89" t="s">
        <v>71</v>
      </c>
      <c r="D18" s="102">
        <v>30053</v>
      </c>
      <c r="E18" s="102">
        <v>52275</v>
      </c>
      <c r="F18" s="102">
        <v>75648</v>
      </c>
      <c r="G18" s="86"/>
    </row>
    <row r="19" spans="1:7" x14ac:dyDescent="0.25">
      <c r="B19" s="89" t="s">
        <v>72</v>
      </c>
      <c r="D19" s="102">
        <v>1751104</v>
      </c>
      <c r="E19" s="102">
        <v>3222250</v>
      </c>
      <c r="F19" s="102">
        <v>4767937</v>
      </c>
      <c r="G19" s="86"/>
    </row>
    <row r="20" spans="1:7" x14ac:dyDescent="0.25">
      <c r="B20" s="89" t="s">
        <v>73</v>
      </c>
      <c r="C20" s="86"/>
      <c r="D20" s="102">
        <v>-1214</v>
      </c>
      <c r="E20" s="102">
        <v>127046</v>
      </c>
      <c r="F20" s="102">
        <v>125024</v>
      </c>
      <c r="G20" s="86"/>
    </row>
    <row r="21" spans="1:7" x14ac:dyDescent="0.25">
      <c r="D21" s="102"/>
      <c r="E21" s="102"/>
      <c r="F21" s="102"/>
    </row>
    <row r="22" spans="1:7" x14ac:dyDescent="0.25">
      <c r="D22" s="102"/>
      <c r="E22" s="102"/>
      <c r="F22" s="102"/>
    </row>
    <row r="24" spans="1:7" x14ac:dyDescent="0.25">
      <c r="A24" s="84" t="s">
        <v>79</v>
      </c>
      <c r="B24" s="89" t="s">
        <v>68</v>
      </c>
      <c r="C24" s="86"/>
      <c r="D24" s="102">
        <v>-100549</v>
      </c>
      <c r="E24" s="102">
        <v>-144606</v>
      </c>
      <c r="F24" s="102">
        <v>-172838</v>
      </c>
      <c r="G24" s="86"/>
    </row>
    <row r="25" spans="1:7" x14ac:dyDescent="0.25">
      <c r="A25" s="84" t="s">
        <v>80</v>
      </c>
      <c r="B25" s="89" t="s">
        <v>69</v>
      </c>
      <c r="C25" s="86"/>
      <c r="D25" s="102">
        <v>-102374</v>
      </c>
      <c r="E25" s="102">
        <v>-150471</v>
      </c>
      <c r="F25" s="102">
        <v>-179955</v>
      </c>
      <c r="G25" s="86"/>
    </row>
    <row r="26" spans="1:7" x14ac:dyDescent="0.25">
      <c r="B26" s="89" t="s">
        <v>70</v>
      </c>
      <c r="C26" s="86"/>
      <c r="D26" s="102">
        <v>-109281</v>
      </c>
      <c r="E26" s="102">
        <v>-205736</v>
      </c>
      <c r="F26" s="102">
        <v>-297384</v>
      </c>
      <c r="G26" s="86"/>
    </row>
    <row r="27" spans="1:7" x14ac:dyDescent="0.25">
      <c r="B27" s="89" t="s">
        <v>71</v>
      </c>
      <c r="C27" s="86"/>
      <c r="D27" s="102">
        <v>-9173</v>
      </c>
      <c r="E27" s="102">
        <v>-17030</v>
      </c>
      <c r="F27" s="102">
        <v>-24392</v>
      </c>
      <c r="G27" s="86"/>
    </row>
    <row r="28" spans="1:7" x14ac:dyDescent="0.25">
      <c r="B28" s="89" t="s">
        <v>72</v>
      </c>
      <c r="C28" s="86"/>
      <c r="D28" s="102">
        <v>-443497</v>
      </c>
      <c r="E28" s="102">
        <v>-821639</v>
      </c>
      <c r="F28" s="102">
        <v>-1221693</v>
      </c>
      <c r="G28" s="86"/>
    </row>
    <row r="29" spans="1:7" x14ac:dyDescent="0.25">
      <c r="B29" s="89" t="s">
        <v>73</v>
      </c>
      <c r="C29" s="86"/>
      <c r="D29" s="102">
        <v>-127</v>
      </c>
      <c r="E29" s="102">
        <v>-39400</v>
      </c>
      <c r="F29" s="102">
        <v>-39007</v>
      </c>
      <c r="G29" s="86"/>
    </row>
    <row r="33" spans="1:7" x14ac:dyDescent="0.25">
      <c r="A33" s="84" t="s">
        <v>81</v>
      </c>
      <c r="B33" s="89" t="s">
        <v>68</v>
      </c>
      <c r="C33" s="86"/>
      <c r="D33" s="102">
        <v>-127258</v>
      </c>
      <c r="E33" s="102">
        <v>-183458</v>
      </c>
      <c r="F33" s="102">
        <v>-219272</v>
      </c>
      <c r="G33" s="86"/>
    </row>
    <row r="34" spans="1:7" x14ac:dyDescent="0.25">
      <c r="A34" s="84" t="s">
        <v>82</v>
      </c>
      <c r="B34" s="89" t="s">
        <v>69</v>
      </c>
      <c r="C34" s="86"/>
      <c r="D34" s="102">
        <v>-124653</v>
      </c>
      <c r="E34" s="102">
        <v>-185719</v>
      </c>
      <c r="F34" s="102">
        <v>-222725</v>
      </c>
      <c r="G34" s="86"/>
    </row>
    <row r="35" spans="1:7" x14ac:dyDescent="0.25">
      <c r="B35" s="89" t="s">
        <v>70</v>
      </c>
      <c r="C35" s="86"/>
      <c r="D35" s="102">
        <v>-400004</v>
      </c>
      <c r="E35" s="102">
        <v>-738646</v>
      </c>
      <c r="F35" s="102">
        <v>-1060403</v>
      </c>
      <c r="G35" s="86"/>
    </row>
    <row r="36" spans="1:7" x14ac:dyDescent="0.25">
      <c r="B36" s="89" t="s">
        <v>71</v>
      </c>
      <c r="C36" s="86"/>
      <c r="D36" s="102">
        <v>-12283</v>
      </c>
      <c r="E36" s="102">
        <v>-22399</v>
      </c>
      <c r="F36" s="102">
        <v>-31879</v>
      </c>
      <c r="G36" s="86"/>
    </row>
    <row r="37" spans="1:7" x14ac:dyDescent="0.25">
      <c r="B37" s="89" t="s">
        <v>72</v>
      </c>
      <c r="C37" s="86"/>
      <c r="D37" s="102">
        <v>-526368</v>
      </c>
      <c r="E37" s="102">
        <v>-1003960</v>
      </c>
      <c r="F37" s="102">
        <v>-1514350</v>
      </c>
      <c r="G37" s="86"/>
    </row>
    <row r="38" spans="1:7" x14ac:dyDescent="0.25">
      <c r="B38" s="89" t="s">
        <v>73</v>
      </c>
      <c r="C38" s="86"/>
      <c r="D38" s="102">
        <v>-36</v>
      </c>
      <c r="E38" s="102">
        <v>-52279</v>
      </c>
      <c r="F38" s="102">
        <v>-51784</v>
      </c>
      <c r="G38" s="86"/>
    </row>
    <row r="39" spans="1:7" x14ac:dyDescent="0.25">
      <c r="D39" s="102"/>
      <c r="E39" s="102"/>
      <c r="F39" s="102"/>
    </row>
    <row r="40" spans="1:7" x14ac:dyDescent="0.25">
      <c r="D40" s="102"/>
      <c r="E40" s="102"/>
      <c r="F40" s="102"/>
    </row>
    <row r="41" spans="1:7" x14ac:dyDescent="0.25">
      <c r="D41" s="102"/>
      <c r="E41" s="102"/>
      <c r="F41" s="102"/>
    </row>
    <row r="42" spans="1:7" x14ac:dyDescent="0.25">
      <c r="A42" s="84" t="s">
        <v>83</v>
      </c>
      <c r="B42" s="89" t="s">
        <v>68</v>
      </c>
      <c r="C42" s="86"/>
      <c r="D42" s="103">
        <f t="shared" ref="D42:F42" si="0">IFERROR(D33/D24,0)</f>
        <v>1.2656316820654607</v>
      </c>
      <c r="E42" s="103">
        <f t="shared" si="0"/>
        <v>1.2686748820934124</v>
      </c>
      <c r="F42" s="103">
        <f t="shared" si="0"/>
        <v>1.268656198289728</v>
      </c>
      <c r="G42" s="86"/>
    </row>
    <row r="43" spans="1:7" x14ac:dyDescent="0.25">
      <c r="A43" s="84" t="s">
        <v>84</v>
      </c>
      <c r="B43" s="89" t="s">
        <v>69</v>
      </c>
      <c r="C43" s="86"/>
      <c r="D43" s="103">
        <f t="shared" ref="D43:F43" si="1">IFERROR(D34/D25,0)</f>
        <v>1.2176236153710902</v>
      </c>
      <c r="E43" s="103">
        <f t="shared" si="1"/>
        <v>1.2342511181556579</v>
      </c>
      <c r="F43" s="103">
        <f t="shared" si="1"/>
        <v>1.237670528743297</v>
      </c>
      <c r="G43" s="86"/>
    </row>
    <row r="44" spans="1:7" x14ac:dyDescent="0.25">
      <c r="B44" s="89" t="s">
        <v>70</v>
      </c>
      <c r="C44" s="86"/>
      <c r="D44" s="103">
        <f t="shared" ref="D44:F44" si="2">IFERROR(D35/D26,0)</f>
        <v>3.6603252166433324</v>
      </c>
      <c r="E44" s="103">
        <f t="shared" si="2"/>
        <v>3.5902613057510595</v>
      </c>
      <c r="F44" s="103">
        <f t="shared" si="2"/>
        <v>3.565770182659457</v>
      </c>
      <c r="G44" s="86"/>
    </row>
    <row r="45" spans="1:7" x14ac:dyDescent="0.25">
      <c r="B45" s="89" t="s">
        <v>71</v>
      </c>
      <c r="C45" s="86"/>
      <c r="D45" s="103">
        <f t="shared" ref="D45:F45" si="3">IFERROR(D36/D27,0)</f>
        <v>1.339038482502998</v>
      </c>
      <c r="E45" s="103">
        <f t="shared" si="3"/>
        <v>1.3152671755725192</v>
      </c>
      <c r="F45" s="103">
        <f t="shared" si="3"/>
        <v>1.3069448999672024</v>
      </c>
      <c r="G45" s="86"/>
    </row>
    <row r="46" spans="1:7" x14ac:dyDescent="0.25">
      <c r="B46" s="89" t="s">
        <v>72</v>
      </c>
      <c r="C46" s="86"/>
      <c r="D46" s="103">
        <f t="shared" ref="D46:F46" si="4">IFERROR(D37/D28,0)</f>
        <v>1.1868580847221064</v>
      </c>
      <c r="E46" s="103">
        <f t="shared" si="4"/>
        <v>1.2218991552251048</v>
      </c>
      <c r="F46" s="103">
        <f t="shared" si="4"/>
        <v>1.2395503616702397</v>
      </c>
      <c r="G46" s="86"/>
    </row>
    <row r="47" spans="1:7" x14ac:dyDescent="0.25">
      <c r="B47" s="89" t="s">
        <v>73</v>
      </c>
      <c r="C47" s="86"/>
      <c r="D47" s="103">
        <f t="shared" ref="D47:F47" si="5">IFERROR(D38/D29,0)</f>
        <v>0.28346456692913385</v>
      </c>
      <c r="E47" s="103">
        <f t="shared" si="5"/>
        <v>1.3268781725888326</v>
      </c>
      <c r="F47" s="103">
        <f t="shared" si="5"/>
        <v>1.3275565924064912</v>
      </c>
      <c r="G47" s="86"/>
    </row>
    <row r="48" spans="1:7" x14ac:dyDescent="0.25">
      <c r="D48" s="102"/>
      <c r="E48" s="102"/>
      <c r="F48" s="102"/>
    </row>
    <row r="50" spans="1:7" x14ac:dyDescent="0.25">
      <c r="A50" s="84" t="s">
        <v>85</v>
      </c>
      <c r="B50" s="89" t="s">
        <v>68</v>
      </c>
      <c r="C50" s="86"/>
      <c r="D50" s="102">
        <f t="shared" ref="D50:F50" si="6">-(D15/$C6)*(D42-$D6)</f>
        <v>-22971.455935759688</v>
      </c>
      <c r="E50" s="102">
        <f t="shared" si="6"/>
        <v>-42551.268781534483</v>
      </c>
      <c r="F50" s="102">
        <f t="shared" si="6"/>
        <v>-60352.290798026857</v>
      </c>
      <c r="G50" s="86"/>
    </row>
    <row r="51" spans="1:7" x14ac:dyDescent="0.25">
      <c r="A51" s="84" t="s">
        <v>86</v>
      </c>
      <c r="B51" s="89" t="s">
        <v>69</v>
      </c>
      <c r="C51" s="86"/>
      <c r="D51" s="102">
        <f t="shared" ref="D51:F51" si="7">-(D16/$C7)*(D43-$D7)</f>
        <v>-20415.830890248679</v>
      </c>
      <c r="E51" s="102">
        <f t="shared" si="7"/>
        <v>-41217.979285746653</v>
      </c>
      <c r="F51" s="102">
        <f t="shared" si="7"/>
        <v>-58549.97273159551</v>
      </c>
      <c r="G51" s="86"/>
    </row>
    <row r="52" spans="1:7" x14ac:dyDescent="0.25">
      <c r="A52" s="84" t="s">
        <v>82</v>
      </c>
      <c r="B52" s="89" t="s">
        <v>70</v>
      </c>
      <c r="C52" s="86"/>
      <c r="D52" s="102">
        <f t="shared" ref="D52:F52" si="8">-(D17/$C8)*(D44-$D8)</f>
        <v>-194991.35805580553</v>
      </c>
      <c r="E52" s="102">
        <f t="shared" si="8"/>
        <v>-351946.35507167428</v>
      </c>
      <c r="F52" s="102">
        <f t="shared" si="8"/>
        <v>-501055.02498865785</v>
      </c>
      <c r="G52" s="86"/>
    </row>
    <row r="53" spans="1:7" x14ac:dyDescent="0.25">
      <c r="B53" s="89" t="s">
        <v>71</v>
      </c>
      <c r="C53" s="86"/>
      <c r="D53" s="102">
        <f t="shared" ref="D53:F53" si="9">-(D18/$C9)*(D45-$D9)</f>
        <v>-5072.6771422725287</v>
      </c>
      <c r="E53" s="102">
        <f t="shared" si="9"/>
        <v>-8359.3429462396998</v>
      </c>
      <c r="F53" s="102">
        <f t="shared" si="9"/>
        <v>-11861.757814249166</v>
      </c>
      <c r="G53" s="86"/>
    </row>
    <row r="54" spans="1:7" x14ac:dyDescent="0.25">
      <c r="B54" s="89" t="s">
        <v>72</v>
      </c>
      <c r="C54" s="86"/>
      <c r="D54" s="102">
        <f t="shared" ref="D54:F54" si="10">-(D19/$C10)*(D46-$D10)</f>
        <v>-193398.10232452882</v>
      </c>
      <c r="E54" s="102">
        <f t="shared" si="10"/>
        <v>-385214.52600040875</v>
      </c>
      <c r="F54" s="102">
        <f t="shared" si="10"/>
        <v>-591866.17396449833</v>
      </c>
      <c r="G54" s="86"/>
    </row>
    <row r="55" spans="1:7" x14ac:dyDescent="0.25">
      <c r="B55" s="89" t="s">
        <v>73</v>
      </c>
      <c r="C55" s="86"/>
      <c r="D55" s="102">
        <f t="shared" ref="D55:F55" si="11">-(D20/$C11)*(D47-$D11)</f>
        <v>-384.14074335541443</v>
      </c>
      <c r="E55" s="102">
        <f t="shared" si="11"/>
        <v>-20184.827712767867</v>
      </c>
      <c r="F55" s="102">
        <f t="shared" si="11"/>
        <v>-19902.213475653167</v>
      </c>
      <c r="G55" s="86"/>
    </row>
    <row r="56" spans="1:7" x14ac:dyDescent="0.25">
      <c r="D56" s="102"/>
      <c r="E56" s="102"/>
      <c r="F56" s="102"/>
    </row>
    <row r="57" spans="1:7" ht="13.5" thickBot="1" x14ac:dyDescent="0.35">
      <c r="A57" s="88" t="s">
        <v>87</v>
      </c>
      <c r="B57" s="87"/>
      <c r="C57" s="87"/>
      <c r="D57" s="104">
        <f>SUM(D50:D55)</f>
        <v>-437233.56509197067</v>
      </c>
      <c r="E57" s="105">
        <f>SUM(E50:E55)-SUM($D$57:D57)</f>
        <v>-412240.73470640107</v>
      </c>
      <c r="F57" s="105">
        <f>SUM(F50:F55)-SUM($D$57:E57)</f>
        <v>-394113.13397430931</v>
      </c>
      <c r="G57" s="86"/>
    </row>
    <row r="58" spans="1:7" ht="13" thickTop="1" x14ac:dyDescent="0.25">
      <c r="D58" s="85"/>
      <c r="E58" s="85"/>
      <c r="F58" s="85"/>
    </row>
    <row r="59" spans="1:7" x14ac:dyDescent="0.25">
      <c r="D59" s="85"/>
      <c r="E59" s="85"/>
      <c r="F59" s="85"/>
    </row>
  </sheetData>
  <mergeCells count="1">
    <mergeCell ref="C4:D4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5185C57B037647ABA7CAAF176EDFA7" ma:contentTypeVersion="11" ma:contentTypeDescription="Create a new document." ma:contentTypeScope="" ma:versionID="f1ba62cfd8ac15006d9be7138ab60543">
  <xsd:schema xmlns:xsd="http://www.w3.org/2001/XMLSchema" xmlns:xs="http://www.w3.org/2001/XMLSchema" xmlns:p="http://schemas.microsoft.com/office/2006/metadata/properties" xmlns:ns2="f939aaf5-554d-428f-9ced-3e258c766aea" targetNamespace="http://schemas.microsoft.com/office/2006/metadata/properties" ma:root="true" ma:fieldsID="7d8bed7e231ef576b128997960478c63" ns2:_="">
    <xsd:import namespace="f939aaf5-554d-428f-9ced-3e258c766aea"/>
    <xsd:element name="properties">
      <xsd:complexType>
        <xsd:sequence>
          <xsd:element name="documentManagement">
            <xsd:complexType>
              <xsd:all>
                <xsd:element ref="ns2:Year0"/>
                <xsd:element ref="ns2:Company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9aaf5-554d-428f-9ced-3e258c766aea" elementFormDefault="qualified">
    <xsd:import namespace="http://schemas.microsoft.com/office/2006/documentManagement/types"/>
    <xsd:import namespace="http://schemas.microsoft.com/office/infopath/2007/PartnerControls"/>
    <xsd:element name="Year0" ma:index="2" ma:displayName="Year" ma:format="Dropdown" ma:internalName="Year0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Company0" ma:index="3" ma:displayName="Company" ma:format="Dropdown" ma:internalName="Company0">
      <xsd:simpleType>
        <xsd:restriction base="dms:Choice">
          <xsd:enumeration value="AEY"/>
          <xsd:enumeration value="Northland"/>
        </xsd:restriction>
      </xsd:simpleType>
    </xsd:element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0 xmlns="f939aaf5-554d-428f-9ced-3e258c766aea">2024</Year0>
    <Company0 xmlns="f939aaf5-554d-428f-9ced-3e258c766aea">AEY</Company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815F99-54C0-4819-B322-18C81BAE7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9aaf5-554d-428f-9ced-3e258c766a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54D555-9C2C-4FD3-BFF4-F7E5D88434AC}">
  <ds:schemaRefs>
    <ds:schemaRef ds:uri="http://schemas.microsoft.com/office/2006/metadata/properties"/>
    <ds:schemaRef ds:uri="http://schemas.microsoft.com/office/infopath/2007/PartnerControls"/>
    <ds:schemaRef ds:uri="f939aaf5-554d-428f-9ced-3e258c766aea"/>
  </ds:schemaRefs>
</ds:datastoreItem>
</file>

<file path=customXml/itemProps3.xml><?xml version="1.0" encoding="utf-8"?>
<ds:datastoreItem xmlns:ds="http://schemas.openxmlformats.org/officeDocument/2006/customXml" ds:itemID="{D4BF610B-0804-4142-A6A2-1EA1A9A40A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FPVA 2024 balance</vt:lpstr>
      <vt:lpstr>YEC Fuel Price Variance Calc.</vt:lpstr>
      <vt:lpstr>AEY Fuel Price Variance Calc.</vt:lpstr>
      <vt:lpstr>'AEY Fuel Price Variance Calc.'!Print_Area</vt:lpstr>
      <vt:lpstr>'FPVA 2024 balance'!Print_Area</vt:lpstr>
      <vt:lpstr>'YEC Fuel Price Variance Calc.'!Print_Area</vt:lpstr>
      <vt:lpstr>'YEC Fuel Price Variance Calc.'!Print_Area_MI</vt:lpstr>
      <vt:lpstr>'FPVA 2024 balance'!Print_Titles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2024-04-11T16:27:10Z</dcterms:created>
  <dcterms:modified xsi:type="dcterms:W3CDTF">2024-05-30T19:31:37Z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0x0101007C5185C57B037647ABA7CAAF176EDFA7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_dlc_DocIdItemGuid">
    <vt:lpwstr>83b3558f-a5cd-485e-af97-bb9ad9daf49d</vt:lpwstr>
  </property>
</Properties>
</file>