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najmidinov\Downloads\"/>
    </mc:Choice>
  </mc:AlternateContent>
  <xr:revisionPtr revIDLastSave="0" documentId="13_ncr:1_{C1B0E202-B9CA-4F3E-98F9-8869B0B8EE03}" xr6:coauthVersionLast="47" xr6:coauthVersionMax="47" xr10:uidLastSave="{00000000-0000-0000-0000-000000000000}"/>
  <bookViews>
    <workbookView xWindow="-19310" yWindow="-60" windowWidth="19420" windowHeight="10420" xr2:uid="{CC72D2B5-4B6E-4A6D-A45A-D4A5011E9049}"/>
  </bookViews>
  <sheets>
    <sheet name="FPVA Q1 2023" sheetId="1" r:id="rId1"/>
    <sheet name="YEC Fuel variance calculations" sheetId="2" r:id="rId2"/>
  </sheets>
  <definedNames>
    <definedName name="\t" localSheetId="0">#REF!</definedName>
    <definedName name="\t" localSheetId="1">'YEC Fuel variance calculations'!#REF!</definedName>
    <definedName name="\t">#REF!</definedName>
    <definedName name="_Key1" localSheetId="1" hidden="1">'YEC Fuel variance calculations'!#REF!</definedName>
    <definedName name="_Order1" localSheetId="1" hidden="1">255</definedName>
    <definedName name="_Regression_Int" localSheetId="1" hidden="1">1</definedName>
    <definedName name="_Sort" localSheetId="1" hidden="1">'YEC Fuel variance calculations'!#REF!</definedName>
    <definedName name="A" localSheetId="0">#REF!</definedName>
    <definedName name="A" localSheetId="1">'YEC Fuel variance calculations'!#REF!</definedName>
    <definedName name="A">#REF!</definedName>
    <definedName name="aaaa" localSheetId="0">#REF!</definedName>
    <definedName name="aaaa">#REF!</definedName>
    <definedName name="aaaaaa" localSheetId="0">#REF!</definedName>
    <definedName name="aaaaaa">#REF!</definedName>
    <definedName name="aprmax" localSheetId="0">#REF!</definedName>
    <definedName name="aprmax">#REF!</definedName>
    <definedName name="augmax" localSheetId="0">#REF!</definedName>
    <definedName name="augmax">#REF!</definedName>
    <definedName name="BEAVER_" localSheetId="0">#REF!</definedName>
    <definedName name="BEAVER_" localSheetId="1">'YEC Fuel variance calculations'!#REF!</definedName>
    <definedName name="BEAVER_">#REF!</definedName>
    <definedName name="BEAVERKWHR" localSheetId="0">#REF!</definedName>
    <definedName name="BEAVERKWHR" localSheetId="1">'YEC Fuel variance calculations'!#REF!</definedName>
    <definedName name="BEAVERKWHR">#REF!</definedName>
    <definedName name="BEAVERLITRES" localSheetId="0">#REF!</definedName>
    <definedName name="BEAVERLITRES" localSheetId="1">'YEC Fuel variance calculations'!#REF!</definedName>
    <definedName name="BEAVERLITRES">#REF!</definedName>
    <definedName name="C_" localSheetId="0">#REF!</definedName>
    <definedName name="C_" localSheetId="1">'YEC Fuel variance calculations'!#REF!</definedName>
    <definedName name="C_">#REF!</definedName>
    <definedName name="CARMACKS_" localSheetId="0">#REF!</definedName>
    <definedName name="CARMACKS_" localSheetId="1">'YEC Fuel variance calculations'!#REF!</definedName>
    <definedName name="CARMACKS_">#REF!</definedName>
    <definedName name="CARMACKSKWHR" localSheetId="0">#REF!</definedName>
    <definedName name="CARMACKSKWHR" localSheetId="1">'YEC Fuel variance calculations'!#REF!</definedName>
    <definedName name="CARMACKSKWHR">#REF!</definedName>
    <definedName name="decmax" localSheetId="0">#REF!</definedName>
    <definedName name="decmax">#REF!</definedName>
    <definedName name="DEST_" localSheetId="0">#REF!</definedName>
    <definedName name="DEST_" localSheetId="1">'YEC Fuel variance calculations'!#REF!</definedName>
    <definedName name="DEST_">#REF!</definedName>
    <definedName name="DESTKWHR" localSheetId="0">#REF!</definedName>
    <definedName name="DESTKWHR" localSheetId="1">'YEC Fuel variance calculations'!#REF!</definedName>
    <definedName name="DESTKWHR">#REF!</definedName>
    <definedName name="DESTLITRES" localSheetId="0">#REF!</definedName>
    <definedName name="DESTLITRES" localSheetId="1">'YEC Fuel variance calculations'!#REF!</definedName>
    <definedName name="DESTLITRES">#REF!</definedName>
    <definedName name="febmax" localSheetId="0">#REF!</definedName>
    <definedName name="febmax">#REF!</definedName>
    <definedName name="HAINES_" localSheetId="0">#REF!</definedName>
    <definedName name="HAINES_" localSheetId="1">'YEC Fuel variance calculations'!#REF!</definedName>
    <definedName name="HAINES_">#REF!</definedName>
    <definedName name="HAINESKWHR" localSheetId="0">#REF!</definedName>
    <definedName name="HAINESKWHR" localSheetId="1">'YEC Fuel variance calculations'!#REF!</definedName>
    <definedName name="HAINESKWHR">#REF!</definedName>
    <definedName name="janmax" localSheetId="0">#REF!</definedName>
    <definedName name="janmax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KENO_" localSheetId="0">#REF!</definedName>
    <definedName name="KENO_" localSheetId="1">'YEC Fuel variance calculations'!#REF!</definedName>
    <definedName name="KENO_">#REF!</definedName>
    <definedName name="KENOKWHR" localSheetId="0">#REF!</definedName>
    <definedName name="KENOKWHR" localSheetId="1">'YEC Fuel variance calculations'!#REF!</definedName>
    <definedName name="KENOKWHR">#REF!</definedName>
    <definedName name="marmax" localSheetId="0">#REF!</definedName>
    <definedName name="marmax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none" localSheetId="0">#REF!</definedName>
    <definedName name="none" localSheetId="1">#REF!</definedName>
    <definedName name="none">#REF!</definedName>
    <definedName name="novmax" localSheetId="0">#REF!</definedName>
    <definedName name="novmax">#REF!</definedName>
    <definedName name="octmax" localSheetId="0">#REF!</definedName>
    <definedName name="octmax">#REF!</definedName>
    <definedName name="OLDCROW_" localSheetId="0">#REF!</definedName>
    <definedName name="OLDCROW_" localSheetId="1">'YEC Fuel variance calculations'!#REF!</definedName>
    <definedName name="OLDCROW_">#REF!</definedName>
    <definedName name="OLDCROWKWHR" localSheetId="0">#REF!</definedName>
    <definedName name="OLDCROWKWHR" localSheetId="1">'YEC Fuel variance calculations'!#REF!</definedName>
    <definedName name="OLDCROWKWHR">#REF!</definedName>
    <definedName name="OLDCROWKWR" localSheetId="0">#REF!</definedName>
    <definedName name="OLDCROWKWR" localSheetId="1">'YEC Fuel variance calculations'!#REF!</definedName>
    <definedName name="OLDCROWKWR">#REF!</definedName>
    <definedName name="OLDCROWLITRES" localSheetId="0">#REF!</definedName>
    <definedName name="OLDCROWLITRES" localSheetId="1">'YEC Fuel variance calculations'!#REF!</definedName>
    <definedName name="OLDCROWLITRES">#REF!</definedName>
    <definedName name="PELLY_" localSheetId="0">#REF!</definedName>
    <definedName name="PELLY_" localSheetId="1">'YEC Fuel variance calculations'!#REF!</definedName>
    <definedName name="PELLY_">#REF!</definedName>
    <definedName name="PELLYKWHR" localSheetId="0">#REF!</definedName>
    <definedName name="PELLYKWHR" localSheetId="1">'YEC Fuel variance calculations'!#REF!</definedName>
    <definedName name="PELLYKWHR">#REF!</definedName>
    <definedName name="PELLYLITRES" localSheetId="0">#REF!</definedName>
    <definedName name="PELLYLITRES" localSheetId="1">'YEC Fuel variance calculations'!#REF!</definedName>
    <definedName name="PELLYLITRES">#REF!</definedName>
    <definedName name="_xlnm.Print_Area" localSheetId="0">'FPVA Q1 2023'!$A$1:$S$10</definedName>
    <definedName name="_xlnm.Print_Area" localSheetId="1">'YEC Fuel variance calculations'!$B$201:$E$207</definedName>
    <definedName name="Print_Area_MI" localSheetId="1">'YEC Fuel variance calculations'!$F$2:$M$9</definedName>
    <definedName name="_xlnm.Print_Titles" localSheetId="0">'FPVA Q1 2023'!$1:$5</definedName>
    <definedName name="RiderFDetail" localSheetId="0">'FPVA Q1 2023'!#REF!</definedName>
    <definedName name="RiderFSummary" localSheetId="0">'FPVA Q1 2023'!#REF!</definedName>
    <definedName name="ROSS_" localSheetId="0">#REF!</definedName>
    <definedName name="ROSS_" localSheetId="1">'YEC Fuel variance calculations'!#REF!</definedName>
    <definedName name="ROSS_">#REF!</definedName>
    <definedName name="ROSSKWHR" localSheetId="0">#REF!</definedName>
    <definedName name="ROSSKWHR" localSheetId="1">'YEC Fuel variance calculations'!#REF!</definedName>
    <definedName name="ROSSKWHR">#REF!</definedName>
    <definedName name="rp930je" localSheetId="0">#REF!</definedName>
    <definedName name="rp930je" localSheetId="1">#REF!</definedName>
    <definedName name="rp930je">#REF!</definedName>
    <definedName name="sepmax" localSheetId="0">#REF!</definedName>
    <definedName name="sepmax">#REF!</definedName>
    <definedName name="STEWART_" localSheetId="0">#REF!</definedName>
    <definedName name="STEWART_" localSheetId="1">'YEC Fuel variance calculations'!#REF!</definedName>
    <definedName name="STEWART_">#REF!</definedName>
    <definedName name="STEWARTKWHR" localSheetId="0">#REF!</definedName>
    <definedName name="STEWARTKWHR" localSheetId="1">'YEC Fuel variance calculations'!#REF!</definedName>
    <definedName name="STEWARTKWHR">#REF!</definedName>
    <definedName name="STEWARTLITRES" localSheetId="0">#REF!</definedName>
    <definedName name="STEWARTLITRES" localSheetId="1">'YEC Fuel variance calculations'!#REF!</definedName>
    <definedName name="STEWARTLITRES">#REF!</definedName>
    <definedName name="SWIFT_" localSheetId="0">#REF!</definedName>
    <definedName name="SWIFT_" localSheetId="1">'YEC Fuel variance calculations'!#REF!</definedName>
    <definedName name="SWIFT_">#REF!</definedName>
    <definedName name="SWIFTKWHR" localSheetId="0">#REF!</definedName>
    <definedName name="SWIFTKWHR" localSheetId="1">'YEC Fuel variance calculations'!#REF!</definedName>
    <definedName name="SWIFTKWHR">#REF!</definedName>
    <definedName name="SWIFTLITRES" localSheetId="0">#REF!</definedName>
    <definedName name="SWIFTLITRES" localSheetId="1">'YEC Fuel variance calculations'!#REF!</definedName>
    <definedName name="SWIFTLITRES">#REF!</definedName>
    <definedName name="TABLE" localSheetId="0">#REF!</definedName>
    <definedName name="TABLE" localSheetId="1">'YEC Fuel variance calculations'!#REF!</definedName>
    <definedName name="TABLE">#REF!</definedName>
    <definedName name="TEST" localSheetId="0">#REF!</definedName>
    <definedName name="TEST" localSheetId="1">'YEC Fuel variance calculations'!#REF!</definedName>
    <definedName name="TEST">#REF!</definedName>
    <definedName name="vvvv" localSheetId="0">#REF!</definedName>
    <definedName name="vvvv">#REF!</definedName>
    <definedName name="w3aje" localSheetId="0">#REF!</definedName>
    <definedName name="w3aje" localSheetId="1">#REF!</definedName>
    <definedName name="w3aje">#REF!</definedName>
    <definedName name="WATSON_" localSheetId="0">#REF!</definedName>
    <definedName name="WATSON_" localSheetId="1">'YEC Fuel variance calculations'!#REF!</definedName>
    <definedName name="WATSON_">#REF!</definedName>
    <definedName name="WATSONKWHR" localSheetId="0">#REF!</definedName>
    <definedName name="WATSONKWHR" localSheetId="1">'YEC Fuel variance calculations'!#REF!</definedName>
    <definedName name="WATSONKWHR">#REF!</definedName>
    <definedName name="WATSONLITRES" localSheetId="0">#REF!</definedName>
    <definedName name="WATSONLITRES" localSheetId="1">'YEC Fuel variance calculations'!#REF!</definedName>
    <definedName name="WATSONLITRES">#REF!</definedName>
    <definedName name="WHSE_" localSheetId="0">#REF!</definedName>
    <definedName name="WHSE_" localSheetId="1">'YEC Fuel variance calculations'!#REF!</definedName>
    <definedName name="WHSE_">#REF!</definedName>
    <definedName name="WHSEKWHR" localSheetId="0">#REF!</definedName>
    <definedName name="WHSEKWHR" localSheetId="1">'YEC Fuel variance calculations'!#REF!</definedName>
    <definedName name="WHSEKWHR">#REF!</definedName>
    <definedName name="YUKONHYDRO" localSheetId="0">#REF!</definedName>
    <definedName name="YUKONHYDRO" localSheetId="1">'YEC Fuel variance calculations'!#REF!</definedName>
    <definedName name="YUKONHYDRO">#REF!</definedName>
    <definedName name="Z_3153D7A3_5601_11D2_B6B9_00A0C9CF674F_.wvu.PrintArea" localSheetId="1" hidden="1">'YEC Fuel variance calculations'!$B$2:$E$27</definedName>
    <definedName name="Z_3153D7A3_5601_11D2_B6B9_00A0C9CF674F_.wvu.Rows" localSheetId="1" hidden="1">'YEC Fuel variance calculations'!$28:$30,'YEC Fuel variance calculations'!$40:$43</definedName>
    <definedName name="Z_418DF6FE_13EF_11D2_8C37_00A0C92A9A63_.wvu.Rows" localSheetId="0" hidden="1">#REF!,#REF!,#REF!,#REF!,#REF!,#REF!,#REF!</definedName>
    <definedName name="Z_418DF6FE_13EF_11D2_8C37_00A0C92A9A63_.wvu.Rows" hidden="1">#REF!,#REF!,#REF!,#REF!,#REF!,#REF!,#REF!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1" l="1"/>
  <c r="R9" i="1"/>
  <c r="R8" i="1"/>
  <c r="R7" i="1"/>
  <c r="R6" i="1"/>
  <c r="M7" i="1" l="1"/>
  <c r="I7" i="1" l="1"/>
  <c r="C190" i="2" l="1"/>
  <c r="C189" i="2"/>
  <c r="D189" i="2" s="1"/>
  <c r="E189" i="2" s="1"/>
  <c r="D185" i="2"/>
  <c r="D190" i="2" s="1"/>
  <c r="D184" i="2"/>
  <c r="E184" i="2" s="1"/>
  <c r="E183" i="2"/>
  <c r="D183" i="2"/>
  <c r="C183" i="2"/>
  <c r="C170" i="2"/>
  <c r="D170" i="2" s="1"/>
  <c r="E170" i="2" s="1"/>
  <c r="C169" i="2"/>
  <c r="D169" i="2" s="1"/>
  <c r="E169" i="2" s="1"/>
  <c r="E165" i="2"/>
  <c r="D165" i="2"/>
  <c r="D164" i="2"/>
  <c r="E163" i="2"/>
  <c r="D163" i="2"/>
  <c r="C163" i="2"/>
  <c r="C150" i="2"/>
  <c r="C149" i="2"/>
  <c r="D149" i="2" s="1"/>
  <c r="E149" i="2" s="1"/>
  <c r="D145" i="2"/>
  <c r="D150" i="2" s="1"/>
  <c r="D144" i="2"/>
  <c r="E144" i="2" s="1"/>
  <c r="E143" i="2"/>
  <c r="D143" i="2"/>
  <c r="D153" i="2" s="1"/>
  <c r="C143" i="2"/>
  <c r="D130" i="2"/>
  <c r="C130" i="2"/>
  <c r="C129" i="2"/>
  <c r="D129" i="2" s="1"/>
  <c r="E129" i="2" s="1"/>
  <c r="D125" i="2"/>
  <c r="E125" i="2" s="1"/>
  <c r="E130" i="2" s="1"/>
  <c r="D124" i="2"/>
  <c r="E124" i="2" s="1"/>
  <c r="E123" i="2"/>
  <c r="D123" i="2"/>
  <c r="C123" i="2"/>
  <c r="C110" i="2"/>
  <c r="C109" i="2"/>
  <c r="D109" i="2" s="1"/>
  <c r="E109" i="2" s="1"/>
  <c r="E105" i="2"/>
  <c r="D105" i="2"/>
  <c r="D110" i="2" s="1"/>
  <c r="E104" i="2"/>
  <c r="D104" i="2"/>
  <c r="E103" i="2"/>
  <c r="D103" i="2"/>
  <c r="C103" i="2"/>
  <c r="C78" i="2"/>
  <c r="C77" i="2"/>
  <c r="D77" i="2" s="1"/>
  <c r="E77" i="2" s="1"/>
  <c r="C76" i="2"/>
  <c r="D76" i="2" s="1"/>
  <c r="E76" i="2" s="1"/>
  <c r="C75" i="2"/>
  <c r="D75" i="2" s="1"/>
  <c r="E75" i="2" s="1"/>
  <c r="C74" i="2"/>
  <c r="D74" i="2" s="1"/>
  <c r="E74" i="2" s="1"/>
  <c r="C69" i="2"/>
  <c r="D69" i="2" s="1"/>
  <c r="D188" i="2" s="1"/>
  <c r="C68" i="2"/>
  <c r="C67" i="2"/>
  <c r="C148" i="2" s="1"/>
  <c r="C66" i="2"/>
  <c r="C128" i="2" s="1"/>
  <c r="C65" i="2"/>
  <c r="C108" i="2" s="1"/>
  <c r="C60" i="2"/>
  <c r="D60" i="2" s="1"/>
  <c r="E60" i="2" s="1"/>
  <c r="C59" i="2"/>
  <c r="C58" i="2"/>
  <c r="C57" i="2"/>
  <c r="C84" i="2" s="1"/>
  <c r="C131" i="2" s="1"/>
  <c r="C56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38" i="2"/>
  <c r="E186" i="2" s="1"/>
  <c r="D38" i="2"/>
  <c r="D186" i="2" s="1"/>
  <c r="C38" i="2"/>
  <c r="C186" i="2" s="1"/>
  <c r="E37" i="2"/>
  <c r="E166" i="2" s="1"/>
  <c r="D37" i="2"/>
  <c r="D166" i="2" s="1"/>
  <c r="C37" i="2"/>
  <c r="C166" i="2" s="1"/>
  <c r="E36" i="2"/>
  <c r="E146" i="2" s="1"/>
  <c r="D36" i="2"/>
  <c r="D146" i="2" s="1"/>
  <c r="C36" i="2"/>
  <c r="C146" i="2" s="1"/>
  <c r="E35" i="2"/>
  <c r="E126" i="2" s="1"/>
  <c r="D35" i="2"/>
  <c r="D126" i="2" s="1"/>
  <c r="C35" i="2"/>
  <c r="C126" i="2" s="1"/>
  <c r="C133" i="2" s="1"/>
  <c r="E34" i="2"/>
  <c r="E106" i="2" s="1"/>
  <c r="D34" i="2"/>
  <c r="D106" i="2" s="1"/>
  <c r="C34" i="2"/>
  <c r="C106" i="2" s="1"/>
  <c r="E27" i="2"/>
  <c r="D27" i="2"/>
  <c r="C27" i="2"/>
  <c r="C79" i="2" s="1"/>
  <c r="E18" i="2"/>
  <c r="D18" i="2"/>
  <c r="C18" i="2"/>
  <c r="C70" i="2" s="1"/>
  <c r="B11" i="2"/>
  <c r="B20" i="2" s="1"/>
  <c r="B32" i="2" s="1"/>
  <c r="B45" i="2" s="1"/>
  <c r="B54" i="2" s="1"/>
  <c r="B63" i="2" s="1"/>
  <c r="B72" i="2" s="1"/>
  <c r="B81" i="2" s="1"/>
  <c r="B90" i="2" s="1"/>
  <c r="E9" i="2"/>
  <c r="D9" i="2"/>
  <c r="C9" i="2"/>
  <c r="C61" i="2" s="1"/>
  <c r="C52" i="2" l="1"/>
  <c r="D70" i="2"/>
  <c r="E70" i="2" s="1"/>
  <c r="D65" i="2"/>
  <c r="E65" i="2" s="1"/>
  <c r="E108" i="2" s="1"/>
  <c r="C136" i="2"/>
  <c r="C87" i="2"/>
  <c r="C191" i="2" s="1"/>
  <c r="D78" i="2"/>
  <c r="E78" i="2" s="1"/>
  <c r="D67" i="2"/>
  <c r="D57" i="2"/>
  <c r="E57" i="2" s="1"/>
  <c r="E84" i="2" s="1"/>
  <c r="E131" i="2" s="1"/>
  <c r="C188" i="2"/>
  <c r="D79" i="2"/>
  <c r="E79" i="2"/>
  <c r="C97" i="2"/>
  <c r="C88" i="2"/>
  <c r="D61" i="2"/>
  <c r="D58" i="2"/>
  <c r="C94" i="2"/>
  <c r="C85" i="2"/>
  <c r="C151" i="2" s="1"/>
  <c r="C168" i="2"/>
  <c r="D68" i="2"/>
  <c r="E113" i="2"/>
  <c r="C95" i="2"/>
  <c r="C86" i="2"/>
  <c r="C171" i="2" s="1"/>
  <c r="D52" i="2"/>
  <c r="D59" i="2"/>
  <c r="C139" i="2"/>
  <c r="C203" i="2" s="1"/>
  <c r="C134" i="2"/>
  <c r="C113" i="2"/>
  <c r="E69" i="2"/>
  <c r="C93" i="2"/>
  <c r="D66" i="2"/>
  <c r="C39" i="2"/>
  <c r="E52" i="2"/>
  <c r="D96" i="2"/>
  <c r="D133" i="2"/>
  <c r="C173" i="2"/>
  <c r="C153" i="2"/>
  <c r="D39" i="2"/>
  <c r="D87" i="2"/>
  <c r="D191" i="2" s="1"/>
  <c r="D196" i="2" s="1"/>
  <c r="D108" i="2"/>
  <c r="D93" i="2"/>
  <c r="D84" i="2"/>
  <c r="D131" i="2" s="1"/>
  <c r="E39" i="2"/>
  <c r="D56" i="2"/>
  <c r="C92" i="2"/>
  <c r="C83" i="2"/>
  <c r="C111" i="2" s="1"/>
  <c r="C116" i="2" s="1"/>
  <c r="C156" i="2"/>
  <c r="C193" i="2"/>
  <c r="D113" i="2"/>
  <c r="E164" i="2"/>
  <c r="D173" i="2"/>
  <c r="E185" i="2"/>
  <c r="E193" i="2" s="1"/>
  <c r="C96" i="2"/>
  <c r="E133" i="2"/>
  <c r="E145" i="2"/>
  <c r="E153" i="2" s="1"/>
  <c r="E173" i="2"/>
  <c r="E110" i="2"/>
  <c r="D193" i="2"/>
  <c r="C196" i="2" l="1"/>
  <c r="C137" i="2"/>
  <c r="D134" i="2"/>
  <c r="E134" i="2" s="1"/>
  <c r="E67" i="2"/>
  <c r="D148" i="2"/>
  <c r="E87" i="2"/>
  <c r="E191" i="2" s="1"/>
  <c r="D85" i="2"/>
  <c r="D151" i="2" s="1"/>
  <c r="D156" i="2" s="1"/>
  <c r="D94" i="2"/>
  <c r="E58" i="2"/>
  <c r="D194" i="2"/>
  <c r="E194" i="2" s="1"/>
  <c r="D92" i="2"/>
  <c r="D83" i="2"/>
  <c r="D111" i="2" s="1"/>
  <c r="D116" i="2" s="1"/>
  <c r="E56" i="2"/>
  <c r="C114" i="2"/>
  <c r="D114" i="2" s="1"/>
  <c r="E114" i="2" s="1"/>
  <c r="C119" i="2"/>
  <c r="C202" i="2" s="1"/>
  <c r="C199" i="2"/>
  <c r="C206" i="2" s="1"/>
  <c r="C194" i="2"/>
  <c r="C197" i="2" s="1"/>
  <c r="C154" i="2"/>
  <c r="D154" i="2" s="1"/>
  <c r="E154" i="2" s="1"/>
  <c r="C159" i="2"/>
  <c r="C204" i="2" s="1"/>
  <c r="D168" i="2"/>
  <c r="E68" i="2"/>
  <c r="D97" i="2"/>
  <c r="D88" i="2"/>
  <c r="E190" i="2"/>
  <c r="C176" i="2"/>
  <c r="E188" i="2"/>
  <c r="C179" i="2"/>
  <c r="C205" i="2" s="1"/>
  <c r="C174" i="2"/>
  <c r="D174" i="2" s="1"/>
  <c r="E174" i="2" s="1"/>
  <c r="E61" i="2"/>
  <c r="E96" i="2"/>
  <c r="E150" i="2"/>
  <c r="D128" i="2"/>
  <c r="D136" i="2" s="1"/>
  <c r="D137" i="2" s="1"/>
  <c r="D138" i="2" s="1"/>
  <c r="D139" i="2" s="1"/>
  <c r="D203" i="2" s="1"/>
  <c r="E66" i="2"/>
  <c r="D95" i="2"/>
  <c r="D86" i="2"/>
  <c r="D171" i="2" s="1"/>
  <c r="E59" i="2"/>
  <c r="E148" i="2" l="1"/>
  <c r="E196" i="2"/>
  <c r="E86" i="2"/>
  <c r="E171" i="2" s="1"/>
  <c r="E95" i="2"/>
  <c r="E128" i="2"/>
  <c r="E136" i="2" s="1"/>
  <c r="E137" i="2" s="1"/>
  <c r="E138" i="2" s="1"/>
  <c r="E139" i="2" s="1"/>
  <c r="E203" i="2" s="1"/>
  <c r="E93" i="2"/>
  <c r="D176" i="2"/>
  <c r="D177" i="2" s="1"/>
  <c r="C117" i="2"/>
  <c r="E88" i="2"/>
  <c r="E97" i="2"/>
  <c r="D117" i="2"/>
  <c r="E92" i="2"/>
  <c r="E83" i="2"/>
  <c r="E111" i="2" s="1"/>
  <c r="E116" i="2" s="1"/>
  <c r="E117" i="2" s="1"/>
  <c r="C157" i="2"/>
  <c r="C207" i="2"/>
  <c r="D197" i="2"/>
  <c r="D198" i="2" s="1"/>
  <c r="D199" i="2" s="1"/>
  <c r="D206" i="2" s="1"/>
  <c r="E94" i="2"/>
  <c r="E85" i="2"/>
  <c r="E151" i="2" s="1"/>
  <c r="E156" i="2" s="1"/>
  <c r="E157" i="2" s="1"/>
  <c r="E197" i="2"/>
  <c r="C177" i="2"/>
  <c r="E168" i="2"/>
  <c r="E176" i="2" s="1"/>
  <c r="E177" i="2" s="1"/>
  <c r="D157" i="2"/>
  <c r="D158" i="2" s="1"/>
  <c r="D159" i="2" s="1"/>
  <c r="D204" i="2" s="1"/>
  <c r="E158" i="2" l="1"/>
  <c r="E159" i="2" s="1"/>
  <c r="E204" i="2" s="1"/>
  <c r="E207" i="2" s="1"/>
  <c r="E118" i="2"/>
  <c r="E119" i="2" s="1"/>
  <c r="E202" i="2" s="1"/>
  <c r="E178" i="2"/>
  <c r="E179" i="2" s="1"/>
  <c r="E205" i="2" s="1"/>
  <c r="E198" i="2"/>
  <c r="E199" i="2" s="1"/>
  <c r="E206" i="2" s="1"/>
  <c r="D118" i="2"/>
  <c r="D119" i="2" s="1"/>
  <c r="D202" i="2" s="1"/>
  <c r="D178" i="2"/>
  <c r="D179" i="2" s="1"/>
  <c r="D205" i="2" s="1"/>
  <c r="D207" i="2" l="1"/>
  <c r="Q9" i="1" l="1"/>
  <c r="O9" i="1"/>
  <c r="Q8" i="1"/>
  <c r="O8" i="1"/>
  <c r="Q7" i="1"/>
  <c r="O7" i="1"/>
  <c r="S7" i="1" s="1"/>
  <c r="S9" i="1" l="1"/>
  <c r="G7" i="1" l="1"/>
  <c r="G8" i="1" s="1"/>
  <c r="G9" i="1" s="1"/>
  <c r="M8" i="1" l="1"/>
  <c r="M9" i="1" s="1"/>
</calcChain>
</file>

<file path=xl/sharedStrings.xml><?xml version="1.0" encoding="utf-8"?>
<sst xmlns="http://schemas.openxmlformats.org/spreadsheetml/2006/main" count="236" uniqueCount="66">
  <si>
    <t>Rider F - Fuel Adjustment Rider Continuity Schedule</t>
  </si>
  <si>
    <t xml:space="preserve">Diesel Fuel Price Variances and Rider F Surcharges </t>
  </si>
  <si>
    <t>YEC</t>
  </si>
  <si>
    <t>ATCO Electric Yukon</t>
  </si>
  <si>
    <t>Combined Company Balances</t>
  </si>
  <si>
    <t>Fuel Price Variance</t>
  </si>
  <si>
    <t>RS 32 SS Adjustment</t>
  </si>
  <si>
    <t>Rider F Surcharge - Industrial</t>
  </si>
  <si>
    <t>Rider F Surcharge - CIS</t>
  </si>
  <si>
    <t>Inter-company Transfer</t>
  </si>
  <si>
    <t>Balance</t>
  </si>
  <si>
    <t>GRA True-Up Adjustment</t>
  </si>
  <si>
    <t>RS 32 - SS Adjustment</t>
  </si>
  <si>
    <t>Rider F Surcharge</t>
  </si>
  <si>
    <t xml:space="preserve">Cumulative Balance </t>
  </si>
  <si>
    <t>Monthly Change</t>
  </si>
  <si>
    <t>2023 ACTUAL</t>
  </si>
  <si>
    <t>FUEL EXPENSE LITRES</t>
  </si>
  <si>
    <t>Fuel Expense Litres</t>
  </si>
  <si>
    <t>JAN</t>
  </si>
  <si>
    <t>FEB</t>
  </si>
  <si>
    <t>MAR</t>
  </si>
  <si>
    <t>Faro</t>
  </si>
  <si>
    <t>Mayo</t>
  </si>
  <si>
    <t>Dawson</t>
  </si>
  <si>
    <t>Whitehorse-Diesel</t>
  </si>
  <si>
    <t>Whitehorse-LNG</t>
  </si>
  <si>
    <t>Total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</si>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</sst>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0.00_)"/>
    <numFmt numFmtId="168" formatCode="0_)"/>
    <numFmt numFmtId="169" formatCode="#,##0.0000_);\(#,##0.0000\)"/>
    <numFmt numFmtId="170" formatCode="0.0000_)"/>
    <numFmt numFmtId="171" formatCode="#,##0.0000_);[Red]\(#,##0.0000\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8"/>
      <name val="Helv"/>
      <family val="2"/>
    </font>
    <font>
      <b/>
      <sz val="8"/>
      <name val="Helv"/>
      <family val="2"/>
    </font>
    <font>
      <sz val="8"/>
      <color indexed="12"/>
      <name val="Arial"/>
      <family val="2"/>
    </font>
    <font>
      <sz val="10"/>
      <name val="MS Sans Serif"/>
      <family val="2"/>
    </font>
    <font>
      <sz val="8"/>
      <color indexed="56"/>
      <name val="Arial"/>
      <family val="2"/>
    </font>
    <font>
      <sz val="8"/>
      <color indexed="56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6" fontId="8" fillId="0" borderId="0"/>
    <xf numFmtId="40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2" fillId="0" borderId="0" xfId="0" applyNumberFormat="1" applyFont="1"/>
    <xf numFmtId="17" fontId="2" fillId="0" borderId="0" xfId="0" applyNumberFormat="1" applyFont="1"/>
    <xf numFmtId="164" fontId="2" fillId="0" borderId="0" xfId="1" applyFont="1" applyFill="1"/>
    <xf numFmtId="165" fontId="2" fillId="0" borderId="0" xfId="1" applyNumberFormat="1" applyFont="1" applyFill="1"/>
    <xf numFmtId="0" fontId="5" fillId="0" borderId="0" xfId="0" applyFont="1"/>
    <xf numFmtId="165" fontId="7" fillId="0" borderId="0" xfId="1" applyNumberFormat="1" applyFont="1"/>
    <xf numFmtId="165" fontId="5" fillId="0" borderId="0" xfId="0" applyNumberFormat="1" applyFont="1"/>
    <xf numFmtId="166" fontId="5" fillId="2" borderId="0" xfId="2" applyFont="1" applyFill="1"/>
    <xf numFmtId="166" fontId="5" fillId="0" borderId="0" xfId="2" applyFont="1"/>
    <xf numFmtId="166" fontId="9" fillId="0" borderId="0" xfId="2" applyFont="1"/>
    <xf numFmtId="166" fontId="9" fillId="2" borderId="0" xfId="2" applyFont="1" applyFill="1"/>
    <xf numFmtId="166" fontId="6" fillId="2" borderId="5" xfId="2" quotePrefix="1" applyFont="1" applyFill="1" applyBorder="1" applyAlignment="1">
      <alignment horizontal="left"/>
    </xf>
    <xf numFmtId="166" fontId="6" fillId="2" borderId="2" xfId="2" applyFont="1" applyFill="1" applyBorder="1" applyAlignment="1">
      <alignment horizontal="left"/>
    </xf>
    <xf numFmtId="166" fontId="5" fillId="2" borderId="6" xfId="2" applyFont="1" applyFill="1" applyBorder="1" applyAlignment="1">
      <alignment horizontal="fill"/>
    </xf>
    <xf numFmtId="166" fontId="5" fillId="2" borderId="0" xfId="2" applyFont="1" applyFill="1" applyAlignment="1">
      <alignment horizontal="fill"/>
    </xf>
    <xf numFmtId="166" fontId="6" fillId="0" borderId="0" xfId="2" applyFont="1"/>
    <xf numFmtId="166" fontId="5" fillId="0" borderId="0" xfId="2" applyFont="1" applyAlignment="1">
      <alignment horizontal="fill"/>
    </xf>
    <xf numFmtId="166" fontId="9" fillId="0" borderId="0" xfId="2" applyFont="1" applyAlignment="1">
      <alignment horizontal="fill"/>
    </xf>
    <xf numFmtId="166" fontId="6" fillId="2" borderId="1" xfId="2" applyFont="1" applyFill="1" applyBorder="1" applyAlignment="1">
      <alignment horizontal="left"/>
    </xf>
    <xf numFmtId="166" fontId="6" fillId="2" borderId="2" xfId="2" applyFont="1" applyFill="1" applyBorder="1" applyAlignment="1">
      <alignment horizontal="right"/>
    </xf>
    <xf numFmtId="166" fontId="6" fillId="0" borderId="0" xfId="2" applyFont="1" applyAlignment="1">
      <alignment horizontal="right"/>
    </xf>
    <xf numFmtId="166" fontId="10" fillId="0" borderId="0" xfId="2" applyFont="1" applyAlignment="1">
      <alignment horizontal="right"/>
    </xf>
    <xf numFmtId="166" fontId="9" fillId="2" borderId="0" xfId="2" applyFont="1" applyFill="1" applyAlignment="1">
      <alignment horizontal="right"/>
    </xf>
    <xf numFmtId="166" fontId="5" fillId="2" borderId="7" xfId="2" applyFont="1" applyFill="1" applyBorder="1" applyAlignment="1">
      <alignment horizontal="left"/>
    </xf>
    <xf numFmtId="37" fontId="11" fillId="0" borderId="0" xfId="2" applyNumberFormat="1" applyFont="1"/>
    <xf numFmtId="37" fontId="5" fillId="0" borderId="0" xfId="2" applyNumberFormat="1" applyFont="1"/>
    <xf numFmtId="37" fontId="9" fillId="0" borderId="0" xfId="2" applyNumberFormat="1" applyFont="1"/>
    <xf numFmtId="166" fontId="5" fillId="2" borderId="1" xfId="2" applyFont="1" applyFill="1" applyBorder="1" applyAlignment="1">
      <alignment horizontal="left"/>
    </xf>
    <xf numFmtId="37" fontId="5" fillId="2" borderId="2" xfId="2" applyNumberFormat="1" applyFont="1" applyFill="1" applyBorder="1"/>
    <xf numFmtId="37" fontId="5" fillId="2" borderId="0" xfId="2" applyNumberFormat="1" applyFont="1" applyFill="1"/>
    <xf numFmtId="166" fontId="2" fillId="2" borderId="2" xfId="2" applyFont="1" applyFill="1" applyBorder="1"/>
    <xf numFmtId="37" fontId="6" fillId="0" borderId="0" xfId="2" applyNumberFormat="1" applyFont="1"/>
    <xf numFmtId="37" fontId="10" fillId="0" borderId="0" xfId="2" applyNumberFormat="1" applyFont="1"/>
    <xf numFmtId="40" fontId="5" fillId="0" borderId="0" xfId="3" applyFont="1" applyFill="1" applyBorder="1" applyProtection="1"/>
    <xf numFmtId="40" fontId="9" fillId="0" borderId="0" xfId="3" applyFont="1" applyFill="1" applyBorder="1" applyProtection="1"/>
    <xf numFmtId="40" fontId="5" fillId="2" borderId="2" xfId="3" applyFont="1" applyFill="1" applyBorder="1" applyProtection="1"/>
    <xf numFmtId="166" fontId="6" fillId="2" borderId="6" xfId="2" applyFont="1" applyFill="1" applyBorder="1"/>
    <xf numFmtId="166" fontId="6" fillId="0" borderId="1" xfId="2" applyFont="1" applyBorder="1" applyAlignment="1">
      <alignment horizontal="right"/>
    </xf>
    <xf numFmtId="39" fontId="5" fillId="0" borderId="0" xfId="2" applyNumberFormat="1" applyFont="1"/>
    <xf numFmtId="39" fontId="5" fillId="2" borderId="0" xfId="2" applyNumberFormat="1" applyFont="1" applyFill="1"/>
    <xf numFmtId="39" fontId="13" fillId="0" borderId="0" xfId="2" applyNumberFormat="1" applyFont="1"/>
    <xf numFmtId="39" fontId="14" fillId="0" borderId="0" xfId="2" applyNumberFormat="1" applyFont="1"/>
    <xf numFmtId="39" fontId="9" fillId="0" borderId="0" xfId="2" applyNumberFormat="1" applyFont="1"/>
    <xf numFmtId="39" fontId="5" fillId="0" borderId="2" xfId="2" applyNumberFormat="1" applyFont="1" applyBorder="1"/>
    <xf numFmtId="39" fontId="5" fillId="2" borderId="2" xfId="2" applyNumberFormat="1" applyFont="1" applyFill="1" applyBorder="1"/>
    <xf numFmtId="166" fontId="6" fillId="2" borderId="1" xfId="2" quotePrefix="1" applyFont="1" applyFill="1" applyBorder="1" applyAlignment="1">
      <alignment horizontal="right"/>
    </xf>
    <xf numFmtId="166" fontId="6" fillId="2" borderId="2" xfId="2" quotePrefix="1" applyFont="1" applyFill="1" applyBorder="1" applyAlignment="1">
      <alignment horizontal="left"/>
    </xf>
    <xf numFmtId="166" fontId="9" fillId="0" borderId="0" xfId="2" applyFont="1" applyAlignment="1">
      <alignment horizontal="right"/>
    </xf>
    <xf numFmtId="167" fontId="5" fillId="0" borderId="0" xfId="2" applyNumberFormat="1" applyFont="1"/>
    <xf numFmtId="167" fontId="5" fillId="2" borderId="0" xfId="2" applyNumberFormat="1" applyFont="1" applyFill="1"/>
    <xf numFmtId="167" fontId="9" fillId="0" borderId="0" xfId="2" applyNumberFormat="1" applyFont="1"/>
    <xf numFmtId="166" fontId="5" fillId="2" borderId="0" xfId="2" quotePrefix="1" applyFont="1" applyFill="1" applyAlignment="1">
      <alignment horizontal="fill"/>
    </xf>
    <xf numFmtId="166" fontId="6" fillId="2" borderId="8" xfId="2" applyFont="1" applyFill="1" applyBorder="1" applyAlignment="1">
      <alignment horizontal="left"/>
    </xf>
    <xf numFmtId="166" fontId="5" fillId="2" borderId="9" xfId="2" applyFont="1" applyFill="1" applyBorder="1"/>
    <xf numFmtId="168" fontId="5" fillId="0" borderId="0" xfId="2" applyNumberFormat="1" applyFont="1"/>
    <xf numFmtId="168" fontId="9" fillId="0" borderId="0" xfId="2" applyNumberFormat="1" applyFont="1"/>
    <xf numFmtId="168" fontId="5" fillId="0" borderId="0" xfId="2" applyNumberFormat="1" applyFont="1" applyAlignment="1">
      <alignment horizontal="right"/>
    </xf>
    <xf numFmtId="168" fontId="9" fillId="0" borderId="0" xfId="2" applyNumberFormat="1" applyFont="1" applyAlignment="1">
      <alignment horizontal="right"/>
    </xf>
    <xf numFmtId="166" fontId="6" fillId="2" borderId="7" xfId="2" applyFont="1" applyFill="1" applyBorder="1" applyAlignment="1">
      <alignment horizontal="left"/>
    </xf>
    <xf numFmtId="166" fontId="6" fillId="2" borderId="0" xfId="2" applyFont="1" applyFill="1" applyAlignment="1">
      <alignment horizontal="center"/>
    </xf>
    <xf numFmtId="169" fontId="6" fillId="2" borderId="0" xfId="2" applyNumberFormat="1" applyFont="1" applyFill="1"/>
    <xf numFmtId="166" fontId="6" fillId="2" borderId="0" xfId="2" applyFont="1" applyFill="1"/>
    <xf numFmtId="166" fontId="10" fillId="0" borderId="0" xfId="2" applyFont="1"/>
    <xf numFmtId="166" fontId="10" fillId="2" borderId="0" xfId="2" applyFont="1" applyFill="1"/>
    <xf numFmtId="169" fontId="5" fillId="2" borderId="0" xfId="2" applyNumberFormat="1" applyFont="1" applyFill="1"/>
    <xf numFmtId="166" fontId="5" fillId="2" borderId="7" xfId="2" applyFont="1" applyFill="1" applyBorder="1"/>
    <xf numFmtId="171" fontId="5" fillId="2" borderId="0" xfId="3" applyNumberFormat="1" applyFont="1" applyFill="1" applyBorder="1" applyProtection="1"/>
    <xf numFmtId="39" fontId="5" fillId="2" borderId="0" xfId="3" applyNumberFormat="1" applyFont="1" applyFill="1" applyBorder="1" applyProtection="1"/>
    <xf numFmtId="39" fontId="5" fillId="2" borderId="0" xfId="3" applyNumberFormat="1" applyFont="1" applyFill="1" applyBorder="1"/>
    <xf numFmtId="166" fontId="6" fillId="2" borderId="1" xfId="2" quotePrefix="1" applyFont="1" applyFill="1" applyBorder="1" applyAlignment="1">
      <alignment horizontal="left"/>
    </xf>
    <xf numFmtId="39" fontId="6" fillId="2" borderId="2" xfId="3" applyNumberFormat="1" applyFont="1" applyFill="1" applyBorder="1" applyProtection="1"/>
    <xf numFmtId="166" fontId="6" fillId="0" borderId="1" xfId="2" applyFont="1" applyBorder="1" applyAlignment="1">
      <alignment horizontal="left"/>
    </xf>
    <xf numFmtId="166" fontId="6" fillId="0" borderId="2" xfId="2" applyFont="1" applyBorder="1" applyAlignment="1">
      <alignment horizontal="right"/>
    </xf>
    <xf numFmtId="166" fontId="5" fillId="0" borderId="7" xfId="2" applyFont="1" applyBorder="1" applyAlignment="1">
      <alignment horizontal="fill"/>
    </xf>
    <xf numFmtId="166" fontId="5" fillId="0" borderId="7" xfId="2" applyFont="1" applyBorder="1" applyAlignment="1">
      <alignment horizontal="left"/>
    </xf>
    <xf numFmtId="166" fontId="6" fillId="0" borderId="7" xfId="2" applyFont="1" applyBorder="1" applyAlignment="1">
      <alignment horizontal="left"/>
    </xf>
    <xf numFmtId="170" fontId="6" fillId="0" borderId="0" xfId="2" applyNumberFormat="1" applyFont="1"/>
    <xf numFmtId="170" fontId="5" fillId="0" borderId="0" xfId="2" applyNumberFormat="1" applyFont="1"/>
    <xf numFmtId="166" fontId="5" fillId="0" borderId="7" xfId="2" applyFont="1" applyBorder="1"/>
    <xf numFmtId="39" fontId="5" fillId="0" borderId="0" xfId="3" applyNumberFormat="1" applyFont="1" applyFill="1" applyBorder="1" applyProtection="1"/>
    <xf numFmtId="39" fontId="5" fillId="0" borderId="0" xfId="3" applyNumberFormat="1" applyFont="1" applyFill="1" applyBorder="1"/>
    <xf numFmtId="166" fontId="6" fillId="0" borderId="1" xfId="2" quotePrefix="1" applyFont="1" applyBorder="1" applyAlignment="1">
      <alignment horizontal="left"/>
    </xf>
    <xf numFmtId="39" fontId="6" fillId="0" borderId="2" xfId="3" applyNumberFormat="1" applyFont="1" applyFill="1" applyBorder="1" applyProtection="1"/>
    <xf numFmtId="166" fontId="5" fillId="2" borderId="7" xfId="2" applyFont="1" applyFill="1" applyBorder="1" applyAlignment="1">
      <alignment horizontal="fill"/>
    </xf>
    <xf numFmtId="170" fontId="6" fillId="2" borderId="0" xfId="2" applyNumberFormat="1" applyFont="1" applyFill="1"/>
    <xf numFmtId="170" fontId="5" fillId="2" borderId="0" xfId="2" applyNumberFormat="1" applyFont="1" applyFill="1"/>
    <xf numFmtId="166" fontId="5" fillId="2" borderId="10" xfId="2" applyFont="1" applyFill="1" applyBorder="1" applyAlignment="1">
      <alignment horizontal="right"/>
    </xf>
    <xf numFmtId="39" fontId="6" fillId="2" borderId="11" xfId="2" applyNumberFormat="1" applyFont="1" applyFill="1" applyBorder="1" applyAlignment="1">
      <alignment horizontal="right"/>
    </xf>
    <xf numFmtId="39" fontId="5" fillId="2" borderId="2" xfId="3" applyNumberFormat="1" applyFont="1" applyFill="1" applyBorder="1" applyProtection="1"/>
    <xf numFmtId="39" fontId="5" fillId="2" borderId="0" xfId="3" applyNumberFormat="1" applyFont="1" applyFill="1" applyAlignment="1" applyProtection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7">
    <cellStyle name="Comma" xfId="1" builtinId="3"/>
    <cellStyle name="Comma 2" xfId="3" xr:uid="{17361050-9C93-4689-963F-7B7BD39EFFA1}"/>
    <cellStyle name="Comma 2 2" xfId="5" xr:uid="{0209DD3F-8133-4187-9D46-4BC75E5E40A8}"/>
    <cellStyle name="Currency 2" xfId="4" xr:uid="{19429299-A978-4B9D-85B3-F776541FFA12}"/>
    <cellStyle name="Normal" xfId="0" builtinId="0"/>
    <cellStyle name="Normal 2" xfId="6" xr:uid="{F5B81CF3-5A3F-4A5B-904C-BC795FB4A72F}"/>
    <cellStyle name="Normal 3" xfId="2" xr:uid="{EBCE3879-BCE0-4117-AD79-0C0AB351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249-172D-42DB-A13D-ACEEAD4FCA53}">
  <sheetPr>
    <tabColor rgb="FFFFFF00"/>
    <pageSetUpPr fitToPage="1"/>
  </sheetPr>
  <dimension ref="A1:Z9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116" sqref="A116"/>
      <selection pane="bottomRight" activeCell="C3" sqref="C3"/>
    </sheetView>
  </sheetViews>
  <sheetFormatPr defaultColWidth="9.1796875" defaultRowHeight="10" outlineLevelCol="1" x14ac:dyDescent="0.2"/>
  <cols>
    <col min="1" max="1" width="10.1796875" style="10" customWidth="1"/>
    <col min="2" max="2" width="14.54296875" style="10" customWidth="1" outlineLevel="1"/>
    <col min="3" max="3" width="13.26953125" style="10" customWidth="1" outlineLevel="1"/>
    <col min="4" max="5" width="12.1796875" style="10" customWidth="1" outlineLevel="1"/>
    <col min="6" max="6" width="12.81640625" style="10" customWidth="1" outlineLevel="1"/>
    <col min="7" max="7" width="13" style="10" customWidth="1" outlineLevel="1"/>
    <col min="8" max="8" width="3.453125" style="10" customWidth="1" outlineLevel="1"/>
    <col min="9" max="9" width="14.1796875" style="10" customWidth="1" outlineLevel="1"/>
    <col min="10" max="10" width="12.7265625" style="10" customWidth="1" outlineLevel="1"/>
    <col min="11" max="12" width="12.453125" style="10" customWidth="1" outlineLevel="1"/>
    <col min="13" max="13" width="12.26953125" style="10" customWidth="1" outlineLevel="1"/>
    <col min="14" max="14" width="3.1796875" style="10" customWidth="1"/>
    <col min="15" max="15" width="11.1796875" style="10" customWidth="1"/>
    <col min="16" max="16" width="13" style="10" customWidth="1"/>
    <col min="17" max="17" width="14.1796875" style="10" customWidth="1"/>
    <col min="18" max="18" width="14.7265625" style="10" customWidth="1"/>
    <col min="19" max="19" width="14.453125" style="10" customWidth="1"/>
    <col min="20" max="20" width="12.453125" style="10" bestFit="1" customWidth="1"/>
    <col min="21" max="21" width="9.26953125" style="10" bestFit="1" customWidth="1"/>
    <col min="22" max="16384" width="9.1796875" style="10"/>
  </cols>
  <sheetData>
    <row r="1" spans="1:26" s="1" customFormat="1" ht="14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26" s="1" customFormat="1" ht="14" x14ac:dyDescent="0.3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6" s="1" customFormat="1" ht="14" x14ac:dyDescent="0.3"/>
    <row r="4" spans="1:26" s="2" customFormat="1" ht="13" x14ac:dyDescent="0.3">
      <c r="B4" s="97" t="s">
        <v>2</v>
      </c>
      <c r="C4" s="98"/>
      <c r="D4" s="98"/>
      <c r="E4" s="98"/>
      <c r="F4" s="98"/>
      <c r="G4" s="99"/>
      <c r="I4" s="97" t="s">
        <v>3</v>
      </c>
      <c r="J4" s="98"/>
      <c r="K4" s="98"/>
      <c r="L4" s="98"/>
      <c r="M4" s="99"/>
      <c r="O4" s="97" t="s">
        <v>4</v>
      </c>
      <c r="P4" s="98"/>
      <c r="Q4" s="98"/>
      <c r="R4" s="98"/>
      <c r="S4" s="99"/>
    </row>
    <row r="5" spans="1:26" s="3" customFormat="1" ht="39" x14ac:dyDescent="0.25"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I5" s="4" t="s">
        <v>5</v>
      </c>
      <c r="J5" s="4" t="s">
        <v>8</v>
      </c>
      <c r="K5" s="4" t="s">
        <v>9</v>
      </c>
      <c r="L5" s="4" t="s">
        <v>11</v>
      </c>
      <c r="M5" s="4" t="s">
        <v>10</v>
      </c>
      <c r="O5" s="5" t="s">
        <v>5</v>
      </c>
      <c r="P5" s="5" t="s">
        <v>12</v>
      </c>
      <c r="Q5" s="5" t="s">
        <v>13</v>
      </c>
      <c r="R5" s="5" t="s">
        <v>14</v>
      </c>
      <c r="S5" s="5" t="s">
        <v>15</v>
      </c>
    </row>
    <row r="6" spans="1:26" ht="12" customHeight="1" x14ac:dyDescent="0.25">
      <c r="A6" s="7">
        <v>44926</v>
      </c>
      <c r="B6" s="9"/>
      <c r="C6" s="9"/>
      <c r="D6" s="9"/>
      <c r="E6" s="8"/>
      <c r="F6" s="6"/>
      <c r="G6" s="9">
        <v>-3168649.4741921844</v>
      </c>
      <c r="I6" s="9"/>
      <c r="J6" s="9"/>
      <c r="K6" s="9"/>
      <c r="M6" s="9">
        <v>-3516001.8925520792</v>
      </c>
      <c r="N6" s="9"/>
      <c r="O6" s="9"/>
      <c r="P6" s="9"/>
      <c r="Q6" s="9"/>
      <c r="R6" s="9">
        <f>G6+M6</f>
        <v>-6684651.3667442631</v>
      </c>
      <c r="S6" s="9"/>
      <c r="V6" s="11"/>
      <c r="X6" s="9"/>
      <c r="Y6" s="9"/>
      <c r="Z6" s="12"/>
    </row>
    <row r="7" spans="1:26" ht="12.5" x14ac:dyDescent="0.25">
      <c r="A7" s="7">
        <v>44957</v>
      </c>
      <c r="B7" s="9">
        <v>-350080.72</v>
      </c>
      <c r="C7" s="9"/>
      <c r="D7" s="9">
        <v>145197.16</v>
      </c>
      <c r="E7" s="9">
        <v>41926.26</v>
      </c>
      <c r="F7" s="6">
        <v>148291.42101293791</v>
      </c>
      <c r="G7" s="9">
        <f t="shared" ref="G7:G9" si="0">SUM(B7:F7)+G6</f>
        <v>-3183315.3531792467</v>
      </c>
      <c r="I7" s="9">
        <f>-555383.63</f>
        <v>-555383.63</v>
      </c>
      <c r="J7" s="9">
        <v>536386.86</v>
      </c>
      <c r="K7" s="9">
        <v>-148291.42101293791</v>
      </c>
      <c r="M7" s="9">
        <f>SUM(I7:K7)+M6</f>
        <v>-3683290.0835650172</v>
      </c>
      <c r="O7" s="9">
        <f t="shared" ref="O7:O9" si="1">B7+I7</f>
        <v>-905464.35</v>
      </c>
      <c r="P7" s="9"/>
      <c r="Q7" s="9">
        <f t="shared" ref="Q7:Q9" si="2">+E7+J7+D7</f>
        <v>723510.28</v>
      </c>
      <c r="R7" s="9">
        <f>G7+M7</f>
        <v>-6866605.4367442634</v>
      </c>
      <c r="S7" s="9">
        <f t="shared" ref="S7:S9" si="3">SUM(O7:Q7)</f>
        <v>-181954.06999999995</v>
      </c>
    </row>
    <row r="8" spans="1:26" ht="12.5" x14ac:dyDescent="0.25">
      <c r="A8" s="7">
        <v>44985</v>
      </c>
      <c r="B8" s="9">
        <v>-81584.31</v>
      </c>
      <c r="C8" s="9"/>
      <c r="D8" s="9">
        <v>139493</v>
      </c>
      <c r="E8" s="9">
        <v>71980.08</v>
      </c>
      <c r="F8" s="6">
        <v>141955.13770990094</v>
      </c>
      <c r="G8" s="9">
        <f t="shared" si="0"/>
        <v>-2911471.4454693459</v>
      </c>
      <c r="I8" s="9">
        <v>-315420.55</v>
      </c>
      <c r="J8" s="9">
        <v>574760.01</v>
      </c>
      <c r="K8" s="9">
        <v>-141928.60770990094</v>
      </c>
      <c r="M8" s="9">
        <f t="shared" ref="M8" si="4">SUM(I8:K8)+M7</f>
        <v>-3565879.2312749182</v>
      </c>
      <c r="O8" s="9">
        <f t="shared" si="1"/>
        <v>-397004.86</v>
      </c>
      <c r="P8" s="9"/>
      <c r="Q8" s="9">
        <f t="shared" si="2"/>
        <v>786233.09</v>
      </c>
      <c r="R8" s="9">
        <f>G8+M8</f>
        <v>-6477350.6767442636</v>
      </c>
      <c r="S8" s="9">
        <f>SUM(O8:Q8)</f>
        <v>389228.23</v>
      </c>
    </row>
    <row r="9" spans="1:26" ht="12.5" x14ac:dyDescent="0.25">
      <c r="A9" s="7">
        <v>45016</v>
      </c>
      <c r="B9" s="9">
        <v>-165111.81</v>
      </c>
      <c r="C9" s="9"/>
      <c r="D9" s="9">
        <v>136156.59</v>
      </c>
      <c r="E9" s="9">
        <v>102774.49</v>
      </c>
      <c r="F9" s="6">
        <v>129761.7786930697</v>
      </c>
      <c r="G9" s="9">
        <f t="shared" si="0"/>
        <v>-2707890.3967762762</v>
      </c>
      <c r="I9" s="9">
        <v>-357490.83</v>
      </c>
      <c r="J9" s="9">
        <v>599932.23</v>
      </c>
      <c r="K9" s="9">
        <v>-129761.7786930697</v>
      </c>
      <c r="M9" s="9">
        <f>SUM(I9:K9)+M8</f>
        <v>-3453199.609967988</v>
      </c>
      <c r="O9" s="9">
        <f t="shared" si="1"/>
        <v>-522602.64</v>
      </c>
      <c r="P9" s="9"/>
      <c r="Q9" s="9">
        <f t="shared" si="2"/>
        <v>838863.30999999994</v>
      </c>
      <c r="R9" s="9">
        <f>G9+M9</f>
        <v>-6161090.0067442637</v>
      </c>
      <c r="S9" s="9">
        <f t="shared" si="3"/>
        <v>316260.66999999993</v>
      </c>
    </row>
  </sheetData>
  <mergeCells count="5">
    <mergeCell ref="A1:S1"/>
    <mergeCell ref="A2:S2"/>
    <mergeCell ref="B4:G4"/>
    <mergeCell ref="I4:M4"/>
    <mergeCell ref="O4:S4"/>
  </mergeCells>
  <pageMargins left="0.1" right="0.1" top="0.51" bottom="1" header="0.28999999999999998" footer="0.5"/>
  <pageSetup scale="6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6B66-994D-41A7-856D-0E2D726B8E1A}">
  <sheetPr transitionEvaluation="1" transitionEntry="1">
    <pageSetUpPr autoPageBreaks="0" fitToPage="1"/>
  </sheetPr>
  <dimension ref="B1:M209"/>
  <sheetViews>
    <sheetView showGridLines="0" topLeftCell="B181" zoomScaleNormal="100" workbookViewId="0">
      <pane xSplit="1" topLeftCell="C1" activePane="topRight" state="frozenSplit"/>
      <selection activeCell="J4" sqref="J4"/>
      <selection pane="topRight" activeCell="B207" sqref="B207"/>
    </sheetView>
  </sheetViews>
  <sheetFormatPr defaultColWidth="13.26953125" defaultRowHeight="10.5" x14ac:dyDescent="0.25"/>
  <cols>
    <col min="1" max="1" width="1.7265625" style="16" customWidth="1"/>
    <col min="2" max="2" width="27.54296875" style="16" bestFit="1" customWidth="1"/>
    <col min="3" max="5" width="12.54296875" style="16" customWidth="1"/>
    <col min="6" max="13" width="12.1796875" style="16" customWidth="1"/>
    <col min="14" max="16384" width="13.26953125" style="16"/>
  </cols>
  <sheetData>
    <row r="1" spans="2:13" x14ac:dyDescent="0.25">
      <c r="B1" s="13"/>
      <c r="C1" s="13"/>
      <c r="D1" s="13"/>
      <c r="E1" s="13"/>
      <c r="F1" s="14"/>
      <c r="G1" s="14"/>
      <c r="H1" s="15"/>
      <c r="I1" s="15"/>
      <c r="J1" s="15"/>
      <c r="K1" s="15"/>
      <c r="L1" s="15"/>
      <c r="M1" s="15"/>
    </row>
    <row r="2" spans="2:13" x14ac:dyDescent="0.25">
      <c r="B2" s="17" t="s">
        <v>16</v>
      </c>
      <c r="C2" s="18" t="s">
        <v>17</v>
      </c>
      <c r="D2" s="18"/>
      <c r="E2" s="19"/>
      <c r="F2" s="22"/>
      <c r="G2" s="22"/>
      <c r="H2" s="23"/>
      <c r="I2" s="23"/>
      <c r="J2" s="23"/>
      <c r="K2" s="23"/>
      <c r="L2" s="23"/>
      <c r="M2" s="23"/>
    </row>
    <row r="3" spans="2:13" s="28" customFormat="1" x14ac:dyDescent="0.25">
      <c r="B3" s="24" t="s">
        <v>18</v>
      </c>
      <c r="C3" s="25" t="s">
        <v>19</v>
      </c>
      <c r="D3" s="25" t="s">
        <v>20</v>
      </c>
      <c r="E3" s="25" t="s">
        <v>21</v>
      </c>
      <c r="F3" s="26"/>
      <c r="G3" s="26"/>
      <c r="H3" s="27"/>
      <c r="I3" s="27"/>
      <c r="J3" s="27"/>
      <c r="K3" s="27"/>
      <c r="L3" s="27"/>
      <c r="M3" s="27"/>
    </row>
    <row r="4" spans="2:13" x14ac:dyDescent="0.25">
      <c r="B4" s="29" t="s">
        <v>22</v>
      </c>
      <c r="C4" s="30">
        <v>9690</v>
      </c>
      <c r="D4" s="30">
        <v>80210</v>
      </c>
      <c r="E4" s="30">
        <v>112524.1</v>
      </c>
      <c r="F4" s="31"/>
      <c r="G4" s="31"/>
      <c r="H4" s="32"/>
      <c r="I4" s="32"/>
      <c r="J4" s="32"/>
      <c r="K4" s="32"/>
      <c r="L4" s="32"/>
      <c r="M4" s="32"/>
    </row>
    <row r="5" spans="2:13" x14ac:dyDescent="0.25">
      <c r="B5" s="29" t="s">
        <v>23</v>
      </c>
      <c r="C5" s="30">
        <v>479</v>
      </c>
      <c r="D5" s="30">
        <v>802.3</v>
      </c>
      <c r="E5" s="30">
        <v>615.5</v>
      </c>
      <c r="F5" s="31"/>
      <c r="G5" s="31"/>
      <c r="H5" s="32"/>
      <c r="I5" s="32"/>
      <c r="J5" s="32"/>
      <c r="K5" s="32"/>
      <c r="L5" s="32"/>
      <c r="M5" s="32"/>
    </row>
    <row r="6" spans="2:13" x14ac:dyDescent="0.25">
      <c r="B6" s="29" t="s">
        <v>24</v>
      </c>
      <c r="C6" s="30">
        <v>4637.2999999999993</v>
      </c>
      <c r="D6" s="30">
        <v>2370.6000000000004</v>
      </c>
      <c r="E6" s="30">
        <v>2265.6000000000004</v>
      </c>
      <c r="F6" s="31"/>
      <c r="G6" s="31"/>
      <c r="H6" s="32"/>
      <c r="I6" s="32"/>
      <c r="J6" s="32"/>
      <c r="K6" s="32"/>
      <c r="L6" s="32"/>
      <c r="M6" s="32"/>
    </row>
    <row r="7" spans="2:13" x14ac:dyDescent="0.25">
      <c r="B7" s="29" t="s">
        <v>25</v>
      </c>
      <c r="C7" s="30">
        <v>335288.09999999998</v>
      </c>
      <c r="D7" s="30">
        <v>17380.400000000001</v>
      </c>
      <c r="E7" s="30">
        <v>118372.7</v>
      </c>
      <c r="F7" s="31"/>
      <c r="G7" s="31"/>
      <c r="H7" s="32"/>
      <c r="I7" s="32"/>
      <c r="J7" s="32"/>
      <c r="K7" s="32"/>
      <c r="L7" s="32"/>
      <c r="M7" s="32"/>
    </row>
    <row r="8" spans="2:13" x14ac:dyDescent="0.25">
      <c r="B8" s="29" t="s">
        <v>26</v>
      </c>
      <c r="C8" s="30">
        <v>2117235.2999999998</v>
      </c>
      <c r="D8" s="30">
        <v>1289696</v>
      </c>
      <c r="E8" s="30">
        <v>992764.7</v>
      </c>
      <c r="F8" s="31"/>
      <c r="G8" s="31"/>
      <c r="H8" s="32"/>
      <c r="I8" s="32"/>
      <c r="J8" s="32"/>
      <c r="K8" s="32"/>
      <c r="L8" s="32"/>
      <c r="M8" s="32"/>
    </row>
    <row r="9" spans="2:13" x14ac:dyDescent="0.25">
      <c r="B9" s="33" t="s">
        <v>27</v>
      </c>
      <c r="C9" s="34">
        <f>SUM(C4:C8)</f>
        <v>2467329.6999999997</v>
      </c>
      <c r="D9" s="34">
        <f t="shared" ref="D9:E9" si="0">SUM(D4:D8)</f>
        <v>1390459.3</v>
      </c>
      <c r="E9" s="34">
        <f t="shared" si="0"/>
        <v>1226542.6000000001</v>
      </c>
      <c r="F9" s="31"/>
      <c r="G9" s="31"/>
      <c r="H9" s="32"/>
      <c r="I9" s="32"/>
      <c r="J9" s="32"/>
      <c r="K9" s="32"/>
      <c r="L9" s="32"/>
      <c r="M9" s="32"/>
    </row>
    <row r="10" spans="2:13" ht="5.25" customHeight="1" x14ac:dyDescent="0.25">
      <c r="B10" s="20"/>
      <c r="C10" s="20"/>
      <c r="D10" s="20"/>
      <c r="E10" s="20"/>
      <c r="F10" s="22"/>
      <c r="G10" s="22"/>
      <c r="H10" s="23"/>
      <c r="I10" s="23"/>
      <c r="J10" s="23"/>
      <c r="K10" s="23"/>
      <c r="L10" s="23"/>
      <c r="M10" s="23"/>
    </row>
    <row r="11" spans="2:13" ht="12.5" x14ac:dyDescent="0.25">
      <c r="B11" s="17" t="str">
        <f>B2</f>
        <v>2023 ACTUAL</v>
      </c>
      <c r="C11" s="18" t="s">
        <v>28</v>
      </c>
      <c r="D11" s="18"/>
      <c r="E11" s="36"/>
      <c r="F11" s="22"/>
      <c r="G11" s="22"/>
      <c r="H11" s="23"/>
      <c r="I11" s="23"/>
      <c r="J11" s="23"/>
      <c r="K11" s="23"/>
      <c r="L11" s="23"/>
      <c r="M11" s="23"/>
    </row>
    <row r="12" spans="2:13" s="28" customFormat="1" x14ac:dyDescent="0.25">
      <c r="B12" s="24" t="s">
        <v>29</v>
      </c>
      <c r="C12" s="25" t="s">
        <v>19</v>
      </c>
      <c r="D12" s="25" t="s">
        <v>20</v>
      </c>
      <c r="E12" s="25" t="s">
        <v>21</v>
      </c>
      <c r="F12" s="26"/>
      <c r="G12" s="26"/>
      <c r="H12" s="27"/>
      <c r="I12" s="27"/>
      <c r="J12" s="27"/>
      <c r="K12" s="27"/>
      <c r="L12" s="27"/>
      <c r="M12" s="27"/>
    </row>
    <row r="13" spans="2:13" x14ac:dyDescent="0.25">
      <c r="B13" s="29" t="s">
        <v>22</v>
      </c>
      <c r="C13" s="30">
        <v>127402.56</v>
      </c>
      <c r="D13" s="30">
        <v>346003.56</v>
      </c>
      <c r="E13" s="30">
        <v>382451.88</v>
      </c>
      <c r="F13" s="37"/>
      <c r="G13" s="37"/>
      <c r="H13" s="38"/>
      <c r="I13" s="38"/>
      <c r="J13" s="38"/>
      <c r="K13" s="38"/>
      <c r="L13" s="38"/>
      <c r="M13" s="32"/>
    </row>
    <row r="14" spans="2:13" x14ac:dyDescent="0.25">
      <c r="B14" s="29" t="s">
        <v>23</v>
      </c>
      <c r="C14" s="30">
        <v>5670</v>
      </c>
      <c r="D14" s="30">
        <v>2100</v>
      </c>
      <c r="E14" s="30">
        <v>2730</v>
      </c>
      <c r="F14" s="37"/>
      <c r="G14" s="37"/>
      <c r="H14" s="38"/>
      <c r="I14" s="38"/>
      <c r="J14" s="38"/>
      <c r="K14" s="38"/>
      <c r="L14" s="38"/>
      <c r="M14" s="32"/>
    </row>
    <row r="15" spans="2:13" x14ac:dyDescent="0.25">
      <c r="B15" s="29" t="s">
        <v>24</v>
      </c>
      <c r="C15" s="30">
        <v>12800</v>
      </c>
      <c r="D15" s="30">
        <v>7729</v>
      </c>
      <c r="E15" s="30">
        <v>8067</v>
      </c>
      <c r="F15" s="37"/>
      <c r="G15" s="37"/>
      <c r="H15" s="38"/>
      <c r="I15" s="38"/>
      <c r="J15" s="38"/>
      <c r="K15" s="38"/>
      <c r="L15" s="38"/>
      <c r="M15" s="32"/>
    </row>
    <row r="16" spans="2:13" x14ac:dyDescent="0.25">
      <c r="B16" s="29" t="s">
        <v>25</v>
      </c>
      <c r="C16" s="30">
        <v>1316570</v>
      </c>
      <c r="D16" s="30">
        <v>77684.5</v>
      </c>
      <c r="E16" s="30">
        <v>456583.5</v>
      </c>
      <c r="F16" s="37"/>
      <c r="G16" s="37"/>
      <c r="H16" s="38"/>
      <c r="I16" s="38"/>
      <c r="J16" s="38"/>
      <c r="K16" s="38"/>
      <c r="L16" s="38"/>
      <c r="M16" s="32"/>
    </row>
    <row r="17" spans="2:13" x14ac:dyDescent="0.25">
      <c r="B17" s="29" t="s">
        <v>30</v>
      </c>
      <c r="C17" s="30">
        <v>5423600</v>
      </c>
      <c r="D17" s="30">
        <v>3183300</v>
      </c>
      <c r="E17" s="30">
        <v>2319100</v>
      </c>
      <c r="F17" s="37"/>
      <c r="G17" s="37"/>
      <c r="H17" s="38"/>
      <c r="I17" s="38"/>
      <c r="J17" s="38"/>
      <c r="K17" s="38"/>
      <c r="L17" s="38"/>
      <c r="M17" s="32"/>
    </row>
    <row r="18" spans="2:13" x14ac:dyDescent="0.25">
      <c r="B18" s="33" t="s">
        <v>27</v>
      </c>
      <c r="C18" s="34">
        <f>SUM(C13:C17)</f>
        <v>6886042.5600000005</v>
      </c>
      <c r="D18" s="34">
        <f t="shared" ref="D18:E18" si="1">SUM(D13:D17)</f>
        <v>3616817.06</v>
      </c>
      <c r="E18" s="34">
        <f t="shared" si="1"/>
        <v>3168932.38</v>
      </c>
      <c r="F18" s="31"/>
      <c r="G18" s="31"/>
      <c r="H18" s="32"/>
      <c r="I18" s="32"/>
      <c r="J18" s="32"/>
      <c r="K18" s="32"/>
      <c r="L18" s="32"/>
      <c r="M18" s="32"/>
    </row>
    <row r="19" spans="2:13" ht="5.25" customHeight="1" x14ac:dyDescent="0.25">
      <c r="B19" s="13"/>
      <c r="C19" s="13"/>
      <c r="D19" s="13"/>
      <c r="E19" s="13"/>
      <c r="F19" s="14"/>
      <c r="G19" s="14"/>
      <c r="H19" s="15"/>
      <c r="I19" s="15"/>
      <c r="J19" s="15"/>
      <c r="K19" s="15"/>
      <c r="L19" s="15"/>
      <c r="M19" s="15"/>
    </row>
    <row r="20" spans="2:13" x14ac:dyDescent="0.25">
      <c r="B20" s="17" t="str">
        <f>B11</f>
        <v>2023 ACTUAL</v>
      </c>
      <c r="C20" s="18" t="s">
        <v>31</v>
      </c>
      <c r="D20" s="18"/>
      <c r="E20" s="19"/>
      <c r="F20" s="22"/>
      <c r="G20" s="22"/>
      <c r="H20" s="23"/>
      <c r="I20" s="23"/>
      <c r="J20" s="23"/>
      <c r="K20" s="23"/>
      <c r="L20" s="23"/>
      <c r="M20" s="23"/>
    </row>
    <row r="21" spans="2:13" s="28" customFormat="1" x14ac:dyDescent="0.25">
      <c r="B21" s="24" t="s">
        <v>32</v>
      </c>
      <c r="C21" s="25" t="s">
        <v>19</v>
      </c>
      <c r="D21" s="25" t="s">
        <v>20</v>
      </c>
      <c r="E21" s="25" t="s">
        <v>21</v>
      </c>
      <c r="F21" s="26"/>
      <c r="G21" s="26"/>
      <c r="H21" s="27"/>
      <c r="I21" s="27"/>
      <c r="J21" s="27"/>
      <c r="K21" s="27"/>
      <c r="L21" s="27"/>
      <c r="M21" s="27"/>
    </row>
    <row r="22" spans="2:13" x14ac:dyDescent="0.25">
      <c r="B22" s="29" t="s">
        <v>22</v>
      </c>
      <c r="C22" s="30">
        <v>14596.52</v>
      </c>
      <c r="D22" s="30">
        <v>120824.34543021795</v>
      </c>
      <c r="E22" s="30">
        <v>166209.34060760081</v>
      </c>
      <c r="F22" s="39"/>
      <c r="G22" s="39"/>
      <c r="H22" s="40"/>
      <c r="I22" s="40"/>
      <c r="J22" s="40"/>
      <c r="K22" s="40"/>
      <c r="L22" s="40"/>
      <c r="M22" s="40"/>
    </row>
    <row r="23" spans="2:13" x14ac:dyDescent="0.25">
      <c r="B23" s="29" t="s">
        <v>23</v>
      </c>
      <c r="C23" s="30">
        <v>663.44</v>
      </c>
      <c r="D23" s="30">
        <v>1111.22</v>
      </c>
      <c r="E23" s="30">
        <v>852.5</v>
      </c>
      <c r="F23" s="39"/>
      <c r="G23" s="39"/>
      <c r="H23" s="40"/>
      <c r="I23" s="40"/>
      <c r="J23" s="40"/>
      <c r="K23" s="40"/>
      <c r="L23" s="40"/>
      <c r="M23" s="40"/>
    </row>
    <row r="24" spans="2:13" x14ac:dyDescent="0.25">
      <c r="B24" s="29" t="s">
        <v>24</v>
      </c>
      <c r="C24" s="30">
        <v>7731.14</v>
      </c>
      <c r="D24" s="30">
        <v>3952.1917329099961</v>
      </c>
      <c r="E24" s="30">
        <v>3635.8809810333551</v>
      </c>
      <c r="F24" s="39"/>
      <c r="G24" s="39"/>
      <c r="H24" s="40"/>
      <c r="I24" s="40"/>
      <c r="J24" s="40"/>
      <c r="K24" s="40"/>
      <c r="L24" s="40"/>
      <c r="M24" s="40"/>
    </row>
    <row r="25" spans="2:13" x14ac:dyDescent="0.25">
      <c r="B25" s="29" t="s">
        <v>25</v>
      </c>
      <c r="C25" s="30">
        <v>511109.85</v>
      </c>
      <c r="D25" s="30">
        <v>26437.152636000003</v>
      </c>
      <c r="E25" s="30">
        <v>170809.43</v>
      </c>
      <c r="F25" s="39"/>
      <c r="G25" s="39"/>
      <c r="H25" s="40"/>
      <c r="I25" s="40"/>
      <c r="J25" s="40"/>
      <c r="K25" s="40"/>
      <c r="L25" s="40"/>
      <c r="M25" s="40"/>
    </row>
    <row r="26" spans="2:13" x14ac:dyDescent="0.25">
      <c r="B26" s="29" t="s">
        <v>26</v>
      </c>
      <c r="C26" s="30">
        <v>1026587.03</v>
      </c>
      <c r="D26" s="30">
        <v>636294.23</v>
      </c>
      <c r="E26" s="30">
        <v>476134.98</v>
      </c>
      <c r="F26" s="39"/>
      <c r="G26" s="39"/>
      <c r="H26" s="40"/>
      <c r="I26" s="40"/>
      <c r="J26" s="40"/>
      <c r="K26" s="40"/>
      <c r="L26" s="40"/>
      <c r="M26" s="40"/>
    </row>
    <row r="27" spans="2:13" x14ac:dyDescent="0.25">
      <c r="B27" s="33" t="s">
        <v>27</v>
      </c>
      <c r="C27" s="41">
        <f>SUM(C22:C26)</f>
        <v>1560687.98</v>
      </c>
      <c r="D27" s="41">
        <f t="shared" ref="D27:E27" si="2">SUM(D22:D26)</f>
        <v>788619.13979912794</v>
      </c>
      <c r="E27" s="41">
        <f t="shared" si="2"/>
        <v>817642.1315886341</v>
      </c>
      <c r="F27" s="39"/>
      <c r="G27" s="39"/>
      <c r="H27" s="40"/>
      <c r="I27" s="40"/>
      <c r="J27" s="40"/>
      <c r="K27" s="40"/>
      <c r="L27" s="40"/>
      <c r="M27" s="40"/>
    </row>
    <row r="28" spans="2:13" ht="10.5" hidden="1" customHeight="1" x14ac:dyDescent="0.25">
      <c r="B28" s="13"/>
      <c r="C28" s="13"/>
      <c r="D28" s="13"/>
      <c r="E28" s="13"/>
      <c r="F28" s="14"/>
      <c r="G28" s="14"/>
      <c r="H28" s="15"/>
      <c r="I28" s="15"/>
      <c r="J28" s="15"/>
      <c r="K28" s="15"/>
      <c r="L28" s="15"/>
      <c r="M28" s="15"/>
    </row>
    <row r="29" spans="2:13" ht="10.5" hidden="1" customHeight="1" x14ac:dyDescent="0.25">
      <c r="B29" s="13"/>
      <c r="C29" s="13"/>
      <c r="D29" s="13"/>
      <c r="E29" s="13"/>
      <c r="F29" s="14"/>
      <c r="G29" s="14"/>
      <c r="H29" s="15"/>
      <c r="I29" s="15"/>
      <c r="J29" s="15"/>
      <c r="K29" s="15"/>
      <c r="L29" s="15"/>
      <c r="M29" s="15"/>
    </row>
    <row r="30" spans="2:13" ht="10.5" hidden="1" customHeight="1" x14ac:dyDescent="0.25">
      <c r="B30" s="20" t="s">
        <v>33</v>
      </c>
      <c r="C30" s="20" t="s">
        <v>33</v>
      </c>
      <c r="D30" s="20" t="s">
        <v>33</v>
      </c>
      <c r="E30" s="20" t="s">
        <v>33</v>
      </c>
      <c r="F30" s="22"/>
      <c r="G30" s="22"/>
      <c r="H30" s="23"/>
      <c r="I30" s="23"/>
      <c r="J30" s="23"/>
      <c r="K30" s="23"/>
      <c r="L30" s="23"/>
      <c r="M30" s="23"/>
    </row>
    <row r="31" spans="2:13" ht="5.25" customHeight="1" x14ac:dyDescent="0.25">
      <c r="B31" s="13"/>
      <c r="C31" s="13"/>
      <c r="D31" s="13"/>
      <c r="E31" s="13"/>
      <c r="F31" s="14"/>
      <c r="G31" s="14"/>
      <c r="H31" s="15"/>
      <c r="I31" s="15"/>
      <c r="J31" s="15"/>
      <c r="K31" s="15"/>
      <c r="L31" s="15"/>
      <c r="M31" s="15"/>
    </row>
    <row r="32" spans="2:13" x14ac:dyDescent="0.25">
      <c r="B32" s="17" t="str">
        <f>B20</f>
        <v>2023 ACTUAL</v>
      </c>
      <c r="C32" s="42" t="s">
        <v>34</v>
      </c>
      <c r="D32" s="19"/>
      <c r="E32" s="19"/>
      <c r="F32" s="22"/>
      <c r="G32" s="22"/>
      <c r="H32" s="23"/>
      <c r="I32" s="23"/>
      <c r="J32" s="23"/>
      <c r="K32" s="23"/>
      <c r="L32" s="23"/>
      <c r="M32" s="23"/>
    </row>
    <row r="33" spans="2:13" s="28" customFormat="1" x14ac:dyDescent="0.25">
      <c r="B33" s="43"/>
      <c r="C33" s="25" t="s">
        <v>19</v>
      </c>
      <c r="D33" s="25" t="s">
        <v>20</v>
      </c>
      <c r="E33" s="25" t="s">
        <v>21</v>
      </c>
      <c r="F33" s="26"/>
      <c r="G33" s="26"/>
      <c r="H33" s="27"/>
      <c r="I33" s="27"/>
      <c r="J33" s="27"/>
      <c r="K33" s="27"/>
      <c r="L33" s="27"/>
      <c r="M33" s="27"/>
    </row>
    <row r="34" spans="2:13" x14ac:dyDescent="0.25">
      <c r="B34" s="29" t="s">
        <v>22</v>
      </c>
      <c r="C34" s="44">
        <f t="shared" ref="C34:E39" si="3">IF(+C4=0,0,(C22/C4)*100)</f>
        <v>150.63488132094943</v>
      </c>
      <c r="D34" s="44">
        <f t="shared" si="3"/>
        <v>150.63501487372889</v>
      </c>
      <c r="E34" s="44">
        <f t="shared" si="3"/>
        <v>147.70999333262901</v>
      </c>
      <c r="F34" s="46"/>
      <c r="G34" s="46"/>
      <c r="H34" s="47"/>
      <c r="I34" s="47"/>
      <c r="J34" s="47"/>
      <c r="K34" s="47"/>
      <c r="L34" s="47"/>
      <c r="M34" s="48"/>
    </row>
    <row r="35" spans="2:13" x14ac:dyDescent="0.25">
      <c r="B35" s="29" t="s">
        <v>23</v>
      </c>
      <c r="C35" s="44">
        <f t="shared" si="3"/>
        <v>138.50521920668061</v>
      </c>
      <c r="D35" s="44">
        <f t="shared" si="3"/>
        <v>138.50430013710584</v>
      </c>
      <c r="E35" s="44">
        <f t="shared" si="3"/>
        <v>138.50528025995126</v>
      </c>
      <c r="F35" s="46"/>
      <c r="G35" s="46"/>
      <c r="H35" s="47"/>
      <c r="I35" s="47"/>
      <c r="J35" s="47"/>
      <c r="K35" s="47"/>
      <c r="L35" s="47"/>
      <c r="M35" s="48"/>
    </row>
    <row r="36" spans="2:13" x14ac:dyDescent="0.25">
      <c r="B36" s="29" t="s">
        <v>24</v>
      </c>
      <c r="C36" s="44">
        <f t="shared" si="3"/>
        <v>166.71640825480347</v>
      </c>
      <c r="D36" s="44">
        <f t="shared" si="3"/>
        <v>166.71693802876891</v>
      </c>
      <c r="E36" s="44">
        <f t="shared" si="3"/>
        <v>160.48203482668407</v>
      </c>
      <c r="F36" s="46"/>
      <c r="G36" s="46"/>
      <c r="H36" s="47"/>
      <c r="I36" s="47"/>
      <c r="J36" s="47"/>
      <c r="K36" s="47"/>
      <c r="L36" s="47"/>
      <c r="M36" s="48"/>
    </row>
    <row r="37" spans="2:13" x14ac:dyDescent="0.25">
      <c r="B37" s="29" t="s">
        <v>25</v>
      </c>
      <c r="C37" s="44">
        <f t="shared" si="3"/>
        <v>152.43900693165074</v>
      </c>
      <c r="D37" s="44">
        <f t="shared" si="3"/>
        <v>152.10900000000001</v>
      </c>
      <c r="E37" s="44">
        <f t="shared" si="3"/>
        <v>144.297992695951</v>
      </c>
      <c r="F37" s="46"/>
      <c r="G37" s="46"/>
      <c r="H37" s="47"/>
      <c r="I37" s="47"/>
      <c r="J37" s="47"/>
      <c r="K37" s="47"/>
      <c r="L37" s="47"/>
      <c r="M37" s="48"/>
    </row>
    <row r="38" spans="2:13" x14ac:dyDescent="0.25">
      <c r="B38" s="29" t="s">
        <v>26</v>
      </c>
      <c r="C38" s="44">
        <f>IF(+C8=0,0,(C26/C8)*100)</f>
        <v>48.487148783132419</v>
      </c>
      <c r="D38" s="44">
        <f t="shared" si="3"/>
        <v>49.336760756023125</v>
      </c>
      <c r="E38" s="44">
        <f t="shared" si="3"/>
        <v>47.960506653792187</v>
      </c>
      <c r="F38" s="46"/>
      <c r="G38" s="46"/>
      <c r="H38" s="47"/>
      <c r="I38" s="47"/>
      <c r="J38" s="47"/>
      <c r="K38" s="47"/>
      <c r="L38" s="47"/>
      <c r="M38" s="48"/>
    </row>
    <row r="39" spans="2:13" x14ac:dyDescent="0.25">
      <c r="B39" s="33" t="s">
        <v>27</v>
      </c>
      <c r="C39" s="49">
        <f>IF(+C9=0,0,(C27/C9)*100)</f>
        <v>63.25413178465773</v>
      </c>
      <c r="D39" s="49">
        <f t="shared" si="3"/>
        <v>56.716449003514732</v>
      </c>
      <c r="E39" s="49">
        <f t="shared" si="3"/>
        <v>66.662350870539186</v>
      </c>
      <c r="F39" s="44"/>
      <c r="G39" s="44"/>
      <c r="H39" s="48"/>
      <c r="I39" s="48"/>
      <c r="J39" s="48"/>
      <c r="K39" s="48"/>
      <c r="L39" s="48"/>
      <c r="M39" s="48"/>
    </row>
    <row r="40" spans="2:13" ht="10.5" customHeight="1" x14ac:dyDescent="0.25">
      <c r="B40" s="13"/>
      <c r="C40" s="35"/>
      <c r="D40" s="35"/>
      <c r="E40" s="35"/>
      <c r="F40" s="31"/>
      <c r="G40" s="31"/>
      <c r="H40" s="32"/>
      <c r="I40" s="32"/>
      <c r="J40" s="32"/>
      <c r="K40" s="32"/>
      <c r="L40" s="32"/>
      <c r="M40" s="32"/>
    </row>
    <row r="41" spans="2:13" ht="10.5" customHeight="1" x14ac:dyDescent="0.25">
      <c r="B41" s="13"/>
      <c r="C41" s="35"/>
      <c r="D41" s="35"/>
      <c r="E41" s="35"/>
      <c r="F41" s="31"/>
      <c r="G41" s="31"/>
      <c r="H41" s="32"/>
      <c r="I41" s="32"/>
      <c r="J41" s="32"/>
      <c r="K41" s="32"/>
      <c r="L41" s="32"/>
      <c r="M41" s="32"/>
    </row>
    <row r="42" spans="2:13" ht="10.5" customHeight="1" x14ac:dyDescent="0.25">
      <c r="B42" s="13"/>
      <c r="C42" s="35"/>
      <c r="D42" s="35"/>
      <c r="E42" s="35"/>
      <c r="F42" s="31"/>
      <c r="G42" s="31"/>
      <c r="H42" s="32"/>
      <c r="I42" s="32"/>
      <c r="J42" s="32"/>
      <c r="K42" s="32"/>
      <c r="L42" s="32"/>
      <c r="M42" s="32"/>
    </row>
    <row r="43" spans="2:13" ht="10.5" customHeight="1" x14ac:dyDescent="0.25">
      <c r="B43" s="20" t="s">
        <v>33</v>
      </c>
      <c r="C43" s="20" t="s">
        <v>33</v>
      </c>
      <c r="D43" s="20" t="s">
        <v>33</v>
      </c>
      <c r="E43" s="20" t="s">
        <v>33</v>
      </c>
      <c r="F43" s="22"/>
      <c r="G43" s="22"/>
      <c r="H43" s="23"/>
      <c r="I43" s="23"/>
      <c r="J43" s="23"/>
      <c r="K43" s="23"/>
      <c r="L43" s="23"/>
      <c r="M43" s="23"/>
    </row>
    <row r="44" spans="2:13" ht="6" customHeight="1" x14ac:dyDescent="0.25">
      <c r="B44" s="13"/>
      <c r="C44" s="13"/>
      <c r="D44" s="13"/>
      <c r="E44" s="13"/>
      <c r="F44" s="14"/>
      <c r="G44" s="14"/>
      <c r="H44" s="15"/>
      <c r="I44" s="15"/>
      <c r="J44" s="15"/>
      <c r="K44" s="15"/>
      <c r="L44" s="15"/>
      <c r="M44" s="15"/>
    </row>
    <row r="45" spans="2:13" x14ac:dyDescent="0.25">
      <c r="B45" s="17" t="str">
        <f>B32</f>
        <v>2023 ACTUAL</v>
      </c>
      <c r="C45" s="42" t="s">
        <v>35</v>
      </c>
      <c r="D45" s="19"/>
      <c r="E45" s="19"/>
      <c r="F45" s="22"/>
      <c r="G45" s="22"/>
      <c r="H45" s="23"/>
      <c r="I45" s="23"/>
      <c r="J45" s="23"/>
      <c r="K45" s="23"/>
      <c r="L45" s="23"/>
      <c r="M45" s="23"/>
    </row>
    <row r="46" spans="2:13" s="28" customFormat="1" x14ac:dyDescent="0.25">
      <c r="B46" s="51"/>
      <c r="C46" s="25" t="s">
        <v>19</v>
      </c>
      <c r="D46" s="25" t="s">
        <v>20</v>
      </c>
      <c r="E46" s="25" t="s">
        <v>21</v>
      </c>
      <c r="F46" s="26"/>
      <c r="G46" s="26"/>
      <c r="H46" s="27"/>
      <c r="I46" s="27"/>
      <c r="J46" s="27"/>
      <c r="K46" s="27"/>
      <c r="L46" s="27"/>
      <c r="M46" s="27"/>
    </row>
    <row r="47" spans="2:13" x14ac:dyDescent="0.25">
      <c r="B47" s="29" t="s">
        <v>22</v>
      </c>
      <c r="C47" s="45">
        <f t="shared" ref="C47:E52" si="4">IF(+C4=0,0,C13/C4)</f>
        <v>13.147839009287926</v>
      </c>
      <c r="D47" s="45">
        <f t="shared" si="4"/>
        <v>4.3137209824211444</v>
      </c>
      <c r="E47" s="45">
        <f t="shared" si="4"/>
        <v>3.3988441587179992</v>
      </c>
      <c r="F47" s="46"/>
      <c r="G47" s="46"/>
      <c r="H47" s="47"/>
      <c r="I47" s="47"/>
      <c r="J47" s="47"/>
      <c r="K47" s="47"/>
      <c r="L47" s="47"/>
      <c r="M47" s="47"/>
    </row>
    <row r="48" spans="2:13" x14ac:dyDescent="0.25">
      <c r="B48" s="29" t="s">
        <v>23</v>
      </c>
      <c r="C48" s="45">
        <f t="shared" si="4"/>
        <v>11.837160751565762</v>
      </c>
      <c r="D48" s="45">
        <f t="shared" si="4"/>
        <v>2.6174747600648138</v>
      </c>
      <c r="E48" s="45">
        <f t="shared" si="4"/>
        <v>4.4354183590576763</v>
      </c>
      <c r="F48" s="46"/>
      <c r="G48" s="46"/>
      <c r="H48" s="47"/>
      <c r="I48" s="47"/>
      <c r="J48" s="47"/>
      <c r="K48" s="47"/>
      <c r="L48" s="47"/>
      <c r="M48" s="47"/>
    </row>
    <row r="49" spans="2:13" x14ac:dyDescent="0.25">
      <c r="B49" s="29" t="s">
        <v>24</v>
      </c>
      <c r="C49" s="45">
        <f t="shared" si="4"/>
        <v>2.7602268561447398</v>
      </c>
      <c r="D49" s="45">
        <f t="shared" si="4"/>
        <v>3.2603560280097859</v>
      </c>
      <c r="E49" s="45">
        <f t="shared" si="4"/>
        <v>3.5606461864406773</v>
      </c>
      <c r="F49" s="46"/>
      <c r="G49" s="46"/>
      <c r="H49" s="47"/>
      <c r="I49" s="47"/>
      <c r="J49" s="47"/>
      <c r="K49" s="47"/>
      <c r="L49" s="47"/>
      <c r="M49" s="47"/>
    </row>
    <row r="50" spans="2:13" x14ac:dyDescent="0.25">
      <c r="B50" s="29" t="s">
        <v>25</v>
      </c>
      <c r="C50" s="45">
        <f t="shared" si="4"/>
        <v>3.926682754323819</v>
      </c>
      <c r="D50" s="45">
        <f t="shared" si="4"/>
        <v>4.4696612275896985</v>
      </c>
      <c r="E50" s="45">
        <f t="shared" si="4"/>
        <v>3.8571689249294812</v>
      </c>
      <c r="F50" s="46"/>
      <c r="G50" s="46"/>
      <c r="H50" s="47"/>
      <c r="I50" s="47"/>
      <c r="J50" s="47"/>
      <c r="K50" s="47"/>
      <c r="L50" s="47"/>
      <c r="M50" s="47"/>
    </row>
    <row r="51" spans="2:13" x14ac:dyDescent="0.25">
      <c r="B51" s="29" t="s">
        <v>26</v>
      </c>
      <c r="C51" s="45">
        <f t="shared" si="4"/>
        <v>2.561642534488255</v>
      </c>
      <c r="D51" s="45">
        <f t="shared" si="4"/>
        <v>2.4682560851549513</v>
      </c>
      <c r="E51" s="45">
        <f t="shared" si="4"/>
        <v>2.3360016729039623</v>
      </c>
      <c r="F51" s="46"/>
      <c r="G51" s="46"/>
      <c r="H51" s="47"/>
      <c r="I51" s="47"/>
      <c r="J51" s="47"/>
      <c r="K51" s="47"/>
      <c r="L51" s="47"/>
      <c r="M51" s="47"/>
    </row>
    <row r="52" spans="2:13" x14ac:dyDescent="0.25">
      <c r="B52" s="33" t="s">
        <v>27</v>
      </c>
      <c r="C52" s="50">
        <f t="shared" si="4"/>
        <v>2.7908886923381182</v>
      </c>
      <c r="D52" s="50">
        <f t="shared" si="4"/>
        <v>2.6011671539037495</v>
      </c>
      <c r="E52" s="50">
        <f t="shared" si="4"/>
        <v>2.5836300997617201</v>
      </c>
      <c r="F52" s="44"/>
      <c r="G52" s="44"/>
      <c r="H52" s="48"/>
      <c r="I52" s="48"/>
      <c r="J52" s="48"/>
      <c r="K52" s="48"/>
      <c r="L52" s="48"/>
      <c r="M52" s="48"/>
    </row>
    <row r="53" spans="2:13" ht="6" customHeight="1" x14ac:dyDescent="0.25">
      <c r="B53" s="20"/>
      <c r="C53" s="20"/>
      <c r="D53" s="20"/>
      <c r="E53" s="20"/>
      <c r="F53" s="22"/>
      <c r="G53" s="22"/>
      <c r="H53" s="23"/>
      <c r="I53" s="23"/>
      <c r="J53" s="23"/>
      <c r="K53" s="23"/>
      <c r="L53" s="23"/>
      <c r="M53" s="23"/>
    </row>
    <row r="54" spans="2:13" x14ac:dyDescent="0.25">
      <c r="B54" s="17" t="str">
        <f>B45</f>
        <v>2023 ACTUAL</v>
      </c>
      <c r="C54" s="52" t="s">
        <v>36</v>
      </c>
      <c r="D54" s="52"/>
      <c r="E54" s="19"/>
      <c r="F54" s="22"/>
      <c r="G54" s="22"/>
      <c r="H54" s="23"/>
      <c r="I54" s="23"/>
      <c r="J54" s="23"/>
      <c r="K54" s="23"/>
      <c r="L54" s="23"/>
      <c r="M54" s="15"/>
    </row>
    <row r="55" spans="2:13" s="28" customFormat="1" x14ac:dyDescent="0.25">
      <c r="B55" s="51"/>
      <c r="C55" s="25" t="s">
        <v>19</v>
      </c>
      <c r="D55" s="25" t="s">
        <v>20</v>
      </c>
      <c r="E55" s="25" t="s">
        <v>21</v>
      </c>
      <c r="F55" s="26"/>
      <c r="G55" s="26"/>
      <c r="H55" s="27"/>
      <c r="I55" s="27"/>
      <c r="J55" s="27"/>
      <c r="K55" s="27"/>
      <c r="L55" s="27"/>
      <c r="M55" s="53"/>
    </row>
    <row r="56" spans="2:13" x14ac:dyDescent="0.25">
      <c r="B56" s="29" t="s">
        <v>22</v>
      </c>
      <c r="C56" s="35">
        <f t="shared" ref="C56:C61" si="5">C4</f>
        <v>9690</v>
      </c>
      <c r="D56" s="35">
        <f t="shared" ref="D56:E60" si="6">D4+C56</f>
        <v>89900</v>
      </c>
      <c r="E56" s="35">
        <f t="shared" si="6"/>
        <v>202424.1</v>
      </c>
      <c r="F56" s="31"/>
      <c r="G56" s="31"/>
      <c r="H56" s="32"/>
      <c r="I56" s="32"/>
      <c r="J56" s="32"/>
      <c r="K56" s="32"/>
      <c r="L56" s="32"/>
      <c r="M56" s="32"/>
    </row>
    <row r="57" spans="2:13" x14ac:dyDescent="0.25">
      <c r="B57" s="29" t="s">
        <v>23</v>
      </c>
      <c r="C57" s="35">
        <f t="shared" si="5"/>
        <v>479</v>
      </c>
      <c r="D57" s="35">
        <f t="shared" si="6"/>
        <v>1281.3</v>
      </c>
      <c r="E57" s="35">
        <f t="shared" si="6"/>
        <v>1896.8</v>
      </c>
      <c r="F57" s="31"/>
      <c r="G57" s="31"/>
      <c r="H57" s="32"/>
      <c r="I57" s="32"/>
      <c r="J57" s="32"/>
      <c r="K57" s="32"/>
      <c r="L57" s="32"/>
      <c r="M57" s="32"/>
    </row>
    <row r="58" spans="2:13" x14ac:dyDescent="0.25">
      <c r="B58" s="29" t="s">
        <v>24</v>
      </c>
      <c r="C58" s="35">
        <f t="shared" si="5"/>
        <v>4637.2999999999993</v>
      </c>
      <c r="D58" s="35">
        <f t="shared" si="6"/>
        <v>7007.9</v>
      </c>
      <c r="E58" s="35">
        <f t="shared" si="6"/>
        <v>9273.5</v>
      </c>
      <c r="F58" s="31"/>
      <c r="G58" s="31"/>
      <c r="H58" s="32"/>
      <c r="I58" s="32"/>
      <c r="J58" s="32"/>
      <c r="K58" s="32"/>
      <c r="L58" s="32"/>
      <c r="M58" s="32"/>
    </row>
    <row r="59" spans="2:13" x14ac:dyDescent="0.25">
      <c r="B59" s="29" t="s">
        <v>25</v>
      </c>
      <c r="C59" s="35">
        <f t="shared" si="5"/>
        <v>335288.09999999998</v>
      </c>
      <c r="D59" s="35">
        <f t="shared" si="6"/>
        <v>352668.5</v>
      </c>
      <c r="E59" s="35">
        <f t="shared" si="6"/>
        <v>471041.2</v>
      </c>
      <c r="F59" s="31"/>
      <c r="G59" s="31"/>
      <c r="H59" s="32"/>
      <c r="I59" s="32"/>
      <c r="J59" s="32"/>
      <c r="K59" s="32"/>
      <c r="L59" s="32"/>
      <c r="M59" s="32"/>
    </row>
    <row r="60" spans="2:13" x14ac:dyDescent="0.25">
      <c r="B60" s="29" t="s">
        <v>26</v>
      </c>
      <c r="C60" s="35">
        <f t="shared" si="5"/>
        <v>2117235.2999999998</v>
      </c>
      <c r="D60" s="35">
        <f t="shared" si="6"/>
        <v>3406931.3</v>
      </c>
      <c r="E60" s="35">
        <f t="shared" si="6"/>
        <v>4399696</v>
      </c>
      <c r="F60" s="31"/>
      <c r="G60" s="31"/>
      <c r="H60" s="32"/>
      <c r="I60" s="32"/>
      <c r="J60" s="32"/>
      <c r="K60" s="32"/>
      <c r="L60" s="32"/>
      <c r="M60" s="32"/>
    </row>
    <row r="61" spans="2:13" x14ac:dyDescent="0.25">
      <c r="B61" s="33" t="s">
        <v>27</v>
      </c>
      <c r="C61" s="34">
        <f t="shared" si="5"/>
        <v>2467329.6999999997</v>
      </c>
      <c r="D61" s="34">
        <f t="shared" ref="D61:E61" si="7">IF(+D9=0,0,D9+C61)</f>
        <v>3857789</v>
      </c>
      <c r="E61" s="34">
        <f t="shared" si="7"/>
        <v>5084331.5999999996</v>
      </c>
      <c r="F61" s="31"/>
      <c r="G61" s="31"/>
      <c r="H61" s="32"/>
      <c r="I61" s="32"/>
      <c r="J61" s="32"/>
      <c r="K61" s="32"/>
      <c r="L61" s="32"/>
      <c r="M61" s="32"/>
    </row>
    <row r="62" spans="2:13" ht="5.25" customHeight="1" x14ac:dyDescent="0.25">
      <c r="B62" s="20"/>
      <c r="C62" s="20"/>
      <c r="D62" s="20"/>
      <c r="E62" s="20"/>
      <c r="F62" s="22"/>
      <c r="G62" s="22"/>
      <c r="H62" s="23"/>
      <c r="I62" s="23"/>
      <c r="J62" s="23"/>
      <c r="K62" s="23"/>
      <c r="L62" s="23"/>
      <c r="M62" s="15"/>
    </row>
    <row r="63" spans="2:13" x14ac:dyDescent="0.25">
      <c r="B63" s="17" t="str">
        <f>B54</f>
        <v>2023 ACTUAL</v>
      </c>
      <c r="C63" s="42" t="s">
        <v>37</v>
      </c>
      <c r="D63" s="19"/>
      <c r="E63" s="19"/>
      <c r="F63" s="22"/>
      <c r="G63" s="22"/>
      <c r="H63" s="23"/>
      <c r="I63" s="23"/>
      <c r="J63" s="23"/>
      <c r="K63" s="23"/>
      <c r="L63" s="23"/>
      <c r="M63" s="15"/>
    </row>
    <row r="64" spans="2:13" s="28" customFormat="1" x14ac:dyDescent="0.25">
      <c r="B64" s="51" t="s">
        <v>38</v>
      </c>
      <c r="C64" s="25" t="s">
        <v>19</v>
      </c>
      <c r="D64" s="25" t="s">
        <v>20</v>
      </c>
      <c r="E64" s="25" t="s">
        <v>21</v>
      </c>
      <c r="F64" s="26"/>
      <c r="G64" s="26"/>
      <c r="H64" s="27"/>
      <c r="I64" s="27"/>
      <c r="J64" s="27"/>
      <c r="K64" s="27"/>
      <c r="L64" s="27"/>
      <c r="M64" s="53"/>
    </row>
    <row r="65" spans="2:13" x14ac:dyDescent="0.25">
      <c r="B65" s="29" t="s">
        <v>22</v>
      </c>
      <c r="C65" s="35">
        <f t="shared" ref="C65:C70" si="8">C13</f>
        <v>127402.56</v>
      </c>
      <c r="D65" s="35">
        <f t="shared" ref="D65:E69" si="9">C65+D13</f>
        <v>473406.12</v>
      </c>
      <c r="E65" s="35">
        <f t="shared" si="9"/>
        <v>855858</v>
      </c>
      <c r="F65" s="31"/>
      <c r="G65" s="31"/>
      <c r="H65" s="32"/>
      <c r="I65" s="32"/>
      <c r="J65" s="32"/>
      <c r="K65" s="32"/>
      <c r="L65" s="32"/>
      <c r="M65" s="32"/>
    </row>
    <row r="66" spans="2:13" x14ac:dyDescent="0.25">
      <c r="B66" s="29" t="s">
        <v>23</v>
      </c>
      <c r="C66" s="35">
        <f t="shared" si="8"/>
        <v>5670</v>
      </c>
      <c r="D66" s="35">
        <f t="shared" si="9"/>
        <v>7770</v>
      </c>
      <c r="E66" s="35">
        <f t="shared" si="9"/>
        <v>10500</v>
      </c>
      <c r="F66" s="31"/>
      <c r="G66" s="31"/>
      <c r="H66" s="32"/>
      <c r="I66" s="32"/>
      <c r="J66" s="32"/>
      <c r="K66" s="32"/>
      <c r="L66" s="32"/>
      <c r="M66" s="32"/>
    </row>
    <row r="67" spans="2:13" x14ac:dyDescent="0.25">
      <c r="B67" s="29" t="s">
        <v>24</v>
      </c>
      <c r="C67" s="35">
        <f t="shared" si="8"/>
        <v>12800</v>
      </c>
      <c r="D67" s="35">
        <f t="shared" si="9"/>
        <v>20529</v>
      </c>
      <c r="E67" s="35">
        <f t="shared" si="9"/>
        <v>28596</v>
      </c>
      <c r="F67" s="31"/>
      <c r="G67" s="31"/>
      <c r="H67" s="32"/>
      <c r="I67" s="32"/>
      <c r="J67" s="32"/>
      <c r="K67" s="32"/>
      <c r="L67" s="32"/>
      <c r="M67" s="32"/>
    </row>
    <row r="68" spans="2:13" x14ac:dyDescent="0.25">
      <c r="B68" s="29" t="s">
        <v>25</v>
      </c>
      <c r="C68" s="35">
        <f t="shared" si="8"/>
        <v>1316570</v>
      </c>
      <c r="D68" s="35">
        <f t="shared" si="9"/>
        <v>1394254.5</v>
      </c>
      <c r="E68" s="35">
        <f t="shared" si="9"/>
        <v>1850838</v>
      </c>
      <c r="F68" s="31"/>
      <c r="G68" s="31"/>
      <c r="H68" s="32"/>
      <c r="I68" s="32"/>
      <c r="J68" s="32"/>
      <c r="K68" s="32"/>
      <c r="L68" s="32"/>
      <c r="M68" s="32"/>
    </row>
    <row r="69" spans="2:13" x14ac:dyDescent="0.25">
      <c r="B69" s="29" t="s">
        <v>26</v>
      </c>
      <c r="C69" s="35">
        <f t="shared" si="8"/>
        <v>5423600</v>
      </c>
      <c r="D69" s="35">
        <f t="shared" si="9"/>
        <v>8606900</v>
      </c>
      <c r="E69" s="35">
        <f t="shared" si="9"/>
        <v>10926000</v>
      </c>
      <c r="F69" s="31"/>
      <c r="G69" s="31"/>
      <c r="H69" s="32"/>
      <c r="I69" s="32"/>
      <c r="J69" s="32"/>
      <c r="K69" s="32"/>
      <c r="L69" s="32"/>
      <c r="M69" s="32"/>
    </row>
    <row r="70" spans="2:13" x14ac:dyDescent="0.25">
      <c r="B70" s="33" t="s">
        <v>27</v>
      </c>
      <c r="C70" s="34">
        <f t="shared" si="8"/>
        <v>6886042.5600000005</v>
      </c>
      <c r="D70" s="34">
        <f t="shared" ref="D70:E70" si="10">IF(+D18=0,0,C70+D18)</f>
        <v>10502859.620000001</v>
      </c>
      <c r="E70" s="34">
        <f t="shared" si="10"/>
        <v>13671792</v>
      </c>
      <c r="F70" s="31"/>
      <c r="G70" s="31"/>
      <c r="H70" s="32"/>
      <c r="I70" s="32"/>
      <c r="J70" s="32"/>
      <c r="K70" s="32"/>
      <c r="L70" s="32"/>
      <c r="M70" s="32"/>
    </row>
    <row r="71" spans="2:13" ht="4.5" customHeight="1" x14ac:dyDescent="0.25">
      <c r="B71" s="20"/>
      <c r="C71" s="20"/>
      <c r="D71" s="20"/>
      <c r="E71" s="20"/>
      <c r="F71" s="22"/>
      <c r="G71" s="22"/>
      <c r="H71" s="23"/>
      <c r="I71" s="23"/>
      <c r="J71" s="23"/>
      <c r="K71" s="23"/>
      <c r="L71" s="23"/>
      <c r="M71" s="15"/>
    </row>
    <row r="72" spans="2:13" x14ac:dyDescent="0.25">
      <c r="B72" s="17" t="str">
        <f>B63</f>
        <v>2023 ACTUAL</v>
      </c>
      <c r="C72" s="42" t="s">
        <v>39</v>
      </c>
      <c r="D72" s="19"/>
      <c r="E72" s="19"/>
      <c r="F72" s="22"/>
      <c r="G72" s="22"/>
      <c r="H72" s="23"/>
      <c r="I72" s="23"/>
      <c r="J72" s="23"/>
      <c r="K72" s="23"/>
      <c r="L72" s="23"/>
      <c r="M72" s="15"/>
    </row>
    <row r="73" spans="2:13" s="28" customFormat="1" x14ac:dyDescent="0.25">
      <c r="B73" s="51"/>
      <c r="C73" s="25" t="s">
        <v>19</v>
      </c>
      <c r="D73" s="25" t="s">
        <v>20</v>
      </c>
      <c r="E73" s="25" t="s">
        <v>21</v>
      </c>
      <c r="F73" s="26"/>
      <c r="G73" s="26"/>
      <c r="H73" s="27"/>
      <c r="I73" s="27"/>
      <c r="J73" s="27"/>
      <c r="K73" s="27"/>
      <c r="L73" s="27"/>
      <c r="M73" s="53"/>
    </row>
    <row r="74" spans="2:13" x14ac:dyDescent="0.25">
      <c r="B74" s="29" t="s">
        <v>22</v>
      </c>
      <c r="C74" s="45">
        <f t="shared" ref="C74:C79" si="11">C22</f>
        <v>14596.52</v>
      </c>
      <c r="D74" s="45">
        <f t="shared" ref="D74:E78" si="12">C74+D22</f>
        <v>135420.86543021793</v>
      </c>
      <c r="E74" s="45">
        <f t="shared" si="12"/>
        <v>301630.20603781875</v>
      </c>
      <c r="F74" s="44"/>
      <c r="G74" s="44"/>
      <c r="H74" s="48"/>
      <c r="I74" s="48"/>
      <c r="J74" s="48"/>
      <c r="K74" s="48"/>
      <c r="L74" s="48"/>
      <c r="M74" s="32"/>
    </row>
    <row r="75" spans="2:13" x14ac:dyDescent="0.25">
      <c r="B75" s="29" t="s">
        <v>23</v>
      </c>
      <c r="C75" s="45">
        <f t="shared" si="11"/>
        <v>663.44</v>
      </c>
      <c r="D75" s="45">
        <f t="shared" si="12"/>
        <v>1774.66</v>
      </c>
      <c r="E75" s="45">
        <f t="shared" si="12"/>
        <v>2627.16</v>
      </c>
      <c r="F75" s="44"/>
      <c r="G75" s="44"/>
      <c r="H75" s="48"/>
      <c r="I75" s="48"/>
      <c r="J75" s="48"/>
      <c r="K75" s="48"/>
      <c r="L75" s="48"/>
      <c r="M75" s="32"/>
    </row>
    <row r="76" spans="2:13" x14ac:dyDescent="0.25">
      <c r="B76" s="29" t="s">
        <v>24</v>
      </c>
      <c r="C76" s="45">
        <f t="shared" si="11"/>
        <v>7731.14</v>
      </c>
      <c r="D76" s="45">
        <f t="shared" si="12"/>
        <v>11683.331732909995</v>
      </c>
      <c r="E76" s="45">
        <f t="shared" si="12"/>
        <v>15319.212713943351</v>
      </c>
      <c r="F76" s="44"/>
      <c r="G76" s="44"/>
      <c r="H76" s="48"/>
      <c r="I76" s="48"/>
      <c r="J76" s="48"/>
      <c r="K76" s="48"/>
      <c r="L76" s="48"/>
      <c r="M76" s="32"/>
    </row>
    <row r="77" spans="2:13" x14ac:dyDescent="0.25">
      <c r="B77" s="29" t="s">
        <v>25</v>
      </c>
      <c r="C77" s="45">
        <f t="shared" si="11"/>
        <v>511109.85</v>
      </c>
      <c r="D77" s="45">
        <f t="shared" si="12"/>
        <v>537547.00263599993</v>
      </c>
      <c r="E77" s="45">
        <f t="shared" si="12"/>
        <v>708356.43263599998</v>
      </c>
      <c r="F77" s="44"/>
      <c r="G77" s="44"/>
      <c r="H77" s="48"/>
      <c r="I77" s="48"/>
      <c r="J77" s="48"/>
      <c r="K77" s="48"/>
      <c r="L77" s="48"/>
      <c r="M77" s="32"/>
    </row>
    <row r="78" spans="2:13" x14ac:dyDescent="0.25">
      <c r="B78" s="29" t="s">
        <v>26</v>
      </c>
      <c r="C78" s="45">
        <f t="shared" si="11"/>
        <v>1026587.03</v>
      </c>
      <c r="D78" s="45">
        <f t="shared" si="12"/>
        <v>1662881.26</v>
      </c>
      <c r="E78" s="45">
        <f t="shared" si="12"/>
        <v>2139016.2400000002</v>
      </c>
      <c r="F78" s="44"/>
      <c r="G78" s="44"/>
      <c r="H78" s="48"/>
      <c r="I78" s="48"/>
      <c r="J78" s="48"/>
      <c r="K78" s="48"/>
      <c r="L78" s="48"/>
      <c r="M78" s="32"/>
    </row>
    <row r="79" spans="2:13" x14ac:dyDescent="0.25">
      <c r="B79" s="33" t="s">
        <v>27</v>
      </c>
      <c r="C79" s="50">
        <f t="shared" si="11"/>
        <v>1560687.98</v>
      </c>
      <c r="D79" s="50">
        <f t="shared" ref="D79:E79" si="13">IF(+D27=0,0,C79+D27)</f>
        <v>2349307.1197991278</v>
      </c>
      <c r="E79" s="50">
        <f t="shared" si="13"/>
        <v>3166949.2513877619</v>
      </c>
      <c r="F79" s="44"/>
      <c r="G79" s="44"/>
      <c r="H79" s="48"/>
      <c r="I79" s="48"/>
      <c r="J79" s="48"/>
      <c r="K79" s="48"/>
      <c r="L79" s="48"/>
      <c r="M79" s="32"/>
    </row>
    <row r="80" spans="2:13" ht="5.25" customHeight="1" x14ac:dyDescent="0.25">
      <c r="B80" s="13"/>
      <c r="C80" s="13"/>
      <c r="D80" s="13"/>
      <c r="E80" s="13"/>
      <c r="F80" s="14"/>
      <c r="G80" s="14"/>
      <c r="H80" s="15"/>
      <c r="I80" s="15"/>
      <c r="J80" s="15"/>
      <c r="K80" s="15"/>
      <c r="L80" s="15"/>
      <c r="M80" s="15"/>
    </row>
    <row r="81" spans="2:13" x14ac:dyDescent="0.25">
      <c r="B81" s="17" t="str">
        <f>B72</f>
        <v>2023 ACTUAL</v>
      </c>
      <c r="C81" s="42" t="s">
        <v>40</v>
      </c>
      <c r="D81" s="19"/>
      <c r="E81" s="19"/>
      <c r="F81" s="22"/>
      <c r="G81" s="22"/>
      <c r="H81" s="23"/>
      <c r="I81" s="23"/>
      <c r="J81" s="23"/>
      <c r="K81" s="23"/>
      <c r="L81" s="23"/>
      <c r="M81" s="15"/>
    </row>
    <row r="82" spans="2:13" s="28" customFormat="1" x14ac:dyDescent="0.25">
      <c r="B82" s="51" t="s">
        <v>38</v>
      </c>
      <c r="C82" s="25" t="s">
        <v>19</v>
      </c>
      <c r="D82" s="25" t="s">
        <v>20</v>
      </c>
      <c r="E82" s="25" t="s">
        <v>21</v>
      </c>
      <c r="F82" s="26"/>
      <c r="G82" s="26"/>
      <c r="H82" s="27"/>
      <c r="I82" s="27"/>
      <c r="J82" s="27"/>
      <c r="K82" s="27"/>
      <c r="L82" s="27"/>
      <c r="M82" s="53"/>
    </row>
    <row r="83" spans="2:13" x14ac:dyDescent="0.25">
      <c r="B83" s="29" t="s">
        <v>22</v>
      </c>
      <c r="C83" s="45">
        <f t="shared" ref="C83:E88" si="14">IF(+C56=0,0,(C74/C56)*100)</f>
        <v>150.63488132094943</v>
      </c>
      <c r="D83" s="45">
        <f t="shared" si="14"/>
        <v>150.63500047855166</v>
      </c>
      <c r="E83" s="45">
        <f t="shared" si="14"/>
        <v>149.0090389621684</v>
      </c>
      <c r="F83" s="46"/>
      <c r="G83" s="46"/>
      <c r="H83" s="47"/>
      <c r="I83" s="47"/>
      <c r="J83" s="47"/>
      <c r="K83" s="47"/>
      <c r="L83" s="47"/>
      <c r="M83" s="56"/>
    </row>
    <row r="84" spans="2:13" x14ac:dyDescent="0.25">
      <c r="B84" s="29" t="s">
        <v>23</v>
      </c>
      <c r="C84" s="45">
        <f t="shared" si="14"/>
        <v>138.50521920668061</v>
      </c>
      <c r="D84" s="45">
        <f t="shared" si="14"/>
        <v>138.50464372122065</v>
      </c>
      <c r="E84" s="45">
        <f t="shared" si="14"/>
        <v>138.50485027414592</v>
      </c>
      <c r="F84" s="46"/>
      <c r="G84" s="46"/>
      <c r="H84" s="47"/>
      <c r="I84" s="47"/>
      <c r="J84" s="47"/>
      <c r="K84" s="47"/>
      <c r="L84" s="47"/>
      <c r="M84" s="56"/>
    </row>
    <row r="85" spans="2:13" x14ac:dyDescent="0.25">
      <c r="B85" s="29" t="s">
        <v>24</v>
      </c>
      <c r="C85" s="45">
        <f t="shared" si="14"/>
        <v>166.71640825480347</v>
      </c>
      <c r="D85" s="45">
        <f t="shared" si="14"/>
        <v>166.71658746429026</v>
      </c>
      <c r="E85" s="45">
        <f t="shared" si="14"/>
        <v>165.19342981553189</v>
      </c>
      <c r="F85" s="46"/>
      <c r="G85" s="46"/>
      <c r="H85" s="47"/>
      <c r="I85" s="47"/>
      <c r="J85" s="47"/>
      <c r="K85" s="47"/>
      <c r="L85" s="47"/>
      <c r="M85" s="56"/>
    </row>
    <row r="86" spans="2:13" x14ac:dyDescent="0.25">
      <c r="B86" s="29" t="s">
        <v>25</v>
      </c>
      <c r="C86" s="45">
        <f t="shared" si="14"/>
        <v>152.43900693165074</v>
      </c>
      <c r="D86" s="45">
        <f t="shared" si="14"/>
        <v>152.42274335133416</v>
      </c>
      <c r="E86" s="45">
        <f t="shared" si="14"/>
        <v>150.38099271061637</v>
      </c>
      <c r="F86" s="46"/>
      <c r="G86" s="46"/>
      <c r="H86" s="47"/>
      <c r="I86" s="47"/>
      <c r="J86" s="47"/>
      <c r="K86" s="47"/>
      <c r="L86" s="47"/>
      <c r="M86" s="56"/>
    </row>
    <row r="87" spans="2:13" x14ac:dyDescent="0.25">
      <c r="B87" s="29" t="s">
        <v>26</v>
      </c>
      <c r="C87" s="45">
        <f t="shared" si="14"/>
        <v>48.487148783132419</v>
      </c>
      <c r="D87" s="45">
        <f t="shared" si="14"/>
        <v>48.80876993322407</v>
      </c>
      <c r="E87" s="45">
        <f t="shared" si="14"/>
        <v>48.617364472454469</v>
      </c>
      <c r="F87" s="46"/>
      <c r="G87" s="46"/>
      <c r="H87" s="47"/>
      <c r="I87" s="47"/>
      <c r="J87" s="47"/>
      <c r="K87" s="47"/>
      <c r="L87" s="47"/>
      <c r="M87" s="56"/>
    </row>
    <row r="88" spans="2:13" x14ac:dyDescent="0.25">
      <c r="B88" s="33" t="s">
        <v>27</v>
      </c>
      <c r="C88" s="50">
        <f t="shared" si="14"/>
        <v>63.25413178465773</v>
      </c>
      <c r="D88" s="50">
        <f t="shared" si="14"/>
        <v>60.897760862481796</v>
      </c>
      <c r="E88" s="50">
        <f t="shared" si="14"/>
        <v>62.288408792765651</v>
      </c>
      <c r="F88" s="44"/>
      <c r="G88" s="44"/>
      <c r="H88" s="48"/>
      <c r="I88" s="48"/>
      <c r="J88" s="48"/>
      <c r="K88" s="48"/>
      <c r="L88" s="48"/>
      <c r="M88" s="56"/>
    </row>
    <row r="89" spans="2:13" ht="6" customHeight="1" x14ac:dyDescent="0.25">
      <c r="B89" s="20"/>
      <c r="C89" s="20"/>
      <c r="D89" s="20"/>
      <c r="E89" s="20"/>
      <c r="F89" s="22"/>
      <c r="G89" s="22"/>
      <c r="H89" s="23"/>
      <c r="I89" s="23"/>
      <c r="J89" s="23"/>
      <c r="K89" s="23"/>
      <c r="L89" s="23"/>
      <c r="M89" s="15"/>
    </row>
    <row r="90" spans="2:13" x14ac:dyDescent="0.25">
      <c r="B90" s="17" t="str">
        <f>B81</f>
        <v>2023 ACTUAL</v>
      </c>
      <c r="C90" s="42" t="s">
        <v>41</v>
      </c>
      <c r="D90" s="19"/>
      <c r="E90" s="19"/>
      <c r="F90" s="22"/>
      <c r="G90" s="22"/>
      <c r="H90" s="23"/>
      <c r="I90" s="23"/>
      <c r="J90" s="23"/>
      <c r="K90" s="23"/>
      <c r="L90" s="23"/>
      <c r="M90" s="15"/>
    </row>
    <row r="91" spans="2:13" s="28" customFormat="1" x14ac:dyDescent="0.25">
      <c r="B91" s="51"/>
      <c r="C91" s="25" t="s">
        <v>19</v>
      </c>
      <c r="D91" s="25" t="s">
        <v>20</v>
      </c>
      <c r="E91" s="25" t="s">
        <v>21</v>
      </c>
      <c r="F91" s="26"/>
      <c r="G91" s="26"/>
      <c r="H91" s="27"/>
      <c r="I91" s="27"/>
      <c r="J91" s="27"/>
      <c r="K91" s="27"/>
      <c r="L91" s="27"/>
      <c r="M91" s="53"/>
    </row>
    <row r="92" spans="2:13" x14ac:dyDescent="0.25">
      <c r="B92" s="29" t="s">
        <v>22</v>
      </c>
      <c r="C92" s="45">
        <f t="shared" ref="C92:E97" si="15">IF(+C56=0,0,C65/C56)</f>
        <v>13.147839009287926</v>
      </c>
      <c r="D92" s="45">
        <f t="shared" si="15"/>
        <v>5.2659190211345939</v>
      </c>
      <c r="E92" s="45">
        <f t="shared" si="15"/>
        <v>4.2280439927854436</v>
      </c>
      <c r="F92" s="46"/>
      <c r="G92" s="46"/>
      <c r="H92" s="47"/>
      <c r="I92" s="47"/>
      <c r="J92" s="47"/>
      <c r="K92" s="47"/>
      <c r="L92" s="47"/>
      <c r="M92" s="56"/>
    </row>
    <row r="93" spans="2:13" x14ac:dyDescent="0.25">
      <c r="B93" s="29" t="s">
        <v>23</v>
      </c>
      <c r="C93" s="45">
        <f t="shared" si="15"/>
        <v>11.837160751565762</v>
      </c>
      <c r="D93" s="45">
        <f t="shared" si="15"/>
        <v>6.064153594006088</v>
      </c>
      <c r="E93" s="45">
        <f t="shared" si="15"/>
        <v>5.5356389708983551</v>
      </c>
      <c r="F93" s="46"/>
      <c r="G93" s="46"/>
      <c r="H93" s="47"/>
      <c r="I93" s="47"/>
      <c r="J93" s="47"/>
      <c r="K93" s="47"/>
      <c r="L93" s="47"/>
      <c r="M93" s="56"/>
    </row>
    <row r="94" spans="2:13" x14ac:dyDescent="0.25">
      <c r="B94" s="29" t="s">
        <v>24</v>
      </c>
      <c r="C94" s="45">
        <f t="shared" si="15"/>
        <v>2.7602268561447398</v>
      </c>
      <c r="D94" s="45">
        <f t="shared" si="15"/>
        <v>2.9294082392728207</v>
      </c>
      <c r="E94" s="45">
        <f t="shared" si="15"/>
        <v>3.0836253841591632</v>
      </c>
      <c r="F94" s="46"/>
      <c r="G94" s="46"/>
      <c r="H94" s="47"/>
      <c r="I94" s="47"/>
      <c r="J94" s="47"/>
      <c r="K94" s="47"/>
      <c r="L94" s="47"/>
      <c r="M94" s="56"/>
    </row>
    <row r="95" spans="2:13" x14ac:dyDescent="0.25">
      <c r="B95" s="29" t="s">
        <v>25</v>
      </c>
      <c r="C95" s="45">
        <f t="shared" si="15"/>
        <v>3.926682754323819</v>
      </c>
      <c r="D95" s="45">
        <f t="shared" si="15"/>
        <v>3.9534421134861777</v>
      </c>
      <c r="E95" s="45">
        <f t="shared" si="15"/>
        <v>3.9292486517102962</v>
      </c>
      <c r="F95" s="46"/>
      <c r="G95" s="46"/>
      <c r="H95" s="47"/>
      <c r="I95" s="47"/>
      <c r="J95" s="47"/>
      <c r="K95" s="47"/>
      <c r="L95" s="47"/>
      <c r="M95" s="56"/>
    </row>
    <row r="96" spans="2:13" x14ac:dyDescent="0.25">
      <c r="B96" s="29" t="s">
        <v>26</v>
      </c>
      <c r="C96" s="45">
        <f t="shared" si="15"/>
        <v>2.561642534488255</v>
      </c>
      <c r="D96" s="45">
        <f t="shared" si="15"/>
        <v>2.5262910349850611</v>
      </c>
      <c r="E96" s="45">
        <f t="shared" si="15"/>
        <v>2.4833533953254951</v>
      </c>
      <c r="F96" s="46"/>
      <c r="G96" s="46"/>
      <c r="H96" s="47"/>
      <c r="I96" s="47"/>
      <c r="J96" s="47"/>
      <c r="K96" s="47"/>
      <c r="L96" s="47"/>
      <c r="M96" s="56"/>
    </row>
    <row r="97" spans="2:13" x14ac:dyDescent="0.25">
      <c r="B97" s="33" t="s">
        <v>27</v>
      </c>
      <c r="C97" s="50">
        <f t="shared" si="15"/>
        <v>2.7908886923381182</v>
      </c>
      <c r="D97" s="50">
        <f t="shared" si="15"/>
        <v>2.7225075347563075</v>
      </c>
      <c r="E97" s="50">
        <f t="shared" si="15"/>
        <v>2.6890047848177332</v>
      </c>
      <c r="F97" s="44"/>
      <c r="G97" s="44"/>
      <c r="H97" s="48"/>
      <c r="I97" s="48"/>
      <c r="J97" s="48"/>
      <c r="K97" s="48"/>
      <c r="L97" s="48"/>
      <c r="M97" s="56"/>
    </row>
    <row r="98" spans="2:13" ht="6" customHeight="1" thickBot="1" x14ac:dyDescent="0.3">
      <c r="B98" s="57"/>
      <c r="C98" s="57"/>
      <c r="D98" s="57"/>
      <c r="E98" s="57"/>
      <c r="F98" s="14"/>
      <c r="G98" s="14"/>
      <c r="H98" s="15"/>
      <c r="I98" s="15"/>
      <c r="J98" s="15"/>
      <c r="K98" s="15"/>
      <c r="L98" s="15"/>
      <c r="M98" s="15"/>
    </row>
    <row r="99" spans="2:13" ht="11" thickBot="1" x14ac:dyDescent="0.3">
      <c r="B99" s="58" t="s">
        <v>42</v>
      </c>
      <c r="C99" s="59"/>
      <c r="D99" s="59"/>
      <c r="E99" s="59"/>
      <c r="F99" s="14"/>
      <c r="G99" s="14"/>
      <c r="H99" s="15"/>
      <c r="I99" s="15"/>
      <c r="J99" s="15"/>
      <c r="K99" s="15"/>
      <c r="L99" s="15"/>
      <c r="M99" s="15"/>
    </row>
    <row r="100" spans="2:13" ht="6" customHeight="1" x14ac:dyDescent="0.25">
      <c r="B100" s="20"/>
      <c r="C100" s="20"/>
      <c r="D100" s="20"/>
      <c r="E100" s="20"/>
      <c r="F100" s="60"/>
      <c r="G100" s="60"/>
      <c r="H100" s="61"/>
      <c r="I100" s="61"/>
      <c r="J100" s="61"/>
      <c r="K100" s="61"/>
      <c r="L100" s="61"/>
      <c r="M100" s="61"/>
    </row>
    <row r="101" spans="2:13" s="28" customFormat="1" x14ac:dyDescent="0.25">
      <c r="B101" s="24" t="s">
        <v>43</v>
      </c>
      <c r="C101" s="25" t="s">
        <v>19</v>
      </c>
      <c r="D101" s="25" t="s">
        <v>20</v>
      </c>
      <c r="E101" s="25" t="s">
        <v>21</v>
      </c>
      <c r="F101" s="62"/>
      <c r="G101" s="62"/>
      <c r="H101" s="63"/>
      <c r="I101" s="63"/>
      <c r="J101" s="63"/>
      <c r="K101" s="63"/>
      <c r="L101" s="63"/>
      <c r="M101" s="63"/>
    </row>
    <row r="102" spans="2:13" ht="6" customHeight="1" x14ac:dyDescent="0.25">
      <c r="B102" s="64"/>
      <c r="C102" s="65"/>
      <c r="D102" s="65"/>
      <c r="E102" s="65"/>
      <c r="F102" s="60"/>
      <c r="G102" s="60"/>
      <c r="H102" s="61"/>
      <c r="I102" s="61"/>
      <c r="J102" s="61"/>
      <c r="K102" s="61"/>
      <c r="L102" s="61"/>
      <c r="M102" s="61"/>
    </row>
    <row r="103" spans="2:13" x14ac:dyDescent="0.25">
      <c r="B103" s="29" t="s">
        <v>44</v>
      </c>
      <c r="C103" s="45">
        <f t="shared" ref="C103:E103" si="16">C13</f>
        <v>127402.56</v>
      </c>
      <c r="D103" s="45">
        <f t="shared" si="16"/>
        <v>346003.56</v>
      </c>
      <c r="E103" s="45">
        <f t="shared" si="16"/>
        <v>382451.88</v>
      </c>
      <c r="F103" s="14"/>
      <c r="G103" s="14"/>
      <c r="H103" s="15"/>
      <c r="I103" s="15"/>
      <c r="J103" s="15"/>
      <c r="K103" s="15"/>
      <c r="L103" s="15"/>
      <c r="M103" s="15"/>
    </row>
    <row r="104" spans="2:13" x14ac:dyDescent="0.25">
      <c r="B104" s="29" t="s">
        <v>45</v>
      </c>
      <c r="C104" s="45">
        <v>3.62</v>
      </c>
      <c r="D104" s="45">
        <f>$C$104</f>
        <v>3.62</v>
      </c>
      <c r="E104" s="45">
        <f t="shared" ref="E104" si="17">$C$104</f>
        <v>3.62</v>
      </c>
      <c r="F104" s="60"/>
      <c r="G104" s="60"/>
      <c r="H104" s="61"/>
      <c r="I104" s="61"/>
      <c r="J104" s="61"/>
      <c r="K104" s="61"/>
      <c r="L104" s="61"/>
      <c r="M104" s="61"/>
    </row>
    <row r="105" spans="2:13" s="69" customFormat="1" x14ac:dyDescent="0.25">
      <c r="B105" s="64" t="s">
        <v>46</v>
      </c>
      <c r="C105" s="66">
        <v>0.76149999999999995</v>
      </c>
      <c r="D105" s="66">
        <f>$C$105</f>
        <v>0.76149999999999995</v>
      </c>
      <c r="E105" s="66">
        <f t="shared" ref="E105" si="18">$C$105</f>
        <v>0.76149999999999995</v>
      </c>
      <c r="F105" s="21"/>
      <c r="G105" s="21"/>
      <c r="H105" s="68"/>
      <c r="I105" s="68"/>
      <c r="J105" s="68"/>
      <c r="K105" s="68"/>
      <c r="L105" s="68"/>
      <c r="M105" s="68"/>
    </row>
    <row r="106" spans="2:13" x14ac:dyDescent="0.25">
      <c r="B106" s="29" t="s">
        <v>47</v>
      </c>
      <c r="C106" s="70">
        <f t="shared" ref="C106:E106" si="19">C34/100</f>
        <v>1.5063488132094944</v>
      </c>
      <c r="D106" s="70">
        <f t="shared" si="19"/>
        <v>1.506350148737289</v>
      </c>
      <c r="E106" s="70">
        <f t="shared" si="19"/>
        <v>1.4770999333262902</v>
      </c>
      <c r="F106" s="14"/>
      <c r="G106" s="14"/>
      <c r="H106" s="15"/>
      <c r="I106" s="15"/>
      <c r="J106" s="15"/>
      <c r="K106" s="15"/>
      <c r="L106" s="15"/>
      <c r="M106" s="15"/>
    </row>
    <row r="107" spans="2:13" ht="6" customHeight="1" x14ac:dyDescent="0.25">
      <c r="B107" s="71"/>
      <c r="C107" s="45"/>
      <c r="D107" s="45"/>
      <c r="E107" s="45"/>
      <c r="F107" s="13"/>
      <c r="G107" s="13"/>
    </row>
    <row r="108" spans="2:13" x14ac:dyDescent="0.25">
      <c r="B108" s="29" t="s">
        <v>48</v>
      </c>
      <c r="C108" s="45">
        <f t="shared" ref="C108:E108" si="20">C65</f>
        <v>127402.56</v>
      </c>
      <c r="D108" s="45">
        <f t="shared" si="20"/>
        <v>473406.12</v>
      </c>
      <c r="E108" s="45">
        <f t="shared" si="20"/>
        <v>855858</v>
      </c>
      <c r="F108" s="13"/>
      <c r="G108" s="13"/>
    </row>
    <row r="109" spans="2:13" x14ac:dyDescent="0.25">
      <c r="B109" s="29" t="s">
        <v>49</v>
      </c>
      <c r="C109" s="45">
        <f>C104</f>
        <v>3.62</v>
      </c>
      <c r="D109" s="45">
        <f>C109</f>
        <v>3.62</v>
      </c>
      <c r="E109" s="45">
        <f t="shared" ref="E109" si="21">D109</f>
        <v>3.62</v>
      </c>
      <c r="F109" s="13"/>
      <c r="G109" s="13"/>
    </row>
    <row r="110" spans="2:13" x14ac:dyDescent="0.25">
      <c r="B110" s="29" t="s">
        <v>46</v>
      </c>
      <c r="C110" s="72">
        <f>C105</f>
        <v>0.76149999999999995</v>
      </c>
      <c r="D110" s="72">
        <f t="shared" ref="D110:E110" si="22">D105</f>
        <v>0.76149999999999995</v>
      </c>
      <c r="E110" s="72">
        <f t="shared" si="22"/>
        <v>0.76149999999999995</v>
      </c>
      <c r="F110" s="13"/>
      <c r="G110" s="13"/>
    </row>
    <row r="111" spans="2:13" x14ac:dyDescent="0.25">
      <c r="B111" s="29" t="s">
        <v>47</v>
      </c>
      <c r="C111" s="45">
        <f t="shared" ref="C111:E111" si="23">C83/100</f>
        <v>1.5063488132094944</v>
      </c>
      <c r="D111" s="45">
        <f t="shared" si="23"/>
        <v>1.5063500047855165</v>
      </c>
      <c r="E111" s="45">
        <f t="shared" si="23"/>
        <v>1.4900903896216839</v>
      </c>
      <c r="F111" s="13"/>
      <c r="G111" s="13"/>
    </row>
    <row r="112" spans="2:13" ht="6" customHeight="1" x14ac:dyDescent="0.25">
      <c r="B112" s="71"/>
      <c r="C112" s="45"/>
      <c r="D112" s="45"/>
      <c r="E112" s="45"/>
      <c r="F112" s="13"/>
      <c r="G112" s="13"/>
    </row>
    <row r="113" spans="2:7" x14ac:dyDescent="0.25">
      <c r="B113" s="29" t="s">
        <v>50</v>
      </c>
      <c r="C113" s="73">
        <f t="shared" ref="C113:E113" si="24">ROUND(C103/C104*(C105-C106),2)</f>
        <v>-26214.27</v>
      </c>
      <c r="D113" s="73">
        <f t="shared" si="24"/>
        <v>-71193.59</v>
      </c>
      <c r="E113" s="73">
        <f t="shared" si="24"/>
        <v>-75602.91</v>
      </c>
      <c r="F113" s="13"/>
      <c r="G113" s="13"/>
    </row>
    <row r="114" spans="2:7" x14ac:dyDescent="0.25">
      <c r="B114" s="29" t="s">
        <v>51</v>
      </c>
      <c r="C114" s="73">
        <f>C113</f>
        <v>-26214.27</v>
      </c>
      <c r="D114" s="73">
        <f t="shared" ref="D114:E114" si="25">D113+C114</f>
        <v>-97407.86</v>
      </c>
      <c r="E114" s="73">
        <f t="shared" si="25"/>
        <v>-173010.77000000002</v>
      </c>
      <c r="F114" s="13"/>
      <c r="G114" s="13"/>
    </row>
    <row r="115" spans="2:7" ht="6" customHeight="1" x14ac:dyDescent="0.25">
      <c r="B115" s="71"/>
      <c r="C115" s="45"/>
      <c r="D115" s="45"/>
      <c r="E115" s="45"/>
      <c r="F115" s="13"/>
      <c r="G115" s="13"/>
    </row>
    <row r="116" spans="2:7" x14ac:dyDescent="0.25">
      <c r="B116" s="29" t="s">
        <v>52</v>
      </c>
      <c r="C116" s="73">
        <f t="shared" ref="C116:E116" si="26">C108/C109*(C110-C111)</f>
        <v>-26214.266744710334</v>
      </c>
      <c r="D116" s="73">
        <f t="shared" si="26"/>
        <v>-97407.886946821221</v>
      </c>
      <c r="E116" s="73">
        <f t="shared" si="26"/>
        <v>-172256.88223227492</v>
      </c>
      <c r="F116" s="13"/>
      <c r="G116" s="13"/>
    </row>
    <row r="117" spans="2:7" x14ac:dyDescent="0.25">
      <c r="B117" s="29" t="s">
        <v>53</v>
      </c>
      <c r="C117" s="73">
        <f t="shared" ref="C117:E117" si="27">C116-C114</f>
        <v>3.2552896664128639E-3</v>
      </c>
      <c r="D117" s="73">
        <f>D116-D114</f>
        <v>-2.6946821220917627E-2</v>
      </c>
      <c r="E117" s="73">
        <f t="shared" si="27"/>
        <v>753.88776772510028</v>
      </c>
      <c r="F117" s="13"/>
      <c r="G117" s="13"/>
    </row>
    <row r="118" spans="2:7" x14ac:dyDescent="0.25">
      <c r="B118" s="29" t="s">
        <v>54</v>
      </c>
      <c r="C118" s="74"/>
      <c r="D118" s="73">
        <f>D117-C117</f>
        <v>-3.0202110887330491E-2</v>
      </c>
      <c r="E118" s="73">
        <f t="shared" ref="E118" si="28">E117-D117</f>
        <v>753.91471454632119</v>
      </c>
      <c r="F118" s="13"/>
      <c r="G118" s="13"/>
    </row>
    <row r="119" spans="2:7" x14ac:dyDescent="0.25">
      <c r="B119" s="75" t="s">
        <v>55</v>
      </c>
      <c r="C119" s="76">
        <f>C118+C113</f>
        <v>-26214.27</v>
      </c>
      <c r="D119" s="76">
        <f t="shared" ref="D119:E119" si="29">D118+D113</f>
        <v>-71193.620202110877</v>
      </c>
      <c r="E119" s="76">
        <f t="shared" si="29"/>
        <v>-74848.995285453682</v>
      </c>
      <c r="F119" s="13"/>
      <c r="G119" s="13"/>
    </row>
    <row r="120" spans="2:7" ht="6" customHeight="1" x14ac:dyDescent="0.25">
      <c r="B120" s="20"/>
      <c r="C120" s="20"/>
      <c r="D120" s="20"/>
      <c r="E120" s="20"/>
      <c r="F120" s="13"/>
      <c r="G120" s="13"/>
    </row>
    <row r="121" spans="2:7" s="15" customFormat="1" x14ac:dyDescent="0.25">
      <c r="B121" s="77" t="s">
        <v>56</v>
      </c>
      <c r="C121" s="78" t="s">
        <v>19</v>
      </c>
      <c r="D121" s="78" t="s">
        <v>20</v>
      </c>
      <c r="E121" s="78" t="s">
        <v>21</v>
      </c>
      <c r="F121" s="14"/>
      <c r="G121" s="14"/>
    </row>
    <row r="122" spans="2:7" s="15" customFormat="1" ht="6" customHeight="1" x14ac:dyDescent="0.25">
      <c r="B122" s="79"/>
      <c r="C122" s="22"/>
      <c r="D122" s="22"/>
      <c r="E122" s="22"/>
      <c r="F122" s="14"/>
      <c r="G122" s="14"/>
    </row>
    <row r="123" spans="2:7" s="15" customFormat="1" x14ac:dyDescent="0.25">
      <c r="B123" s="80" t="s">
        <v>44</v>
      </c>
      <c r="C123" s="31">
        <f t="shared" ref="C123:E123" si="30">C14</f>
        <v>5670</v>
      </c>
      <c r="D123" s="31">
        <f t="shared" si="30"/>
        <v>2100</v>
      </c>
      <c r="E123" s="31">
        <f t="shared" si="30"/>
        <v>2730</v>
      </c>
      <c r="F123" s="14"/>
      <c r="G123" s="14"/>
    </row>
    <row r="124" spans="2:7" s="15" customFormat="1" x14ac:dyDescent="0.25">
      <c r="B124" s="80" t="s">
        <v>45</v>
      </c>
      <c r="C124" s="54">
        <v>4.01</v>
      </c>
      <c r="D124" s="54">
        <f t="shared" ref="D124:E125" si="31">C124</f>
        <v>4.01</v>
      </c>
      <c r="E124" s="54">
        <f t="shared" si="31"/>
        <v>4.01</v>
      </c>
      <c r="F124" s="14"/>
      <c r="G124" s="14"/>
    </row>
    <row r="125" spans="2:7" s="68" customFormat="1" x14ac:dyDescent="0.25">
      <c r="B125" s="81" t="s">
        <v>46</v>
      </c>
      <c r="C125" s="82">
        <v>0.76959999999999995</v>
      </c>
      <c r="D125" s="82">
        <f>C125</f>
        <v>0.76959999999999995</v>
      </c>
      <c r="E125" s="82">
        <f t="shared" si="31"/>
        <v>0.76959999999999995</v>
      </c>
      <c r="F125" s="21"/>
      <c r="G125" s="21"/>
    </row>
    <row r="126" spans="2:7" s="15" customFormat="1" x14ac:dyDescent="0.25">
      <c r="B126" s="80" t="s">
        <v>47</v>
      </c>
      <c r="C126" s="83">
        <f t="shared" ref="C126:E126" si="32">C35/100</f>
        <v>1.385052192066806</v>
      </c>
      <c r="D126" s="83">
        <f t="shared" si="32"/>
        <v>1.3850430013710584</v>
      </c>
      <c r="E126" s="83">
        <f t="shared" si="32"/>
        <v>1.3850528025995126</v>
      </c>
      <c r="F126" s="14"/>
      <c r="G126" s="14"/>
    </row>
    <row r="127" spans="2:7" s="15" customFormat="1" ht="6" customHeight="1" x14ac:dyDescent="0.25">
      <c r="B127" s="84"/>
      <c r="C127" s="14"/>
      <c r="D127" s="14"/>
      <c r="E127" s="14"/>
      <c r="F127" s="14"/>
      <c r="G127" s="14"/>
    </row>
    <row r="128" spans="2:7" s="15" customFormat="1" x14ac:dyDescent="0.25">
      <c r="B128" s="80" t="s">
        <v>48</v>
      </c>
      <c r="C128" s="31">
        <f t="shared" ref="C128:E128" si="33">C66</f>
        <v>5670</v>
      </c>
      <c r="D128" s="31">
        <f t="shared" si="33"/>
        <v>7770</v>
      </c>
      <c r="E128" s="31">
        <f t="shared" si="33"/>
        <v>10500</v>
      </c>
      <c r="F128" s="14"/>
      <c r="G128" s="14"/>
    </row>
    <row r="129" spans="2:7" s="15" customFormat="1" x14ac:dyDescent="0.25">
      <c r="B129" s="80" t="s">
        <v>49</v>
      </c>
      <c r="C129" s="54">
        <f>C124</f>
        <v>4.01</v>
      </c>
      <c r="D129" s="45">
        <f t="shared" ref="D129:E129" si="34">C129</f>
        <v>4.01</v>
      </c>
      <c r="E129" s="45">
        <f t="shared" si="34"/>
        <v>4.01</v>
      </c>
      <c r="F129" s="14"/>
      <c r="G129" s="14"/>
    </row>
    <row r="130" spans="2:7" s="15" customFormat="1" x14ac:dyDescent="0.25">
      <c r="B130" s="80" t="s">
        <v>46</v>
      </c>
      <c r="C130" s="83">
        <f>C125</f>
        <v>0.76959999999999995</v>
      </c>
      <c r="D130" s="83">
        <f t="shared" ref="D130:E130" si="35">D125</f>
        <v>0.76959999999999995</v>
      </c>
      <c r="E130" s="83">
        <f t="shared" si="35"/>
        <v>0.76959999999999995</v>
      </c>
      <c r="F130" s="14"/>
      <c r="G130" s="14"/>
    </row>
    <row r="131" spans="2:7" s="15" customFormat="1" x14ac:dyDescent="0.25">
      <c r="B131" s="80" t="s">
        <v>47</v>
      </c>
      <c r="C131" s="83">
        <f t="shared" ref="C131:E131" si="36">C84/100</f>
        <v>1.385052192066806</v>
      </c>
      <c r="D131" s="83">
        <f t="shared" si="36"/>
        <v>1.3850464372122064</v>
      </c>
      <c r="E131" s="83">
        <f t="shared" si="36"/>
        <v>1.3850485027414592</v>
      </c>
      <c r="F131" s="14"/>
      <c r="G131" s="14"/>
    </row>
    <row r="132" spans="2:7" s="15" customFormat="1" ht="6" customHeight="1" x14ac:dyDescent="0.25">
      <c r="B132" s="84"/>
      <c r="C132" s="14"/>
      <c r="D132" s="14"/>
      <c r="E132" s="14"/>
      <c r="F132" s="14"/>
      <c r="G132" s="14"/>
    </row>
    <row r="133" spans="2:7" s="15" customFormat="1" x14ac:dyDescent="0.25">
      <c r="B133" s="80" t="s">
        <v>50</v>
      </c>
      <c r="C133" s="85">
        <f t="shared" ref="C133:E133" si="37">ROUND(C123/C124*(C125-C126),2)</f>
        <v>-870.23</v>
      </c>
      <c r="D133" s="85">
        <f t="shared" si="37"/>
        <v>-322.3</v>
      </c>
      <c r="E133" s="85">
        <f t="shared" si="37"/>
        <v>-419</v>
      </c>
      <c r="F133" s="14"/>
      <c r="G133" s="14"/>
    </row>
    <row r="134" spans="2:7" s="15" customFormat="1" x14ac:dyDescent="0.25">
      <c r="B134" s="80" t="s">
        <v>51</v>
      </c>
      <c r="C134" s="85">
        <f>C133</f>
        <v>-870.23</v>
      </c>
      <c r="D134" s="85">
        <f t="shared" ref="D134:E134" si="38">D133+C134</f>
        <v>-1192.53</v>
      </c>
      <c r="E134" s="85">
        <f t="shared" si="38"/>
        <v>-1611.53</v>
      </c>
      <c r="F134" s="14"/>
      <c r="G134" s="14"/>
    </row>
    <row r="135" spans="2:7" s="15" customFormat="1" ht="6" customHeight="1" x14ac:dyDescent="0.25">
      <c r="B135" s="84"/>
      <c r="C135" s="44"/>
      <c r="D135" s="44"/>
      <c r="E135" s="44"/>
      <c r="F135" s="14"/>
      <c r="G135" s="14"/>
    </row>
    <row r="136" spans="2:7" s="15" customFormat="1" x14ac:dyDescent="0.25">
      <c r="B136" s="80" t="s">
        <v>52</v>
      </c>
      <c r="C136" s="85">
        <f t="shared" ref="C136:E136" si="39">C128/C129*(C130-C131)</f>
        <v>-870.22791247351381</v>
      </c>
      <c r="D136" s="85">
        <f t="shared" si="39"/>
        <v>-1192.5233957952232</v>
      </c>
      <c r="E136" s="85">
        <f t="shared" si="39"/>
        <v>-1611.523510919033</v>
      </c>
      <c r="F136" s="14"/>
      <c r="G136" s="14"/>
    </row>
    <row r="137" spans="2:7" s="15" customFormat="1" x14ac:dyDescent="0.25">
      <c r="B137" s="80" t="s">
        <v>53</v>
      </c>
      <c r="C137" s="85">
        <f t="shared" ref="C137:E137" si="40">C136-C134</f>
        <v>2.0875264862070253E-3</v>
      </c>
      <c r="D137" s="85">
        <f t="shared" si="40"/>
        <v>6.6042047767496115E-3</v>
      </c>
      <c r="E137" s="85">
        <f t="shared" si="40"/>
        <v>6.489080966957772E-3</v>
      </c>
      <c r="F137" s="14"/>
      <c r="G137" s="14"/>
    </row>
    <row r="138" spans="2:7" s="15" customFormat="1" x14ac:dyDescent="0.25">
      <c r="B138" s="80" t="s">
        <v>54</v>
      </c>
      <c r="C138" s="86"/>
      <c r="D138" s="85">
        <f t="shared" ref="D138:E138" si="41">D137-C137</f>
        <v>4.5166782905425862E-3</v>
      </c>
      <c r="E138" s="85">
        <f t="shared" si="41"/>
        <v>-1.1512380979183945E-4</v>
      </c>
      <c r="F138" s="14"/>
      <c r="G138" s="14"/>
    </row>
    <row r="139" spans="2:7" s="15" customFormat="1" x14ac:dyDescent="0.25">
      <c r="B139" s="87" t="s">
        <v>55</v>
      </c>
      <c r="C139" s="88">
        <f t="shared" ref="C139:E139" si="42">C138+C133</f>
        <v>-870.23</v>
      </c>
      <c r="D139" s="88">
        <f t="shared" si="42"/>
        <v>-322.29548332170947</v>
      </c>
      <c r="E139" s="88">
        <f t="shared" si="42"/>
        <v>-419.00011512380979</v>
      </c>
      <c r="F139" s="14"/>
      <c r="G139" s="14"/>
    </row>
    <row r="140" spans="2:7" ht="6" customHeight="1" x14ac:dyDescent="0.25">
      <c r="B140" s="20"/>
      <c r="C140" s="20"/>
      <c r="D140" s="20"/>
      <c r="E140" s="20"/>
      <c r="F140" s="13"/>
      <c r="G140" s="13"/>
    </row>
    <row r="141" spans="2:7" x14ac:dyDescent="0.25">
      <c r="B141" s="24" t="s">
        <v>57</v>
      </c>
      <c r="C141" s="25" t="s">
        <v>19</v>
      </c>
      <c r="D141" s="25" t="s">
        <v>20</v>
      </c>
      <c r="E141" s="25" t="s">
        <v>21</v>
      </c>
      <c r="F141" s="13"/>
      <c r="G141" s="13"/>
    </row>
    <row r="142" spans="2:7" ht="6" customHeight="1" x14ac:dyDescent="0.25">
      <c r="B142" s="89"/>
      <c r="C142" s="20"/>
      <c r="D142" s="20"/>
      <c r="E142" s="20"/>
      <c r="F142" s="13"/>
      <c r="G142" s="13"/>
    </row>
    <row r="143" spans="2:7" x14ac:dyDescent="0.25">
      <c r="B143" s="29" t="s">
        <v>44</v>
      </c>
      <c r="C143" s="35">
        <f t="shared" ref="C143:E143" si="43">C15</f>
        <v>12800</v>
      </c>
      <c r="D143" s="35">
        <f t="shared" si="43"/>
        <v>7729</v>
      </c>
      <c r="E143" s="35">
        <f t="shared" si="43"/>
        <v>8067</v>
      </c>
      <c r="F143" s="13"/>
      <c r="G143" s="13"/>
    </row>
    <row r="144" spans="2:7" x14ac:dyDescent="0.25">
      <c r="B144" s="29" t="s">
        <v>45</v>
      </c>
      <c r="C144" s="55">
        <v>3.71</v>
      </c>
      <c r="D144" s="55">
        <f t="shared" ref="D144:E145" si="44">C144</f>
        <v>3.71</v>
      </c>
      <c r="E144" s="55">
        <f t="shared" si="44"/>
        <v>3.71</v>
      </c>
      <c r="F144" s="13"/>
      <c r="G144" s="13"/>
    </row>
    <row r="145" spans="2:7" s="69" customFormat="1" x14ac:dyDescent="0.25">
      <c r="B145" s="64" t="s">
        <v>46</v>
      </c>
      <c r="C145" s="90">
        <v>0.78979999999999995</v>
      </c>
      <c r="D145" s="90">
        <f>C145</f>
        <v>0.78979999999999995</v>
      </c>
      <c r="E145" s="90">
        <f t="shared" si="44"/>
        <v>0.78979999999999995</v>
      </c>
      <c r="F145" s="67"/>
      <c r="G145" s="67"/>
    </row>
    <row r="146" spans="2:7" x14ac:dyDescent="0.25">
      <c r="B146" s="29" t="s">
        <v>47</v>
      </c>
      <c r="C146" s="91">
        <f t="shared" ref="C146:E146" si="45">C36/100</f>
        <v>1.6671640825480347</v>
      </c>
      <c r="D146" s="91">
        <f t="shared" si="45"/>
        <v>1.667169380287689</v>
      </c>
      <c r="E146" s="91">
        <f t="shared" si="45"/>
        <v>1.6048203482668406</v>
      </c>
      <c r="F146" s="13"/>
      <c r="G146" s="13"/>
    </row>
    <row r="147" spans="2:7" ht="6" customHeight="1" x14ac:dyDescent="0.25">
      <c r="B147" s="71"/>
      <c r="C147" s="13"/>
      <c r="D147" s="13"/>
      <c r="E147" s="13"/>
      <c r="F147" s="13"/>
      <c r="G147" s="13"/>
    </row>
    <row r="148" spans="2:7" x14ac:dyDescent="0.25">
      <c r="B148" s="29" t="s">
        <v>48</v>
      </c>
      <c r="C148" s="35">
        <f t="shared" ref="C148:E148" si="46">C67</f>
        <v>12800</v>
      </c>
      <c r="D148" s="35">
        <f t="shared" si="46"/>
        <v>20529</v>
      </c>
      <c r="E148" s="35">
        <f t="shared" si="46"/>
        <v>28596</v>
      </c>
      <c r="F148" s="13"/>
      <c r="G148" s="13"/>
    </row>
    <row r="149" spans="2:7" x14ac:dyDescent="0.25">
      <c r="B149" s="29" t="s">
        <v>49</v>
      </c>
      <c r="C149" s="55">
        <f>C144</f>
        <v>3.71</v>
      </c>
      <c r="D149" s="45">
        <f t="shared" ref="D149:E149" si="47">C149</f>
        <v>3.71</v>
      </c>
      <c r="E149" s="45">
        <f t="shared" si="47"/>
        <v>3.71</v>
      </c>
      <c r="F149" s="13"/>
      <c r="G149" s="13"/>
    </row>
    <row r="150" spans="2:7" x14ac:dyDescent="0.25">
      <c r="B150" s="29" t="s">
        <v>46</v>
      </c>
      <c r="C150" s="91">
        <f t="shared" ref="C150:E150" si="48">C145</f>
        <v>0.78979999999999995</v>
      </c>
      <c r="D150" s="91">
        <f t="shared" si="48"/>
        <v>0.78979999999999995</v>
      </c>
      <c r="E150" s="91">
        <f t="shared" si="48"/>
        <v>0.78979999999999995</v>
      </c>
      <c r="F150" s="13"/>
      <c r="G150" s="13"/>
    </row>
    <row r="151" spans="2:7" x14ac:dyDescent="0.25">
      <c r="B151" s="29" t="s">
        <v>47</v>
      </c>
      <c r="C151" s="91">
        <f t="shared" ref="C151:E151" si="49">C85/100</f>
        <v>1.6671640825480347</v>
      </c>
      <c r="D151" s="91">
        <f t="shared" si="49"/>
        <v>1.6671658746429026</v>
      </c>
      <c r="E151" s="91">
        <f t="shared" si="49"/>
        <v>1.6519342981553189</v>
      </c>
      <c r="F151" s="13"/>
      <c r="G151" s="13"/>
    </row>
    <row r="152" spans="2:7" ht="6" customHeight="1" x14ac:dyDescent="0.25">
      <c r="B152" s="71"/>
      <c r="C152" s="13"/>
      <c r="D152" s="13"/>
      <c r="E152" s="13"/>
      <c r="F152" s="13"/>
      <c r="G152" s="13"/>
    </row>
    <row r="153" spans="2:7" x14ac:dyDescent="0.25">
      <c r="B153" s="29" t="s">
        <v>50</v>
      </c>
      <c r="C153" s="73">
        <f t="shared" ref="C153:E153" si="50">ROUND(C143/C144*(C145-C146),2)</f>
        <v>-3027.02</v>
      </c>
      <c r="D153" s="73">
        <f>ROUND(D143/D144*(D145-D146),2)</f>
        <v>-1827.81</v>
      </c>
      <c r="E153" s="73">
        <f t="shared" si="50"/>
        <v>-1772.17</v>
      </c>
      <c r="F153" s="13"/>
      <c r="G153" s="13"/>
    </row>
    <row r="154" spans="2:7" x14ac:dyDescent="0.25">
      <c r="B154" s="29" t="s">
        <v>51</v>
      </c>
      <c r="C154" s="73">
        <f>C153</f>
        <v>-3027.02</v>
      </c>
      <c r="D154" s="73">
        <f t="shared" ref="D154:E154" si="51">D153+C154</f>
        <v>-4854.83</v>
      </c>
      <c r="E154" s="73">
        <f t="shared" si="51"/>
        <v>-6627</v>
      </c>
      <c r="F154" s="13"/>
      <c r="G154" s="13"/>
    </row>
    <row r="155" spans="2:7" ht="6" customHeight="1" x14ac:dyDescent="0.25">
      <c r="B155" s="71"/>
      <c r="C155" s="45"/>
      <c r="D155" s="45"/>
      <c r="E155" s="45"/>
      <c r="F155" s="13"/>
      <c r="G155" s="13"/>
    </row>
    <row r="156" spans="2:7" x14ac:dyDescent="0.25">
      <c r="B156" s="29" t="s">
        <v>52</v>
      </c>
      <c r="C156" s="73">
        <f t="shared" ref="C156:E156" si="52">C148/C149*(C150-C151)</f>
        <v>-3027.0243279285296</v>
      </c>
      <c r="D156" s="73">
        <f t="shared" si="52"/>
        <v>-4854.8366686102827</v>
      </c>
      <c r="E156" s="73">
        <f t="shared" si="52"/>
        <v>-6645.1731509567389</v>
      </c>
      <c r="F156" s="13"/>
      <c r="G156" s="13"/>
    </row>
    <row r="157" spans="2:7" x14ac:dyDescent="0.25">
      <c r="B157" s="29" t="s">
        <v>53</v>
      </c>
      <c r="C157" s="73">
        <f t="shared" ref="C157:E157" si="53">C156-C154</f>
        <v>-4.3279285296193848E-3</v>
      </c>
      <c r="D157" s="73">
        <f t="shared" si="53"/>
        <v>-6.6686102827588911E-3</v>
      </c>
      <c r="E157" s="73">
        <f t="shared" si="53"/>
        <v>-18.173150956738937</v>
      </c>
      <c r="F157" s="13"/>
      <c r="G157" s="13"/>
    </row>
    <row r="158" spans="2:7" x14ac:dyDescent="0.25">
      <c r="B158" s="29" t="s">
        <v>54</v>
      </c>
      <c r="C158" s="74"/>
      <c r="D158" s="73">
        <f t="shared" ref="D158:E158" si="54">D157-C157</f>
        <v>-2.3406817531395063E-3</v>
      </c>
      <c r="E158" s="73">
        <f t="shared" si="54"/>
        <v>-18.166482346456178</v>
      </c>
      <c r="F158" s="13"/>
      <c r="G158" s="13"/>
    </row>
    <row r="159" spans="2:7" x14ac:dyDescent="0.25">
      <c r="B159" s="75" t="s">
        <v>55</v>
      </c>
      <c r="C159" s="76">
        <f t="shared" ref="C159:E159" si="55">C158+C153</f>
        <v>-3027.02</v>
      </c>
      <c r="D159" s="76">
        <f t="shared" si="55"/>
        <v>-1827.8123406817531</v>
      </c>
      <c r="E159" s="76">
        <f t="shared" si="55"/>
        <v>-1790.3364823464563</v>
      </c>
      <c r="F159" s="13"/>
      <c r="G159" s="13"/>
    </row>
    <row r="160" spans="2:7" ht="6" customHeight="1" x14ac:dyDescent="0.25">
      <c r="B160" s="20"/>
      <c r="C160" s="20"/>
      <c r="D160" s="20"/>
      <c r="E160" s="20"/>
      <c r="F160" s="13"/>
      <c r="G160" s="13"/>
    </row>
    <row r="161" spans="2:7" x14ac:dyDescent="0.25">
      <c r="B161" s="24" t="s">
        <v>58</v>
      </c>
      <c r="C161" s="25" t="s">
        <v>19</v>
      </c>
      <c r="D161" s="25" t="s">
        <v>20</v>
      </c>
      <c r="E161" s="25" t="s">
        <v>21</v>
      </c>
      <c r="F161" s="13"/>
      <c r="G161" s="13"/>
    </row>
    <row r="162" spans="2:7" ht="6" customHeight="1" x14ac:dyDescent="0.25">
      <c r="B162" s="89"/>
      <c r="C162" s="20"/>
      <c r="D162" s="20"/>
      <c r="E162" s="20"/>
      <c r="F162" s="13"/>
      <c r="G162" s="13"/>
    </row>
    <row r="163" spans="2:7" x14ac:dyDescent="0.25">
      <c r="B163" s="29" t="s">
        <v>44</v>
      </c>
      <c r="C163" s="35">
        <f t="shared" ref="C163:E163" si="56">C16</f>
        <v>1316570</v>
      </c>
      <c r="D163" s="35">
        <f t="shared" si="56"/>
        <v>77684.5</v>
      </c>
      <c r="E163" s="35">
        <f t="shared" si="56"/>
        <v>456583.5</v>
      </c>
      <c r="F163" s="13"/>
      <c r="G163" s="13"/>
    </row>
    <row r="164" spans="2:7" x14ac:dyDescent="0.25">
      <c r="B164" s="29" t="s">
        <v>45</v>
      </c>
      <c r="C164" s="55">
        <v>3.6</v>
      </c>
      <c r="D164" s="55">
        <f t="shared" ref="D164:E164" si="57">C164</f>
        <v>3.6</v>
      </c>
      <c r="E164" s="55">
        <f t="shared" si="57"/>
        <v>3.6</v>
      </c>
      <c r="F164" s="13"/>
      <c r="G164" s="13"/>
    </row>
    <row r="165" spans="2:7" s="69" customFormat="1" x14ac:dyDescent="0.25">
      <c r="B165" s="64" t="s">
        <v>46</v>
      </c>
      <c r="C165" s="90">
        <v>0.72430000000000005</v>
      </c>
      <c r="D165" s="90">
        <f>C165</f>
        <v>0.72430000000000005</v>
      </c>
      <c r="E165" s="90">
        <f>$C$165</f>
        <v>0.72430000000000005</v>
      </c>
      <c r="F165" s="67"/>
      <c r="G165" s="67"/>
    </row>
    <row r="166" spans="2:7" x14ac:dyDescent="0.25">
      <c r="B166" s="29" t="s">
        <v>47</v>
      </c>
      <c r="C166" s="91">
        <f>C37/100</f>
        <v>1.5243900693165073</v>
      </c>
      <c r="D166" s="91">
        <f t="shared" ref="D166:E166" si="58">D37/100</f>
        <v>1.5210900000000001</v>
      </c>
      <c r="E166" s="91">
        <f t="shared" si="58"/>
        <v>1.4429799269595101</v>
      </c>
      <c r="F166" s="13"/>
      <c r="G166" s="13"/>
    </row>
    <row r="167" spans="2:7" ht="6" customHeight="1" x14ac:dyDescent="0.25">
      <c r="B167" s="71"/>
      <c r="C167" s="13"/>
      <c r="D167" s="13"/>
      <c r="E167" s="13"/>
      <c r="F167" s="13"/>
      <c r="G167" s="13"/>
    </row>
    <row r="168" spans="2:7" x14ac:dyDescent="0.25">
      <c r="B168" s="29" t="s">
        <v>48</v>
      </c>
      <c r="C168" s="35">
        <f t="shared" ref="C168:E168" si="59">C68</f>
        <v>1316570</v>
      </c>
      <c r="D168" s="35">
        <f t="shared" si="59"/>
        <v>1394254.5</v>
      </c>
      <c r="E168" s="35">
        <f t="shared" si="59"/>
        <v>1850838</v>
      </c>
      <c r="F168" s="13"/>
      <c r="G168" s="13"/>
    </row>
    <row r="169" spans="2:7" x14ac:dyDescent="0.25">
      <c r="B169" s="29" t="s">
        <v>49</v>
      </c>
      <c r="C169" s="55">
        <f>C164</f>
        <v>3.6</v>
      </c>
      <c r="D169" s="45">
        <f t="shared" ref="D169:E170" si="60">C169</f>
        <v>3.6</v>
      </c>
      <c r="E169" s="45">
        <f t="shared" si="60"/>
        <v>3.6</v>
      </c>
      <c r="F169" s="13"/>
      <c r="G169" s="13"/>
    </row>
    <row r="170" spans="2:7" x14ac:dyDescent="0.25">
      <c r="B170" s="29" t="s">
        <v>46</v>
      </c>
      <c r="C170" s="91">
        <f>C165</f>
        <v>0.72430000000000005</v>
      </c>
      <c r="D170" s="91">
        <f>C170</f>
        <v>0.72430000000000005</v>
      </c>
      <c r="E170" s="91">
        <f t="shared" si="60"/>
        <v>0.72430000000000005</v>
      </c>
      <c r="F170" s="13"/>
      <c r="G170" s="13"/>
    </row>
    <row r="171" spans="2:7" x14ac:dyDescent="0.25">
      <c r="B171" s="29" t="s">
        <v>47</v>
      </c>
      <c r="C171" s="91">
        <f t="shared" ref="C171:E171" si="61">C86/100</f>
        <v>1.5243900693165073</v>
      </c>
      <c r="D171" s="91">
        <f t="shared" si="61"/>
        <v>1.5242274335133417</v>
      </c>
      <c r="E171" s="91">
        <f t="shared" si="61"/>
        <v>1.5038099271061638</v>
      </c>
      <c r="F171" s="13"/>
      <c r="G171" s="13"/>
    </row>
    <row r="172" spans="2:7" ht="6" customHeight="1" x14ac:dyDescent="0.25">
      <c r="B172" s="71"/>
      <c r="C172" s="13"/>
      <c r="D172" s="13"/>
      <c r="E172" s="13"/>
      <c r="F172" s="13"/>
      <c r="G172" s="13"/>
    </row>
    <row r="173" spans="2:7" x14ac:dyDescent="0.25">
      <c r="B173" s="29" t="s">
        <v>50</v>
      </c>
      <c r="C173" s="73">
        <f t="shared" ref="C173:E173" si="62">ROUND(C163/C164*(C165-C166),2)</f>
        <v>-292604.05</v>
      </c>
      <c r="D173" s="73">
        <f>ROUND(D163/D164*(D165-D166),2)</f>
        <v>-17193.95</v>
      </c>
      <c r="E173" s="73">
        <f t="shared" si="62"/>
        <v>-91149.28</v>
      </c>
      <c r="F173" s="13"/>
      <c r="G173" s="13"/>
    </row>
    <row r="174" spans="2:7" x14ac:dyDescent="0.25">
      <c r="B174" s="29" t="s">
        <v>51</v>
      </c>
      <c r="C174" s="73">
        <f>C173</f>
        <v>-292604.05</v>
      </c>
      <c r="D174" s="73">
        <f t="shared" ref="D174:E174" si="63">D173+C174</f>
        <v>-309798</v>
      </c>
      <c r="E174" s="73">
        <f t="shared" si="63"/>
        <v>-400947.28</v>
      </c>
      <c r="F174" s="13"/>
      <c r="G174" s="13"/>
    </row>
    <row r="175" spans="2:7" ht="6" customHeight="1" x14ac:dyDescent="0.25">
      <c r="B175" s="71"/>
      <c r="C175" s="74"/>
      <c r="D175" s="74"/>
      <c r="E175" s="74"/>
      <c r="F175" s="13"/>
      <c r="G175" s="13"/>
    </row>
    <row r="176" spans="2:7" x14ac:dyDescent="0.25">
      <c r="B176" s="29" t="s">
        <v>52</v>
      </c>
      <c r="C176" s="73">
        <f t="shared" ref="C176:E176" si="64">C168/C169*(C170-C171)</f>
        <v>-292604.05071112054</v>
      </c>
      <c r="D176" s="73">
        <f t="shared" si="64"/>
        <v>-309806.22884706315</v>
      </c>
      <c r="E176" s="73">
        <f t="shared" si="64"/>
        <v>-400762.94290703273</v>
      </c>
      <c r="F176" s="13"/>
      <c r="G176" s="13"/>
    </row>
    <row r="177" spans="2:7" x14ac:dyDescent="0.25">
      <c r="B177" s="29" t="s">
        <v>53</v>
      </c>
      <c r="C177" s="73">
        <f t="shared" ref="C177:E177" si="65">C176-C174</f>
        <v>-7.1112054865807295E-4</v>
      </c>
      <c r="D177" s="73">
        <f t="shared" si="65"/>
        <v>-8.2288470631465316</v>
      </c>
      <c r="E177" s="73">
        <f t="shared" si="65"/>
        <v>184.33709296729648</v>
      </c>
      <c r="F177" s="13"/>
      <c r="G177" s="13"/>
    </row>
    <row r="178" spans="2:7" x14ac:dyDescent="0.25">
      <c r="B178" s="29" t="s">
        <v>54</v>
      </c>
      <c r="C178" s="73"/>
      <c r="D178" s="73">
        <f t="shared" ref="D178:E178" si="66">D177-C177</f>
        <v>-8.2281359425978735</v>
      </c>
      <c r="E178" s="73">
        <f t="shared" si="66"/>
        <v>192.56594003044302</v>
      </c>
      <c r="F178" s="13"/>
      <c r="G178" s="13"/>
    </row>
    <row r="179" spans="2:7" x14ac:dyDescent="0.25">
      <c r="B179" s="75" t="s">
        <v>55</v>
      </c>
      <c r="C179" s="76">
        <f t="shared" ref="C179:E179" si="67">C178+C173</f>
        <v>-292604.05</v>
      </c>
      <c r="D179" s="76">
        <f t="shared" si="67"/>
        <v>-17202.178135942599</v>
      </c>
      <c r="E179" s="76">
        <f t="shared" si="67"/>
        <v>-90956.714059969556</v>
      </c>
      <c r="F179" s="13"/>
      <c r="G179" s="13"/>
    </row>
    <row r="180" spans="2:7" x14ac:dyDescent="0.25">
      <c r="B180" s="13"/>
      <c r="C180" s="45"/>
      <c r="D180" s="45"/>
      <c r="E180" s="45"/>
      <c r="F180" s="13"/>
      <c r="G180" s="13"/>
    </row>
    <row r="181" spans="2:7" x14ac:dyDescent="0.25">
      <c r="B181" s="24" t="s">
        <v>59</v>
      </c>
      <c r="C181" s="25" t="s">
        <v>19</v>
      </c>
      <c r="D181" s="25" t="s">
        <v>20</v>
      </c>
      <c r="E181" s="25" t="s">
        <v>21</v>
      </c>
      <c r="F181" s="13"/>
      <c r="G181" s="13"/>
    </row>
    <row r="182" spans="2:7" ht="6" customHeight="1" x14ac:dyDescent="0.25">
      <c r="B182" s="89"/>
      <c r="C182" s="20"/>
      <c r="D182" s="20"/>
      <c r="E182" s="20"/>
      <c r="F182" s="13"/>
      <c r="G182" s="13"/>
    </row>
    <row r="183" spans="2:7" x14ac:dyDescent="0.25">
      <c r="B183" s="29" t="s">
        <v>44</v>
      </c>
      <c r="C183" s="35">
        <f>C17</f>
        <v>5423600</v>
      </c>
      <c r="D183" s="35">
        <f t="shared" ref="D183:E183" si="68">D17</f>
        <v>3183300</v>
      </c>
      <c r="E183" s="35">
        <f t="shared" si="68"/>
        <v>2319100</v>
      </c>
      <c r="F183" s="13"/>
      <c r="G183" s="13"/>
    </row>
    <row r="184" spans="2:7" x14ac:dyDescent="0.25">
      <c r="B184" s="29" t="s">
        <v>45</v>
      </c>
      <c r="C184" s="55">
        <v>2.66</v>
      </c>
      <c r="D184" s="55">
        <f t="shared" ref="D184:E185" si="69">C184</f>
        <v>2.66</v>
      </c>
      <c r="E184" s="55">
        <f t="shared" si="69"/>
        <v>2.66</v>
      </c>
      <c r="F184" s="13"/>
      <c r="G184" s="13"/>
    </row>
    <row r="185" spans="2:7" s="69" customFormat="1" x14ac:dyDescent="0.25">
      <c r="B185" s="64" t="s">
        <v>46</v>
      </c>
      <c r="C185" s="90">
        <v>0.4824</v>
      </c>
      <c r="D185" s="90">
        <f>C185</f>
        <v>0.4824</v>
      </c>
      <c r="E185" s="90">
        <f t="shared" si="69"/>
        <v>0.4824</v>
      </c>
      <c r="F185" s="67"/>
      <c r="G185" s="67"/>
    </row>
    <row r="186" spans="2:7" x14ac:dyDescent="0.25">
      <c r="B186" s="29" t="s">
        <v>47</v>
      </c>
      <c r="C186" s="91">
        <f>C38/100</f>
        <v>0.48487148783132417</v>
      </c>
      <c r="D186" s="91">
        <f t="shared" ref="D186:E186" si="70">D38/100</f>
        <v>0.49336760756023124</v>
      </c>
      <c r="E186" s="91">
        <f t="shared" si="70"/>
        <v>0.4796050665379219</v>
      </c>
      <c r="F186" s="13"/>
      <c r="G186" s="13"/>
    </row>
    <row r="187" spans="2:7" ht="6" customHeight="1" x14ac:dyDescent="0.25">
      <c r="B187" s="71"/>
      <c r="C187" s="13"/>
      <c r="D187" s="13"/>
      <c r="E187" s="13"/>
      <c r="F187" s="13"/>
      <c r="G187" s="13"/>
    </row>
    <row r="188" spans="2:7" x14ac:dyDescent="0.25">
      <c r="B188" s="29" t="s">
        <v>48</v>
      </c>
      <c r="C188" s="35">
        <f>C69</f>
        <v>5423600</v>
      </c>
      <c r="D188" s="35">
        <f t="shared" ref="D188:E188" si="71">D69</f>
        <v>8606900</v>
      </c>
      <c r="E188" s="35">
        <f t="shared" si="71"/>
        <v>10926000</v>
      </c>
      <c r="F188" s="13"/>
      <c r="G188" s="13"/>
    </row>
    <row r="189" spans="2:7" x14ac:dyDescent="0.25">
      <c r="B189" s="29" t="s">
        <v>49</v>
      </c>
      <c r="C189" s="55">
        <f>C184</f>
        <v>2.66</v>
      </c>
      <c r="D189" s="45">
        <f t="shared" ref="D189:E189" si="72">C189</f>
        <v>2.66</v>
      </c>
      <c r="E189" s="45">
        <f t="shared" si="72"/>
        <v>2.66</v>
      </c>
      <c r="F189" s="13"/>
      <c r="G189" s="13"/>
    </row>
    <row r="190" spans="2:7" x14ac:dyDescent="0.25">
      <c r="B190" s="29" t="s">
        <v>46</v>
      </c>
      <c r="C190" s="91">
        <f t="shared" ref="C190:E190" si="73">C185</f>
        <v>0.4824</v>
      </c>
      <c r="D190" s="91">
        <f t="shared" si="73"/>
        <v>0.4824</v>
      </c>
      <c r="E190" s="91">
        <f t="shared" si="73"/>
        <v>0.4824</v>
      </c>
      <c r="F190" s="13"/>
      <c r="G190" s="13"/>
    </row>
    <row r="191" spans="2:7" x14ac:dyDescent="0.25">
      <c r="B191" s="29" t="s">
        <v>47</v>
      </c>
      <c r="C191" s="91">
        <f>C87/100</f>
        <v>0.48487148783132417</v>
      </c>
      <c r="D191" s="91">
        <f t="shared" ref="D191:E191" si="74">D87/100</f>
        <v>0.48808769933224072</v>
      </c>
      <c r="E191" s="91">
        <f t="shared" si="74"/>
        <v>0.48617364472454466</v>
      </c>
      <c r="F191" s="13"/>
      <c r="G191" s="13"/>
    </row>
    <row r="192" spans="2:7" ht="6" customHeight="1" x14ac:dyDescent="0.25">
      <c r="B192" s="71"/>
      <c r="C192" s="13"/>
      <c r="D192" s="13"/>
      <c r="E192" s="13"/>
      <c r="F192" s="13"/>
      <c r="G192" s="13"/>
    </row>
    <row r="193" spans="2:12" x14ac:dyDescent="0.25">
      <c r="B193" s="29" t="s">
        <v>50</v>
      </c>
      <c r="C193" s="73">
        <f>ROUND(C183/C184*(C185-C186),2)</f>
        <v>-5039.2299999999996</v>
      </c>
      <c r="D193" s="73">
        <f t="shared" ref="D193:E193" si="75">ROUND(D183/D184*(D185-D186),2)</f>
        <v>-13125.26</v>
      </c>
      <c r="E193" s="73">
        <f t="shared" si="75"/>
        <v>2436.7399999999998</v>
      </c>
      <c r="F193" s="13"/>
      <c r="G193" s="13"/>
    </row>
    <row r="194" spans="2:12" x14ac:dyDescent="0.25">
      <c r="B194" s="29" t="s">
        <v>51</v>
      </c>
      <c r="C194" s="73">
        <f>C193</f>
        <v>-5039.2299999999996</v>
      </c>
      <c r="D194" s="73">
        <f t="shared" ref="D194:E194" si="76">D193+C194</f>
        <v>-18164.489999999998</v>
      </c>
      <c r="E194" s="73">
        <f t="shared" si="76"/>
        <v>-15727.749999999998</v>
      </c>
      <c r="F194" s="13"/>
      <c r="G194" s="13"/>
    </row>
    <row r="195" spans="2:12" ht="6" customHeight="1" x14ac:dyDescent="0.25">
      <c r="B195" s="71"/>
      <c r="C195" s="74"/>
      <c r="D195" s="74"/>
      <c r="E195" s="74"/>
      <c r="F195" s="13"/>
      <c r="G195" s="13"/>
    </row>
    <row r="196" spans="2:12" x14ac:dyDescent="0.25">
      <c r="B196" s="29" t="s">
        <v>52</v>
      </c>
      <c r="C196" s="73">
        <f t="shared" ref="C196:E196" si="77">C188/C189*(C190-C191)</f>
        <v>-5039.2336097630723</v>
      </c>
      <c r="D196" s="73">
        <f t="shared" si="77"/>
        <v>-18403.55615889575</v>
      </c>
      <c r="E196" s="73">
        <f t="shared" si="77"/>
        <v>-15500.316639238732</v>
      </c>
      <c r="F196" s="13"/>
      <c r="G196" s="13"/>
    </row>
    <row r="197" spans="2:12" x14ac:dyDescent="0.25">
      <c r="B197" s="29" t="s">
        <v>53</v>
      </c>
      <c r="C197" s="73">
        <f>C196-C194</f>
        <v>-3.6097630727454089E-3</v>
      </c>
      <c r="D197" s="73">
        <f t="shared" ref="D197:E197" si="78">D196-D194</f>
        <v>-239.06615889575187</v>
      </c>
      <c r="E197" s="73">
        <f t="shared" si="78"/>
        <v>227.43336076126616</v>
      </c>
      <c r="F197" s="13"/>
      <c r="G197" s="13"/>
    </row>
    <row r="198" spans="2:12" x14ac:dyDescent="0.25">
      <c r="B198" s="29" t="s">
        <v>54</v>
      </c>
      <c r="C198" s="73"/>
      <c r="D198" s="73">
        <f>D197-C197</f>
        <v>-239.06254913267912</v>
      </c>
      <c r="E198" s="73">
        <f>E197-D197</f>
        <v>466.49951965701803</v>
      </c>
      <c r="F198" s="13"/>
      <c r="G198" s="13"/>
    </row>
    <row r="199" spans="2:12" x14ac:dyDescent="0.25">
      <c r="B199" s="75" t="s">
        <v>55</v>
      </c>
      <c r="C199" s="76">
        <f t="shared" ref="C199:E199" si="79">C198+C193</f>
        <v>-5039.2299999999996</v>
      </c>
      <c r="D199" s="76">
        <f t="shared" si="79"/>
        <v>-13364.322549132679</v>
      </c>
      <c r="E199" s="76">
        <f t="shared" si="79"/>
        <v>2903.2395196570178</v>
      </c>
      <c r="F199" s="13"/>
      <c r="G199" s="13"/>
    </row>
    <row r="200" spans="2:12" x14ac:dyDescent="0.25">
      <c r="B200" s="24" t="s">
        <v>60</v>
      </c>
      <c r="C200" s="50"/>
      <c r="D200" s="50"/>
      <c r="E200" s="50"/>
      <c r="F200" s="13"/>
      <c r="G200" s="13"/>
    </row>
    <row r="201" spans="2:12" s="28" customFormat="1" x14ac:dyDescent="0.25">
      <c r="B201" s="92"/>
      <c r="C201" s="93" t="s">
        <v>19</v>
      </c>
      <c r="D201" s="93" t="s">
        <v>20</v>
      </c>
      <c r="E201" s="93" t="s">
        <v>21</v>
      </c>
      <c r="F201" s="13"/>
      <c r="G201" s="13"/>
      <c r="H201" s="16"/>
      <c r="I201" s="16"/>
      <c r="J201" s="16"/>
      <c r="K201" s="16"/>
      <c r="L201" s="16"/>
    </row>
    <row r="202" spans="2:12" x14ac:dyDescent="0.25">
      <c r="B202" s="29" t="s">
        <v>61</v>
      </c>
      <c r="C202" s="73">
        <f t="shared" ref="C202:E202" si="80">C119</f>
        <v>-26214.27</v>
      </c>
      <c r="D202" s="73">
        <f>D119</f>
        <v>-71193.620202110877</v>
      </c>
      <c r="E202" s="73">
        <f t="shared" si="80"/>
        <v>-74848.995285453682</v>
      </c>
      <c r="F202" s="13"/>
      <c r="G202" s="13"/>
    </row>
    <row r="203" spans="2:12" x14ac:dyDescent="0.25">
      <c r="B203" s="29" t="s">
        <v>62</v>
      </c>
      <c r="C203" s="73">
        <f t="shared" ref="C203:E203" si="81">C139</f>
        <v>-870.23</v>
      </c>
      <c r="D203" s="73">
        <f t="shared" si="81"/>
        <v>-322.29548332170947</v>
      </c>
      <c r="E203" s="73">
        <f t="shared" si="81"/>
        <v>-419.00011512380979</v>
      </c>
      <c r="F203" s="13"/>
      <c r="G203" s="13"/>
    </row>
    <row r="204" spans="2:12" x14ac:dyDescent="0.25">
      <c r="B204" s="29" t="s">
        <v>63</v>
      </c>
      <c r="C204" s="85">
        <f>C159</f>
        <v>-3027.02</v>
      </c>
      <c r="D204" s="73">
        <f>D159</f>
        <v>-1827.8123406817531</v>
      </c>
      <c r="E204" s="73">
        <f t="shared" ref="E204" si="82">E159</f>
        <v>-1790.3364823464563</v>
      </c>
      <c r="F204" s="13"/>
      <c r="G204" s="13"/>
    </row>
    <row r="205" spans="2:12" x14ac:dyDescent="0.25">
      <c r="B205" s="29" t="s">
        <v>64</v>
      </c>
      <c r="C205" s="73">
        <f t="shared" ref="C205:E205" si="83">C179</f>
        <v>-292604.05</v>
      </c>
      <c r="D205" s="73">
        <f t="shared" si="83"/>
        <v>-17202.178135942599</v>
      </c>
      <c r="E205" s="73">
        <f t="shared" si="83"/>
        <v>-90956.714059969556</v>
      </c>
      <c r="F205" s="13"/>
      <c r="G205" s="13"/>
    </row>
    <row r="206" spans="2:12" x14ac:dyDescent="0.25">
      <c r="B206" s="29" t="s">
        <v>65</v>
      </c>
      <c r="C206" s="73">
        <f t="shared" ref="C206:E206" si="84">C199</f>
        <v>-5039.2299999999996</v>
      </c>
      <c r="D206" s="73">
        <f t="shared" si="84"/>
        <v>-13364.322549132679</v>
      </c>
      <c r="E206" s="73">
        <f t="shared" si="84"/>
        <v>2903.2395196570178</v>
      </c>
      <c r="F206" s="13"/>
      <c r="G206" s="13"/>
    </row>
    <row r="207" spans="2:12" x14ac:dyDescent="0.25">
      <c r="B207" s="33" t="s">
        <v>27</v>
      </c>
      <c r="C207" s="94">
        <f t="shared" ref="C207:E207" si="85">SUM(C202:C206)</f>
        <v>-327754.8</v>
      </c>
      <c r="D207" s="94">
        <f t="shared" si="85"/>
        <v>-103910.2287111896</v>
      </c>
      <c r="E207" s="94">
        <f t="shared" si="85"/>
        <v>-165111.80642323647</v>
      </c>
      <c r="F207" s="13"/>
      <c r="G207" s="13"/>
    </row>
    <row r="208" spans="2:12" x14ac:dyDescent="0.25">
      <c r="B208" s="13"/>
      <c r="C208" s="45"/>
      <c r="D208" s="45"/>
      <c r="E208" s="45"/>
      <c r="F208" s="13"/>
      <c r="G208" s="13"/>
    </row>
    <row r="209" spans="2:7" x14ac:dyDescent="0.25">
      <c r="B209" s="13"/>
      <c r="C209" s="95"/>
      <c r="D209" s="95"/>
      <c r="E209" s="95"/>
      <c r="F209" s="13"/>
      <c r="G209" s="13"/>
    </row>
  </sheetData>
  <printOptions horizontalCentered="1"/>
  <pageMargins left="0.11811023622047245" right="0.11811023622047245" top="0.55118110236220474" bottom="0.19685039370078741" header="0.19685039370078741" footer="0.19685039370078741"/>
  <pageSetup scale="77" fitToHeight="0" orientation="landscape" cellComments="asDisplayed" r:id="rId1"/>
  <headerFooter alignWithMargins="0">
    <oddHeader>&amp;C&amp;A</oddHeader>
    <oddFooter>&amp;L&amp;Z&amp;F&amp;A
Page &amp;P of  &amp;N      &amp;D  &amp;T</oddFooter>
  </headerFooter>
  <rowBreaks count="3" manualBreakCount="3">
    <brk id="52" max="16383" man="1"/>
    <brk id="97" max="16383" man="1"/>
    <brk id="1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DE62RQK3PRT2-32197842-123085</_dlc_DocId>
    <_dlc_DocIdUrl xmlns="ebfaebbf-4320-422c-ac1d-4cb4d6876cbf">
      <Url>https://sharepoint.yec.yk.ca/Departments/Finance/Gnwkp/_layouts/15/DocIdRedir.aspx?ID=DE62RQK3PRT2-32197842-123085</Url>
      <Description>DE62RQK3PRT2-32197842-123085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58198D2-43E8-42C0-A665-93EE6EFDE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A8B644-CB4E-4D1D-B021-9D46C9D3D2DA}">
  <ds:schemaRefs>
    <ds:schemaRef ds:uri="http://schemas.microsoft.com/office/2006/documentManagement/types"/>
    <ds:schemaRef ds:uri="ebfaebbf-4320-422c-ac1d-4cb4d6876cbf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9718C1-78A1-4C75-979E-F3F0DAD7A68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7039D1-CACC-49FF-903B-B0DA258FB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FPVA Q1 2023</vt:lpstr>
      <vt:lpstr>YEC Fuel variance calculations</vt:lpstr>
      <vt:lpstr>'FPVA Q1 2023'!Print_Area</vt:lpstr>
      <vt:lpstr>'YEC Fuel variance calculations'!Print_Area</vt:lpstr>
      <vt:lpstr>'YEC Fuel variance calculations'!Print_Area_MI</vt:lpstr>
      <vt:lpstr>'FPVA Q1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 Evangelista</dc:creator>
  <cp:lastModifiedBy>Hamid Najmidinov</cp:lastModifiedBy>
  <cp:lastPrinted>2023-04-19T23:45:53Z</cp:lastPrinted>
  <dcterms:created xsi:type="dcterms:W3CDTF">2023-04-18T22:31:45Z</dcterms:created>
  <dcterms:modified xsi:type="dcterms:W3CDTF">2023-04-28T23:07:56Z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d74d2ce4-5454-42b7-8f71-3794d6dee621</vt:lpwstr>
  </property>
</Properties>
</file>