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/>
  <xr:revisionPtr revIDLastSave="0" documentId="13_ncr:1_{0BAC7F71-6B89-4E8D-8422-2552A8810FA6}" xr6:coauthVersionLast="47" xr6:coauthVersionMax="47" xr10:uidLastSave="{00000000-0000-0000-0000-000000000000}"/>
  <bookViews>
    <workbookView xWindow="-38510" yWindow="-110" windowWidth="19420" windowHeight="10420" tabRatio="673" xr2:uid="{00000000-000D-0000-FFFF-FFFF00000000}"/>
  </bookViews>
  <sheets>
    <sheet name="FPVA Q2 2022" sheetId="77" r:id="rId1"/>
    <sheet name="Fuel variance calculations" sheetId="85" r:id="rId2"/>
  </sheets>
  <externalReferences>
    <externalReference r:id="rId3"/>
    <externalReference r:id="rId4"/>
    <externalReference r:id="rId5"/>
  </externalReferences>
  <definedNames>
    <definedName name="\t" localSheetId="0">'[1]2008 DFPV using 2005 rates'!#REF!</definedName>
    <definedName name="\t" localSheetId="1">'Fuel variance calculations'!#REF!</definedName>
    <definedName name="\t">'[1]2008 DFPV using 2005 rates'!#REF!</definedName>
    <definedName name="_Key1" localSheetId="1" hidden="1">'Fuel variance calculations'!#REF!</definedName>
    <definedName name="_Order1" localSheetId="1" hidden="1">255</definedName>
    <definedName name="_Regression_Int" localSheetId="1" hidden="1">1</definedName>
    <definedName name="_Sort" localSheetId="1" hidden="1">'Fuel variance calculations'!#REF!</definedName>
    <definedName name="A" localSheetId="0">'[1]2008 DFPV using 2005 rates'!#REF!</definedName>
    <definedName name="A" localSheetId="1">'Fuel variance calculations'!#REF!</definedName>
    <definedName name="A">'[1]2008 DFPV using 2005 rates'!#REF!</definedName>
    <definedName name="aaaa" localSheetId="0">#REF!</definedName>
    <definedName name="aaaa">#REF!</definedName>
    <definedName name="aaaaaa" localSheetId="0">#REF!</definedName>
    <definedName name="aaaaaa">#REF!</definedName>
    <definedName name="aprmax" localSheetId="0">#REF!</definedName>
    <definedName name="aprmax">#REF!</definedName>
    <definedName name="augmax" localSheetId="0">#REF!</definedName>
    <definedName name="augmax">#REF!</definedName>
    <definedName name="BEAVER_" localSheetId="0">'[1]2008 DFPV using 2005 rates'!#REF!</definedName>
    <definedName name="BEAVER_" localSheetId="1">'Fuel variance calculations'!#REF!</definedName>
    <definedName name="BEAVER_">'[1]2008 DFPV using 2005 rates'!#REF!</definedName>
    <definedName name="BEAVERKWHR" localSheetId="0">'[1]2008 DFPV using 2005 rates'!#REF!</definedName>
    <definedName name="BEAVERKWHR" localSheetId="1">'Fuel variance calculations'!#REF!</definedName>
    <definedName name="BEAVERKWHR">'[1]2008 DFPV using 2005 rates'!#REF!</definedName>
    <definedName name="BEAVERLITRES" localSheetId="0">'[1]2008 DFPV using 2005 rates'!#REF!</definedName>
    <definedName name="BEAVERLITRES" localSheetId="1">'Fuel variance calculations'!#REF!</definedName>
    <definedName name="BEAVERLITRES">'[1]2008 DFPV using 2005 rates'!#REF!</definedName>
    <definedName name="C_" localSheetId="0">'[1]2008 DFPV using 2005 rates'!#REF!</definedName>
    <definedName name="C_" localSheetId="1">'Fuel variance calculations'!#REF!</definedName>
    <definedName name="C_">'[1]2008 DFPV using 2005 rates'!#REF!</definedName>
    <definedName name="CARMACKS_" localSheetId="0">'[1]2008 DFPV using 2005 rates'!#REF!</definedName>
    <definedName name="CARMACKS_" localSheetId="1">'Fuel variance calculations'!#REF!</definedName>
    <definedName name="CARMACKS_">'[1]2008 DFPV using 2005 rates'!#REF!</definedName>
    <definedName name="CARMACKSKWHR" localSheetId="0">'[1]2008 DFPV using 2005 rates'!#REF!</definedName>
    <definedName name="CARMACKSKWHR" localSheetId="1">'Fuel variance calculations'!#REF!</definedName>
    <definedName name="CARMACKSKWHR">'[1]2008 DFPV using 2005 rates'!#REF!</definedName>
    <definedName name="ChequeRequestforRiderF">#REF!</definedName>
    <definedName name="decmax" localSheetId="0">#REF!</definedName>
    <definedName name="decmax">#REF!</definedName>
    <definedName name="DEST_" localSheetId="0">'[1]2008 DFPV using 2005 rates'!#REF!</definedName>
    <definedName name="DEST_" localSheetId="1">'Fuel variance calculations'!#REF!</definedName>
    <definedName name="DEST_">'[1]2008 DFPV using 2005 rates'!#REF!</definedName>
    <definedName name="DESTKWHR" localSheetId="0">'[1]2008 DFPV using 2005 rates'!#REF!</definedName>
    <definedName name="DESTKWHR" localSheetId="1">'Fuel variance calculations'!#REF!</definedName>
    <definedName name="DESTKWHR">'[1]2008 DFPV using 2005 rates'!#REF!</definedName>
    <definedName name="DESTLITRES" localSheetId="0">'[1]2008 DFPV using 2005 rates'!#REF!</definedName>
    <definedName name="DESTLITRES" localSheetId="1">'Fuel variance calculations'!#REF!</definedName>
    <definedName name="DESTLITRES">'[1]2008 DFPV using 2005 rates'!#REF!</definedName>
    <definedName name="febmax" localSheetId="0">#REF!</definedName>
    <definedName name="febmax">#REF!</definedName>
    <definedName name="HAINES_" localSheetId="0">'[1]2008 DFPV using 2005 rates'!#REF!</definedName>
    <definedName name="HAINES_" localSheetId="1">'Fuel variance calculations'!#REF!</definedName>
    <definedName name="HAINES_">'[1]2008 DFPV using 2005 rates'!#REF!</definedName>
    <definedName name="HAINESKWHR" localSheetId="0">'[1]2008 DFPV using 2005 rates'!#REF!</definedName>
    <definedName name="HAINESKWHR" localSheetId="1">'Fuel variance calculations'!#REF!</definedName>
    <definedName name="HAINESKWHR">'[1]2008 DFPV using 2005 rates'!#REF!</definedName>
    <definedName name="InvoicetoYECLforAR">#REF!</definedName>
    <definedName name="janmax" localSheetId="0">#REF!</definedName>
    <definedName name="janmax">#REF!</definedName>
    <definedName name="julmax" localSheetId="0">#REF!</definedName>
    <definedName name="julmax">#REF!</definedName>
    <definedName name="junmax" localSheetId="0">#REF!</definedName>
    <definedName name="junmax">#REF!</definedName>
    <definedName name="KENO_" localSheetId="0">'[1]2008 DFPV using 2005 rates'!#REF!</definedName>
    <definedName name="KENO_" localSheetId="1">'Fuel variance calculations'!#REF!</definedName>
    <definedName name="KENO_">'[1]2008 DFPV using 2005 rates'!#REF!</definedName>
    <definedName name="KENOKWHR" localSheetId="0">'[1]2008 DFPV using 2005 rates'!#REF!</definedName>
    <definedName name="KENOKWHR" localSheetId="1">'Fuel variance calculations'!#REF!</definedName>
    <definedName name="KENOKWHR">'[1]2008 DFPV using 2005 rates'!#REF!</definedName>
    <definedName name="marmax" localSheetId="0">#REF!</definedName>
    <definedName name="marmax">#REF!</definedName>
    <definedName name="maxmar" localSheetId="0">#REF!</definedName>
    <definedName name="maxmar">#REF!</definedName>
    <definedName name="maymax" localSheetId="0">#REF!</definedName>
    <definedName name="maymax">#REF!</definedName>
    <definedName name="none" localSheetId="0">#REF!</definedName>
    <definedName name="none" localSheetId="1">#REF!</definedName>
    <definedName name="none">#REF!</definedName>
    <definedName name="novmax" localSheetId="0">#REF!</definedName>
    <definedName name="novmax">#REF!</definedName>
    <definedName name="octmax" localSheetId="0">#REF!</definedName>
    <definedName name="octmax">#REF!</definedName>
    <definedName name="OLDCROW_" localSheetId="0">'[1]2008 DFPV using 2005 rates'!#REF!</definedName>
    <definedName name="OLDCROW_" localSheetId="1">'Fuel variance calculations'!#REF!</definedName>
    <definedName name="OLDCROW_">'[1]2008 DFPV using 2005 rates'!#REF!</definedName>
    <definedName name="OLDCROWKWHR" localSheetId="0">'[1]2008 DFPV using 2005 rates'!#REF!</definedName>
    <definedName name="OLDCROWKWHR" localSheetId="1">'Fuel variance calculations'!#REF!</definedName>
    <definedName name="OLDCROWKWHR">'[1]2008 DFPV using 2005 rates'!#REF!</definedName>
    <definedName name="OLDCROWKWR" localSheetId="0">'[1]2008 DFPV using 2005 rates'!#REF!</definedName>
    <definedName name="OLDCROWKWR" localSheetId="1">'Fuel variance calculations'!#REF!</definedName>
    <definedName name="OLDCROWKWR">'[1]2008 DFPV using 2005 rates'!#REF!</definedName>
    <definedName name="OLDCROWLITRES" localSheetId="0">'[1]2008 DFPV using 2005 rates'!#REF!</definedName>
    <definedName name="OLDCROWLITRES" localSheetId="1">'Fuel variance calculations'!#REF!</definedName>
    <definedName name="OLDCROWLITRES">'[1]2008 DFPV using 2005 rates'!#REF!</definedName>
    <definedName name="PELLY_" localSheetId="0">'[1]2008 DFPV using 2005 rates'!#REF!</definedName>
    <definedName name="PELLY_" localSheetId="1">'Fuel variance calculations'!#REF!</definedName>
    <definedName name="PELLY_">'[1]2008 DFPV using 2005 rates'!#REF!</definedName>
    <definedName name="PELLYKWHR" localSheetId="0">'[1]2008 DFPV using 2005 rates'!#REF!</definedName>
    <definedName name="PELLYKWHR" localSheetId="1">'Fuel variance calculations'!#REF!</definedName>
    <definedName name="PELLYKWHR">'[1]2008 DFPV using 2005 rates'!#REF!</definedName>
    <definedName name="PELLYLITRES" localSheetId="0">'[1]2008 DFPV using 2005 rates'!#REF!</definedName>
    <definedName name="PELLYLITRES" localSheetId="1">'Fuel variance calculations'!#REF!</definedName>
    <definedName name="PELLYLITRES">'[1]2008 DFPV using 2005 rates'!#REF!</definedName>
    <definedName name="_xlnm.Print_Area" localSheetId="1">'Fuel variance calculations'!$B$1:$H$204</definedName>
    <definedName name="Print_Area_MI" localSheetId="1">'Fuel variance calculations'!$I$2:$K$9</definedName>
    <definedName name="_xlnm.Print_Titles">#REF!</definedName>
    <definedName name="ROSS_" localSheetId="0">'[1]2008 DFPV using 2005 rates'!#REF!</definedName>
    <definedName name="ROSS_" localSheetId="1">'Fuel variance calculations'!#REF!</definedName>
    <definedName name="ROSS_">'[1]2008 DFPV using 2005 rates'!#REF!</definedName>
    <definedName name="ROSSKWHR" localSheetId="0">'[1]2008 DFPV using 2005 rates'!#REF!</definedName>
    <definedName name="ROSSKWHR" localSheetId="1">'Fuel variance calculations'!#REF!</definedName>
    <definedName name="ROSSKWHR">'[1]2008 DFPV using 2005 rates'!#REF!</definedName>
    <definedName name="rp930je" localSheetId="0">#REF!</definedName>
    <definedName name="rp930je" localSheetId="1">#REF!</definedName>
    <definedName name="rp930je">#REF!</definedName>
    <definedName name="sepmax" localSheetId="0">#REF!</definedName>
    <definedName name="sepmax">#REF!</definedName>
    <definedName name="STEWART_" localSheetId="0">'[1]2008 DFPV using 2005 rates'!#REF!</definedName>
    <definedName name="STEWART_" localSheetId="1">'Fuel variance calculations'!#REF!</definedName>
    <definedName name="STEWART_">'[1]2008 DFPV using 2005 rates'!#REF!</definedName>
    <definedName name="STEWARTKWHR" localSheetId="0">'[1]2008 DFPV using 2005 rates'!#REF!</definedName>
    <definedName name="STEWARTKWHR" localSheetId="1">'Fuel variance calculations'!#REF!</definedName>
    <definedName name="STEWARTKWHR">'[1]2008 DFPV using 2005 rates'!#REF!</definedName>
    <definedName name="STEWARTLITRES" localSheetId="0">'[1]2008 DFPV using 2005 rates'!#REF!</definedName>
    <definedName name="STEWARTLITRES" localSheetId="1">'Fuel variance calculations'!#REF!</definedName>
    <definedName name="STEWARTLITRES">'[1]2008 DFPV using 2005 rates'!#REF!</definedName>
    <definedName name="SWIFT_" localSheetId="0">'[1]2008 DFPV using 2005 rates'!#REF!</definedName>
    <definedName name="SWIFT_" localSheetId="1">'Fuel variance calculations'!#REF!</definedName>
    <definedName name="SWIFT_">'[1]2008 DFPV using 2005 rates'!#REF!</definedName>
    <definedName name="SWIFTKWHR" localSheetId="0">'[1]2008 DFPV using 2005 rates'!#REF!</definedName>
    <definedName name="SWIFTKWHR" localSheetId="1">'Fuel variance calculations'!#REF!</definedName>
    <definedName name="SWIFTKWHR">'[1]2008 DFPV using 2005 rates'!#REF!</definedName>
    <definedName name="SWIFTLITRES" localSheetId="0">'[1]2008 DFPV using 2005 rates'!#REF!</definedName>
    <definedName name="SWIFTLITRES" localSheetId="1">'Fuel variance calculations'!#REF!</definedName>
    <definedName name="SWIFTLITRES">'[1]2008 DFPV using 2005 rates'!#REF!</definedName>
    <definedName name="TABLE" localSheetId="0">'[1]2008 DFPV using 2005 rates'!#REF!</definedName>
    <definedName name="TABLE" localSheetId="1">'Fuel variance calculations'!#REF!</definedName>
    <definedName name="TABLE">'[1]2008 DFPV using 2005 rates'!#REF!</definedName>
    <definedName name="TEST" localSheetId="0">'[1]2008 DFPV using 2005 rates'!#REF!</definedName>
    <definedName name="TEST" localSheetId="1">'Fuel variance calculations'!#REF!</definedName>
    <definedName name="TEST">'[1]2008 DFPV using 2005 rates'!#REF!</definedName>
    <definedName name="vvvv" localSheetId="0">#REF!</definedName>
    <definedName name="vvvv">#REF!</definedName>
    <definedName name="w3aje" localSheetId="0">#REF!</definedName>
    <definedName name="w3aje" localSheetId="1">#REF!</definedName>
    <definedName name="w3aje">#REF!</definedName>
    <definedName name="WATSON_" localSheetId="0">'[1]2008 DFPV using 2005 rates'!#REF!</definedName>
    <definedName name="WATSON_" localSheetId="1">'Fuel variance calculations'!#REF!</definedName>
    <definedName name="WATSON_">'[1]2008 DFPV using 2005 rates'!#REF!</definedName>
    <definedName name="WATSONKWHR" localSheetId="0">'[1]2008 DFPV using 2005 rates'!#REF!</definedName>
    <definedName name="WATSONKWHR" localSheetId="1">'Fuel variance calculations'!#REF!</definedName>
    <definedName name="WATSONKWHR">'[1]2008 DFPV using 2005 rates'!#REF!</definedName>
    <definedName name="WATSONLITRES" localSheetId="0">'[1]2008 DFPV using 2005 rates'!#REF!</definedName>
    <definedName name="WATSONLITRES" localSheetId="1">'Fuel variance calculations'!#REF!</definedName>
    <definedName name="WATSONLITRES">'[1]2008 DFPV using 2005 rates'!#REF!</definedName>
    <definedName name="WHSE_" localSheetId="0">'[1]2008 DFPV using 2005 rates'!#REF!</definedName>
    <definedName name="WHSE_" localSheetId="1">'Fuel variance calculations'!#REF!</definedName>
    <definedName name="WHSE_">'[1]2008 DFPV using 2005 rates'!#REF!</definedName>
    <definedName name="WHSEKWHR" localSheetId="0">'[1]2008 DFPV using 2005 rates'!#REF!</definedName>
    <definedName name="WHSEKWHR" localSheetId="1">'Fuel variance calculations'!#REF!</definedName>
    <definedName name="WHSEKWHR">'[1]2008 DFPV using 2005 rates'!#REF!</definedName>
    <definedName name="YUKONHYDRO" localSheetId="0">'[1]2008 DFPV using 2005 rates'!#REF!</definedName>
    <definedName name="YUKONHYDRO" localSheetId="1">'Fuel variance calculations'!#REF!</definedName>
    <definedName name="YUKONHYDRO">'[1]2008 DFPV using 2005 rates'!#REF!</definedName>
    <definedName name="Z_3153D7A3_5601_11D2_B6B9_00A0C9CF674F_.wvu.PrintArea" localSheetId="1" hidden="1">'Fuel variance calculations'!$B$2:$F$27</definedName>
    <definedName name="Z_3153D7A3_5601_11D2_B6B9_00A0C9CF674F_.wvu.Rows" localSheetId="1" hidden="1">'Fuel variance calculations'!$28:$30,'Fuel variance calculations'!$40:$40</definedName>
    <definedName name="Z_418DF6FE_13EF_11D2_8C37_00A0C92A9A63_.wvu.Rows" localSheetId="0" hidden="1">[2]WAF!$A$8:$IV$103,[2]WAF!$A$342:$IV$352,[2]WAF!$A$354:$IV$359,[2]WAF!$A$373:$IV$396,[2]WAF!#REF!,[2]WAF!#REF!,[2]WAF!#REF!</definedName>
    <definedName name="Z_418DF6FE_13EF_11D2_8C37_00A0C92A9A63_.wvu.Rows" hidden="1">[2]WAF!$A$8:$IV$103,[2]WAF!$A$342:$IV$352,[2]WAF!$A$354:$IV$359,[2]WAF!$A$373:$IV$396,[2]WAF!#REF!,[2]WAF!#REF!,[2]WAF!#REF!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6" i="77" l="1"/>
  <c r="T7" i="77"/>
  <c r="T8" i="77"/>
  <c r="B14" i="77"/>
  <c r="B13" i="77"/>
  <c r="B12" i="77"/>
  <c r="B11" i="77"/>
  <c r="B10" i="77"/>
  <c r="B9" i="77"/>
  <c r="C187" i="85"/>
  <c r="C186" i="85"/>
  <c r="D186" i="85" s="1"/>
  <c r="E186" i="85" s="1"/>
  <c r="F186" i="85" s="1"/>
  <c r="G186" i="85" s="1"/>
  <c r="H186" i="85" s="1"/>
  <c r="D182" i="85"/>
  <c r="E182" i="85" s="1"/>
  <c r="F182" i="85" s="1"/>
  <c r="D181" i="85"/>
  <c r="E181" i="85" s="1"/>
  <c r="F181" i="85" s="1"/>
  <c r="G181" i="85" s="1"/>
  <c r="H181" i="85" s="1"/>
  <c r="H180" i="85"/>
  <c r="G180" i="85"/>
  <c r="F180" i="85"/>
  <c r="E180" i="85"/>
  <c r="D180" i="85"/>
  <c r="C180" i="85"/>
  <c r="C167" i="85"/>
  <c r="D167" i="85" s="1"/>
  <c r="E167" i="85" s="1"/>
  <c r="F167" i="85" s="1"/>
  <c r="G167" i="85" s="1"/>
  <c r="H167" i="85" s="1"/>
  <c r="C166" i="85"/>
  <c r="D166" i="85" s="1"/>
  <c r="E166" i="85" s="1"/>
  <c r="F166" i="85" s="1"/>
  <c r="G166" i="85" s="1"/>
  <c r="H166" i="85" s="1"/>
  <c r="H162" i="85"/>
  <c r="G162" i="85"/>
  <c r="F162" i="85"/>
  <c r="E162" i="85"/>
  <c r="D162" i="85"/>
  <c r="D161" i="85"/>
  <c r="E161" i="85" s="1"/>
  <c r="F161" i="85" s="1"/>
  <c r="G161" i="85" s="1"/>
  <c r="H161" i="85" s="1"/>
  <c r="H160" i="85"/>
  <c r="G160" i="85"/>
  <c r="F160" i="85"/>
  <c r="E160" i="85"/>
  <c r="C160" i="85"/>
  <c r="C147" i="85"/>
  <c r="C146" i="85"/>
  <c r="D146" i="85" s="1"/>
  <c r="E146" i="85" s="1"/>
  <c r="F146" i="85" s="1"/>
  <c r="G146" i="85" s="1"/>
  <c r="H146" i="85" s="1"/>
  <c r="D142" i="85"/>
  <c r="E142" i="85" s="1"/>
  <c r="D141" i="85"/>
  <c r="E141" i="85" s="1"/>
  <c r="F141" i="85" s="1"/>
  <c r="G141" i="85" s="1"/>
  <c r="H141" i="85" s="1"/>
  <c r="H140" i="85"/>
  <c r="G140" i="85"/>
  <c r="F140" i="85"/>
  <c r="E140" i="85"/>
  <c r="D140" i="85"/>
  <c r="C140" i="85"/>
  <c r="C127" i="85"/>
  <c r="C126" i="85"/>
  <c r="D126" i="85" s="1"/>
  <c r="E126" i="85" s="1"/>
  <c r="F126" i="85" s="1"/>
  <c r="G126" i="85" s="1"/>
  <c r="H126" i="85" s="1"/>
  <c r="D122" i="85"/>
  <c r="D127" i="85" s="1"/>
  <c r="D121" i="85"/>
  <c r="E121" i="85" s="1"/>
  <c r="F121" i="85" s="1"/>
  <c r="G121" i="85" s="1"/>
  <c r="H120" i="85"/>
  <c r="G120" i="85"/>
  <c r="F120" i="85"/>
  <c r="E120" i="85"/>
  <c r="D120" i="85"/>
  <c r="C120" i="85"/>
  <c r="C107" i="85"/>
  <c r="C106" i="85"/>
  <c r="D106" i="85" s="1"/>
  <c r="E106" i="85" s="1"/>
  <c r="F106" i="85" s="1"/>
  <c r="G106" i="85" s="1"/>
  <c r="H106" i="85" s="1"/>
  <c r="H102" i="85"/>
  <c r="G102" i="85"/>
  <c r="F102" i="85"/>
  <c r="E102" i="85"/>
  <c r="E107" i="85" s="1"/>
  <c r="D102" i="85"/>
  <c r="D107" i="85" s="1"/>
  <c r="H101" i="85"/>
  <c r="G101" i="85"/>
  <c r="F101" i="85"/>
  <c r="E101" i="85"/>
  <c r="D101" i="85"/>
  <c r="H100" i="85"/>
  <c r="G100" i="85"/>
  <c r="F100" i="85"/>
  <c r="E100" i="85"/>
  <c r="D100" i="85"/>
  <c r="C100" i="85"/>
  <c r="C75" i="85"/>
  <c r="D74" i="85"/>
  <c r="E74" i="85" s="1"/>
  <c r="F74" i="85" s="1"/>
  <c r="G74" i="85" s="1"/>
  <c r="H74" i="85" s="1"/>
  <c r="C74" i="85"/>
  <c r="C73" i="85"/>
  <c r="D73" i="85" s="1"/>
  <c r="E73" i="85" s="1"/>
  <c r="F73" i="85" s="1"/>
  <c r="G73" i="85" s="1"/>
  <c r="H73" i="85" s="1"/>
  <c r="C72" i="85"/>
  <c r="D72" i="85" s="1"/>
  <c r="E72" i="85" s="1"/>
  <c r="F72" i="85" s="1"/>
  <c r="G72" i="85" s="1"/>
  <c r="H72" i="85" s="1"/>
  <c r="C71" i="85"/>
  <c r="C66" i="85"/>
  <c r="C185" i="85" s="1"/>
  <c r="C65" i="85"/>
  <c r="C165" i="85" s="1"/>
  <c r="C64" i="85"/>
  <c r="C145" i="85" s="1"/>
  <c r="C63" i="85"/>
  <c r="C125" i="85" s="1"/>
  <c r="C62" i="85"/>
  <c r="C57" i="85"/>
  <c r="C56" i="85"/>
  <c r="C92" i="85" s="1"/>
  <c r="C55" i="85"/>
  <c r="C54" i="85"/>
  <c r="D54" i="85" s="1"/>
  <c r="C53" i="85"/>
  <c r="D53" i="85" s="1"/>
  <c r="H48" i="85"/>
  <c r="G48" i="85"/>
  <c r="F48" i="85"/>
  <c r="E48" i="85"/>
  <c r="D48" i="85"/>
  <c r="C48" i="85"/>
  <c r="H47" i="85"/>
  <c r="G47" i="85"/>
  <c r="F47" i="85"/>
  <c r="E47" i="85"/>
  <c r="C47" i="85"/>
  <c r="H46" i="85"/>
  <c r="G46" i="85"/>
  <c r="F46" i="85"/>
  <c r="E46" i="85"/>
  <c r="D46" i="85"/>
  <c r="C46" i="85"/>
  <c r="H45" i="85"/>
  <c r="G45" i="85"/>
  <c r="F45" i="85"/>
  <c r="E45" i="85"/>
  <c r="D45" i="85"/>
  <c r="C45" i="85"/>
  <c r="H44" i="85"/>
  <c r="G44" i="85"/>
  <c r="F44" i="85"/>
  <c r="E44" i="85"/>
  <c r="D44" i="85"/>
  <c r="C44" i="85"/>
  <c r="H38" i="85"/>
  <c r="H183" i="85" s="1"/>
  <c r="G38" i="85"/>
  <c r="G183" i="85" s="1"/>
  <c r="F38" i="85"/>
  <c r="F183" i="85" s="1"/>
  <c r="E38" i="85"/>
  <c r="E183" i="85" s="1"/>
  <c r="D38" i="85"/>
  <c r="D183" i="85" s="1"/>
  <c r="C38" i="85"/>
  <c r="C183" i="85" s="1"/>
  <c r="H37" i="85"/>
  <c r="H163" i="85" s="1"/>
  <c r="G37" i="85"/>
  <c r="G163" i="85" s="1"/>
  <c r="F37" i="85"/>
  <c r="F163" i="85" s="1"/>
  <c r="E37" i="85"/>
  <c r="E163" i="85" s="1"/>
  <c r="D37" i="85"/>
  <c r="D163" i="85" s="1"/>
  <c r="C37" i="85"/>
  <c r="C163" i="85" s="1"/>
  <c r="H36" i="85"/>
  <c r="H143" i="85" s="1"/>
  <c r="G36" i="85"/>
  <c r="G143" i="85" s="1"/>
  <c r="F36" i="85"/>
  <c r="F143" i="85" s="1"/>
  <c r="E36" i="85"/>
  <c r="E143" i="85" s="1"/>
  <c r="D36" i="85"/>
  <c r="D143" i="85" s="1"/>
  <c r="C36" i="85"/>
  <c r="C143" i="85" s="1"/>
  <c r="H35" i="85"/>
  <c r="H123" i="85" s="1"/>
  <c r="G35" i="85"/>
  <c r="G123" i="85" s="1"/>
  <c r="F35" i="85"/>
  <c r="F123" i="85" s="1"/>
  <c r="E35" i="85"/>
  <c r="E123" i="85" s="1"/>
  <c r="D35" i="85"/>
  <c r="D123" i="85" s="1"/>
  <c r="C35" i="85"/>
  <c r="C123" i="85" s="1"/>
  <c r="H34" i="85"/>
  <c r="H103" i="85" s="1"/>
  <c r="G34" i="85"/>
  <c r="G103" i="85" s="1"/>
  <c r="F34" i="85"/>
  <c r="F103" i="85" s="1"/>
  <c r="E34" i="85"/>
  <c r="E103" i="85" s="1"/>
  <c r="D34" i="85"/>
  <c r="D103" i="85" s="1"/>
  <c r="C34" i="85"/>
  <c r="C103" i="85" s="1"/>
  <c r="H27" i="85"/>
  <c r="G27" i="85"/>
  <c r="F27" i="85"/>
  <c r="E27" i="85"/>
  <c r="D27" i="85"/>
  <c r="C27" i="85"/>
  <c r="C76" i="85" s="1"/>
  <c r="H18" i="85"/>
  <c r="G18" i="85"/>
  <c r="F18" i="85"/>
  <c r="E18" i="85"/>
  <c r="C18" i="85"/>
  <c r="C67" i="85" s="1"/>
  <c r="D16" i="85"/>
  <c r="D160" i="85" s="1"/>
  <c r="B11" i="85"/>
  <c r="B20" i="85" s="1"/>
  <c r="B32" i="85" s="1"/>
  <c r="B42" i="85" s="1"/>
  <c r="B51" i="85" s="1"/>
  <c r="B60" i="85" s="1"/>
  <c r="B69" i="85" s="1"/>
  <c r="B78" i="85" s="1"/>
  <c r="B87" i="85" s="1"/>
  <c r="H9" i="85"/>
  <c r="H39" i="85" s="1"/>
  <c r="G9" i="85"/>
  <c r="F9" i="85"/>
  <c r="E9" i="85"/>
  <c r="D9" i="85"/>
  <c r="C9" i="85"/>
  <c r="C58" i="85" s="1"/>
  <c r="C94" i="85" s="1"/>
  <c r="D76" i="85" l="1"/>
  <c r="C84" i="85"/>
  <c r="C188" i="85" s="1"/>
  <c r="C93" i="85"/>
  <c r="D39" i="85"/>
  <c r="E39" i="85"/>
  <c r="D63" i="85"/>
  <c r="D125" i="85" s="1"/>
  <c r="D64" i="85"/>
  <c r="D145" i="85" s="1"/>
  <c r="D110" i="85"/>
  <c r="C91" i="85"/>
  <c r="E110" i="85"/>
  <c r="C83" i="85"/>
  <c r="C168" i="85" s="1"/>
  <c r="C173" i="85" s="1"/>
  <c r="D18" i="85"/>
  <c r="D49" i="85" s="1"/>
  <c r="C85" i="85"/>
  <c r="C81" i="85"/>
  <c r="C128" i="85" s="1"/>
  <c r="C133" i="85" s="1"/>
  <c r="E122" i="85"/>
  <c r="F49" i="85"/>
  <c r="D56" i="85"/>
  <c r="D83" i="85" s="1"/>
  <c r="D168" i="85" s="1"/>
  <c r="D66" i="85"/>
  <c r="C82" i="85"/>
  <c r="C148" i="85" s="1"/>
  <c r="C153" i="85" s="1"/>
  <c r="G49" i="85"/>
  <c r="E76" i="85"/>
  <c r="F76" i="85" s="1"/>
  <c r="G76" i="85" s="1"/>
  <c r="H76" i="85" s="1"/>
  <c r="C90" i="85"/>
  <c r="D55" i="85"/>
  <c r="D82" i="85" s="1"/>
  <c r="D148" i="85" s="1"/>
  <c r="D57" i="85"/>
  <c r="E57" i="85" s="1"/>
  <c r="C89" i="85"/>
  <c r="C80" i="85"/>
  <c r="C108" i="85" s="1"/>
  <c r="C110" i="85"/>
  <c r="C170" i="85"/>
  <c r="H121" i="85"/>
  <c r="G182" i="85"/>
  <c r="G190" i="85" s="1"/>
  <c r="F187" i="85"/>
  <c r="F39" i="85"/>
  <c r="G39" i="85"/>
  <c r="D58" i="85"/>
  <c r="C105" i="85"/>
  <c r="D47" i="85"/>
  <c r="D81" i="85"/>
  <c r="D128" i="85" s="1"/>
  <c r="D75" i="85"/>
  <c r="E49" i="85"/>
  <c r="D62" i="85"/>
  <c r="D89" i="85" s="1"/>
  <c r="D65" i="85"/>
  <c r="D92" i="85" s="1"/>
  <c r="C49" i="85"/>
  <c r="C130" i="85"/>
  <c r="F142" i="85"/>
  <c r="F150" i="85" s="1"/>
  <c r="E147" i="85"/>
  <c r="E56" i="85"/>
  <c r="D71" i="85"/>
  <c r="E187" i="85"/>
  <c r="E53" i="85"/>
  <c r="E54" i="85"/>
  <c r="D130" i="85"/>
  <c r="D170" i="85"/>
  <c r="C39" i="85"/>
  <c r="H49" i="85"/>
  <c r="E130" i="85"/>
  <c r="C193" i="85"/>
  <c r="D190" i="85"/>
  <c r="F107" i="85"/>
  <c r="F110" i="85"/>
  <c r="E190" i="85"/>
  <c r="G107" i="85"/>
  <c r="G110" i="85"/>
  <c r="F190" i="85"/>
  <c r="H107" i="85"/>
  <c r="H110" i="85"/>
  <c r="C150" i="85"/>
  <c r="D147" i="85"/>
  <c r="D150" i="85"/>
  <c r="E150" i="85"/>
  <c r="C190" i="85"/>
  <c r="D187" i="85"/>
  <c r="E170" i="85"/>
  <c r="F170" i="85"/>
  <c r="G170" i="85"/>
  <c r="H170" i="85"/>
  <c r="D133" i="85" l="1"/>
  <c r="E64" i="85"/>
  <c r="D153" i="85"/>
  <c r="D91" i="85"/>
  <c r="E55" i="85"/>
  <c r="F55" i="85" s="1"/>
  <c r="E63" i="85"/>
  <c r="D67" i="85"/>
  <c r="E67" i="85" s="1"/>
  <c r="F67" i="85" s="1"/>
  <c r="G67" i="85" s="1"/>
  <c r="H67" i="85" s="1"/>
  <c r="D90" i="85"/>
  <c r="C113" i="85"/>
  <c r="E125" i="85"/>
  <c r="F63" i="85"/>
  <c r="D185" i="85"/>
  <c r="E66" i="85"/>
  <c r="E93" i="85" s="1"/>
  <c r="D93" i="85"/>
  <c r="E127" i="85"/>
  <c r="F122" i="85"/>
  <c r="C191" i="85"/>
  <c r="D191" i="85" s="1"/>
  <c r="E191" i="85" s="1"/>
  <c r="F191" i="85" s="1"/>
  <c r="G191" i="85" s="1"/>
  <c r="C196" i="85"/>
  <c r="C203" i="85" s="1"/>
  <c r="D80" i="85"/>
  <c r="D108" i="85" s="1"/>
  <c r="E71" i="85"/>
  <c r="F71" i="85" s="1"/>
  <c r="G71" i="85" s="1"/>
  <c r="H71" i="85" s="1"/>
  <c r="D84" i="85"/>
  <c r="D188" i="85" s="1"/>
  <c r="E75" i="85"/>
  <c r="F75" i="85" s="1"/>
  <c r="G75" i="85" s="1"/>
  <c r="H75" i="85" s="1"/>
  <c r="F57" i="85"/>
  <c r="E83" i="85"/>
  <c r="E168" i="85" s="1"/>
  <c r="F56" i="85"/>
  <c r="E91" i="85"/>
  <c r="D165" i="85"/>
  <c r="D173" i="85" s="1"/>
  <c r="E65" i="85"/>
  <c r="E90" i="85"/>
  <c r="E81" i="85"/>
  <c r="E128" i="85" s="1"/>
  <c r="F54" i="85"/>
  <c r="C156" i="85"/>
  <c r="C201" i="85" s="1"/>
  <c r="C151" i="85"/>
  <c r="C154" i="85" s="1"/>
  <c r="F53" i="85"/>
  <c r="E62" i="85"/>
  <c r="E89" i="85" s="1"/>
  <c r="D105" i="85"/>
  <c r="E145" i="85"/>
  <c r="F64" i="85"/>
  <c r="H182" i="85"/>
  <c r="G187" i="85"/>
  <c r="C176" i="85"/>
  <c r="C202" i="85" s="1"/>
  <c r="C171" i="85"/>
  <c r="D171" i="85" s="1"/>
  <c r="E171" i="85" s="1"/>
  <c r="F171" i="85" s="1"/>
  <c r="G171" i="85" s="1"/>
  <c r="H171" i="85" s="1"/>
  <c r="G142" i="85"/>
  <c r="F147" i="85"/>
  <c r="D94" i="85"/>
  <c r="D85" i="85"/>
  <c r="E58" i="85"/>
  <c r="C131" i="85"/>
  <c r="C134" i="85" s="1"/>
  <c r="C136" i="85"/>
  <c r="C200" i="85" s="1"/>
  <c r="C116" i="85"/>
  <c r="C199" i="85" s="1"/>
  <c r="C111" i="85"/>
  <c r="D111" i="85" s="1"/>
  <c r="E111" i="85" s="1"/>
  <c r="F111" i="85" s="1"/>
  <c r="G111" i="85" s="1"/>
  <c r="H111" i="85" s="1"/>
  <c r="D193" i="85" l="1"/>
  <c r="E82" i="85"/>
  <c r="E148" i="85" s="1"/>
  <c r="D131" i="85"/>
  <c r="D134" i="85" s="1"/>
  <c r="D135" i="85" s="1"/>
  <c r="D136" i="85" s="1"/>
  <c r="D200" i="85" s="1"/>
  <c r="E84" i="85"/>
  <c r="E188" i="85" s="1"/>
  <c r="G63" i="85"/>
  <c r="F125" i="85"/>
  <c r="F127" i="85"/>
  <c r="G122" i="85"/>
  <c r="F130" i="85"/>
  <c r="E133" i="85"/>
  <c r="E185" i="85"/>
  <c r="E193" i="85" s="1"/>
  <c r="E194" i="85" s="1"/>
  <c r="E195" i="85" s="1"/>
  <c r="E196" i="85" s="1"/>
  <c r="E203" i="85" s="1"/>
  <c r="F66" i="85"/>
  <c r="F93" i="85" s="1"/>
  <c r="C194" i="85"/>
  <c r="E80" i="85"/>
  <c r="E108" i="85" s="1"/>
  <c r="D194" i="85"/>
  <c r="F84" i="85"/>
  <c r="F188" i="85" s="1"/>
  <c r="G57" i="85"/>
  <c r="C204" i="85"/>
  <c r="C114" i="85"/>
  <c r="D151" i="85"/>
  <c r="F145" i="85"/>
  <c r="G64" i="85"/>
  <c r="E165" i="85"/>
  <c r="E173" i="85" s="1"/>
  <c r="E174" i="85" s="1"/>
  <c r="F65" i="85"/>
  <c r="F92" i="85" s="1"/>
  <c r="C174" i="85"/>
  <c r="E153" i="85"/>
  <c r="D174" i="85"/>
  <c r="E94" i="85"/>
  <c r="E85" i="85"/>
  <c r="F58" i="85"/>
  <c r="D113" i="85"/>
  <c r="D114" i="85" s="1"/>
  <c r="F90" i="85"/>
  <c r="F81" i="85"/>
  <c r="F128" i="85" s="1"/>
  <c r="G54" i="85"/>
  <c r="F83" i="85"/>
  <c r="F168" i="85" s="1"/>
  <c r="G56" i="85"/>
  <c r="F62" i="85"/>
  <c r="F89" i="85" s="1"/>
  <c r="E105" i="85"/>
  <c r="H187" i="85"/>
  <c r="H190" i="85"/>
  <c r="H191" i="85" s="1"/>
  <c r="G147" i="85"/>
  <c r="H142" i="85"/>
  <c r="G150" i="85"/>
  <c r="F80" i="85"/>
  <c r="F108" i="85" s="1"/>
  <c r="G53" i="85"/>
  <c r="F91" i="85"/>
  <c r="F82" i="85"/>
  <c r="F148" i="85" s="1"/>
  <c r="G55" i="85"/>
  <c r="E92" i="85"/>
  <c r="E131" i="85" l="1"/>
  <c r="E175" i="85"/>
  <c r="E176" i="85" s="1"/>
  <c r="E202" i="85" s="1"/>
  <c r="D195" i="85"/>
  <c r="D196" i="85" s="1"/>
  <c r="D203" i="85" s="1"/>
  <c r="H63" i="85"/>
  <c r="H125" i="85" s="1"/>
  <c r="G125" i="85"/>
  <c r="E113" i="85"/>
  <c r="E114" i="85" s="1"/>
  <c r="F185" i="85"/>
  <c r="G66" i="85"/>
  <c r="F193" i="85"/>
  <c r="F194" i="85" s="1"/>
  <c r="F195" i="85" s="1"/>
  <c r="F196" i="85" s="1"/>
  <c r="F203" i="85" s="1"/>
  <c r="H122" i="85"/>
  <c r="G127" i="85"/>
  <c r="G130" i="85"/>
  <c r="F133" i="85"/>
  <c r="D115" i="85"/>
  <c r="D116" i="85" s="1"/>
  <c r="D199" i="85" s="1"/>
  <c r="G91" i="85"/>
  <c r="G82" i="85"/>
  <c r="G148" i="85" s="1"/>
  <c r="H55" i="85"/>
  <c r="G80" i="85"/>
  <c r="G108" i="85" s="1"/>
  <c r="H53" i="85"/>
  <c r="E115" i="85"/>
  <c r="E116" i="85" s="1"/>
  <c r="E199" i="85" s="1"/>
  <c r="F165" i="85"/>
  <c r="F173" i="85" s="1"/>
  <c r="F174" i="85" s="1"/>
  <c r="F175" i="85" s="1"/>
  <c r="F176" i="85" s="1"/>
  <c r="F202" i="85" s="1"/>
  <c r="G65" i="85"/>
  <c r="G92" i="85" s="1"/>
  <c r="G145" i="85"/>
  <c r="H64" i="85"/>
  <c r="F153" i="85"/>
  <c r="F94" i="85"/>
  <c r="F85" i="85"/>
  <c r="G58" i="85"/>
  <c r="H147" i="85"/>
  <c r="H150" i="85"/>
  <c r="E151" i="85"/>
  <c r="F151" i="85" s="1"/>
  <c r="G151" i="85" s="1"/>
  <c r="D154" i="85"/>
  <c r="D155" i="85" s="1"/>
  <c r="D156" i="85" s="1"/>
  <c r="D201" i="85" s="1"/>
  <c r="F105" i="85"/>
  <c r="F113" i="85" s="1"/>
  <c r="F114" i="85" s="1"/>
  <c r="F115" i="85" s="1"/>
  <c r="F116" i="85" s="1"/>
  <c r="F199" i="85" s="1"/>
  <c r="G62" i="85"/>
  <c r="G89" i="85" s="1"/>
  <c r="G84" i="85"/>
  <c r="G188" i="85" s="1"/>
  <c r="H57" i="85"/>
  <c r="G83" i="85"/>
  <c r="G168" i="85" s="1"/>
  <c r="H56" i="85"/>
  <c r="D175" i="85"/>
  <c r="D176" i="85" s="1"/>
  <c r="D202" i="85" s="1"/>
  <c r="G90" i="85"/>
  <c r="G81" i="85"/>
  <c r="G128" i="85" s="1"/>
  <c r="H54" i="85"/>
  <c r="G133" i="85" l="1"/>
  <c r="F131" i="85"/>
  <c r="G131" i="85" s="1"/>
  <c r="E134" i="85"/>
  <c r="E135" i="85" s="1"/>
  <c r="E136" i="85" s="1"/>
  <c r="E200" i="85" s="1"/>
  <c r="H66" i="85"/>
  <c r="H185" i="85" s="1"/>
  <c r="G185" i="85"/>
  <c r="G193" i="85" s="1"/>
  <c r="G194" i="85" s="1"/>
  <c r="G195" i="85" s="1"/>
  <c r="G196" i="85" s="1"/>
  <c r="G203" i="85" s="1"/>
  <c r="G93" i="85"/>
  <c r="H127" i="85"/>
  <c r="H130" i="85"/>
  <c r="G153" i="85"/>
  <c r="G154" i="85" s="1"/>
  <c r="H145" i="85"/>
  <c r="H83" i="85"/>
  <c r="H168" i="85" s="1"/>
  <c r="H90" i="85"/>
  <c r="H81" i="85"/>
  <c r="H128" i="85" s="1"/>
  <c r="H151" i="85"/>
  <c r="H80" i="85"/>
  <c r="H108" i="85" s="1"/>
  <c r="H93" i="85"/>
  <c r="H84" i="85"/>
  <c r="H188" i="85" s="1"/>
  <c r="H193" i="85" s="1"/>
  <c r="H194" i="85" s="1"/>
  <c r="G105" i="85"/>
  <c r="G113" i="85" s="1"/>
  <c r="G114" i="85" s="1"/>
  <c r="G115" i="85" s="1"/>
  <c r="G116" i="85" s="1"/>
  <c r="G199" i="85" s="1"/>
  <c r="H62" i="85"/>
  <c r="G165" i="85"/>
  <c r="G173" i="85" s="1"/>
  <c r="G174" i="85" s="1"/>
  <c r="G175" i="85" s="1"/>
  <c r="G176" i="85" s="1"/>
  <c r="G202" i="85" s="1"/>
  <c r="H65" i="85"/>
  <c r="H92" i="85" s="1"/>
  <c r="F154" i="85"/>
  <c r="F155" i="85" s="1"/>
  <c r="F156" i="85" s="1"/>
  <c r="F201" i="85" s="1"/>
  <c r="D204" i="85"/>
  <c r="H91" i="85"/>
  <c r="H82" i="85"/>
  <c r="H148" i="85" s="1"/>
  <c r="E154" i="85"/>
  <c r="E155" i="85" s="1"/>
  <c r="E156" i="85" s="1"/>
  <c r="E201" i="85" s="1"/>
  <c r="E204" i="85" s="1"/>
  <c r="G94" i="85"/>
  <c r="G85" i="85"/>
  <c r="H58" i="85"/>
  <c r="G155" i="85" l="1"/>
  <c r="G156" i="85" s="1"/>
  <c r="G201" i="85" s="1"/>
  <c r="G134" i="85"/>
  <c r="H131" i="85"/>
  <c r="H133" i="85"/>
  <c r="F134" i="85"/>
  <c r="F135" i="85" s="1"/>
  <c r="F136" i="85" s="1"/>
  <c r="F200" i="85" s="1"/>
  <c r="H153" i="85"/>
  <c r="H154" i="85" s="1"/>
  <c r="H155" i="85" s="1"/>
  <c r="H156" i="85" s="1"/>
  <c r="H201" i="85" s="1"/>
  <c r="H134" i="85"/>
  <c r="H195" i="85"/>
  <c r="H196" i="85" s="1"/>
  <c r="H203" i="85" s="1"/>
  <c r="H105" i="85"/>
  <c r="H113" i="85" s="1"/>
  <c r="H114" i="85" s="1"/>
  <c r="H115" i="85" s="1"/>
  <c r="H116" i="85" s="1"/>
  <c r="H199" i="85" s="1"/>
  <c r="F204" i="85"/>
  <c r="H94" i="85"/>
  <c r="H85" i="85"/>
  <c r="H89" i="85"/>
  <c r="H165" i="85"/>
  <c r="H173" i="85" s="1"/>
  <c r="H174" i="85" s="1"/>
  <c r="H175" i="85" s="1"/>
  <c r="H176" i="85" s="1"/>
  <c r="H202" i="85" s="1"/>
  <c r="H135" i="85" l="1"/>
  <c r="H136" i="85" s="1"/>
  <c r="H200" i="85" s="1"/>
  <c r="G135" i="85"/>
  <c r="G136" i="85" s="1"/>
  <c r="G200" i="85" s="1"/>
  <c r="H204" i="85"/>
  <c r="G204" i="85" l="1"/>
  <c r="R14" i="77" l="1"/>
  <c r="P14" i="77"/>
  <c r="T14" i="77" s="1"/>
  <c r="R13" i="77" l="1"/>
  <c r="P13" i="77"/>
  <c r="J12" i="77"/>
  <c r="J10" i="77"/>
  <c r="T13" i="77" l="1"/>
  <c r="R12" i="77"/>
  <c r="P12" i="77"/>
  <c r="T12" i="77" s="1"/>
  <c r="R11" i="77" l="1"/>
  <c r="P11" i="77"/>
  <c r="T11" i="77" l="1"/>
  <c r="P10" i="77"/>
  <c r="R10" i="77"/>
  <c r="T10" i="77" l="1"/>
  <c r="R9" i="77"/>
  <c r="P9" i="77"/>
  <c r="T9" i="77" s="1"/>
  <c r="S7" i="77" l="1"/>
  <c r="S8" i="77" s="1"/>
  <c r="S9" i="77" s="1"/>
  <c r="S10" i="77" s="1"/>
  <c r="S11" i="77" s="1"/>
  <c r="S12" i="77" s="1"/>
  <c r="S13" i="77" s="1"/>
  <c r="S14" i="77" s="1"/>
  <c r="H7" i="77" l="1"/>
  <c r="H8" i="77" s="1"/>
  <c r="N9" i="77"/>
  <c r="F9" i="77" l="1"/>
  <c r="H9" i="77" s="1"/>
  <c r="N10" i="77"/>
  <c r="F10" i="77"/>
  <c r="H10" i="77" l="1"/>
  <c r="F11" i="77"/>
  <c r="H11" i="77" l="1"/>
  <c r="N11" i="77"/>
  <c r="N12" i="77" l="1"/>
  <c r="F12" i="77"/>
  <c r="H12" i="77" s="1"/>
  <c r="F13" i="77" l="1"/>
  <c r="H13" i="77" s="1"/>
  <c r="N13" i="77" l="1"/>
  <c r="N14" i="77" l="1"/>
  <c r="F14" i="77"/>
  <c r="H14" i="77" s="1"/>
</calcChain>
</file>

<file path=xl/sharedStrings.xml><?xml version="1.0" encoding="utf-8"?>
<sst xmlns="http://schemas.openxmlformats.org/spreadsheetml/2006/main" count="286" uniqueCount="71">
  <si>
    <t>YEC</t>
  </si>
  <si>
    <t>Balance</t>
  </si>
  <si>
    <t>Total</t>
  </si>
  <si>
    <t>Dawson</t>
  </si>
  <si>
    <t>Mayo</t>
  </si>
  <si>
    <t>JAN</t>
  </si>
  <si>
    <t>FEB</t>
  </si>
  <si>
    <t>MAR</t>
  </si>
  <si>
    <t>APR</t>
  </si>
  <si>
    <t>MAY</t>
  </si>
  <si>
    <t>JUN</t>
  </si>
  <si>
    <t>Faro</t>
  </si>
  <si>
    <t>Fuel Price Variance</t>
  </si>
  <si>
    <t>RS 32 SS Adjustment</t>
  </si>
  <si>
    <t>Rider F Surcharge - Industrial</t>
  </si>
  <si>
    <t>Rider F Surcharge - CIS</t>
  </si>
  <si>
    <t>Rider F Surcharge</t>
  </si>
  <si>
    <t>RS 32 - SS Adjustment</t>
  </si>
  <si>
    <t>Combined Company Balances</t>
  </si>
  <si>
    <t>Inter-company Transfer</t>
  </si>
  <si>
    <t xml:space="preserve">Cumulative Balance </t>
  </si>
  <si>
    <t xml:space="preserve">Diesel Fuel Price Variances and Rider F Surcharges </t>
  </si>
  <si>
    <t>Monthly Change</t>
  </si>
  <si>
    <t>ATCO Electric Yukon</t>
  </si>
  <si>
    <t>Rider F - Fuel Adjustment Rider Continuity Schedule</t>
  </si>
  <si>
    <t>GRA True-Up Adjustment</t>
  </si>
  <si>
    <t>2022 ACTUAL</t>
  </si>
  <si>
    <t>FUEL EXPENSE LITRES</t>
  </si>
  <si>
    <t>Fuel Expense Litres</t>
  </si>
  <si>
    <t>Whitehorse-Diesel</t>
  </si>
  <si>
    <t>Whitehorse-LNG</t>
  </si>
  <si>
    <t>THERMAL GENERATION (KW.h)</t>
  </si>
  <si>
    <t>Thermal Generation (KW.h)</t>
  </si>
  <si>
    <t>Whitehorse- LNG</t>
  </si>
  <si>
    <t>FUEL EXPENSE DOLLARS</t>
  </si>
  <si>
    <t>Fuel Expense Dollars</t>
  </si>
  <si>
    <t>_</t>
  </si>
  <si>
    <t>CENTS/LITER</t>
  </si>
  <si>
    <t>EFFICIENCY</t>
  </si>
  <si>
    <t>FUEL EXPENSE LITRES YTD</t>
  </si>
  <si>
    <t>GENERATION (KW.h) YTD</t>
  </si>
  <si>
    <t>ACTUAL</t>
  </si>
  <si>
    <t>DOLLARS YTD</t>
  </si>
  <si>
    <t>CENTS/LITER YTD</t>
  </si>
  <si>
    <t>EFFICIENCY YTD</t>
  </si>
  <si>
    <t>FUEL PRICE VARIANCES</t>
  </si>
  <si>
    <t>FARO</t>
  </si>
  <si>
    <t>Month Generation</t>
  </si>
  <si>
    <t>Month Forecast Eff.</t>
  </si>
  <si>
    <t>Forecast Price</t>
  </si>
  <si>
    <t>Actual Price</t>
  </si>
  <si>
    <t>YTD Generation</t>
  </si>
  <si>
    <t>YTD Forecast Eff.</t>
  </si>
  <si>
    <t>Monthly Price Variance</t>
  </si>
  <si>
    <t>Cumulative</t>
  </si>
  <si>
    <t>Cumulative YTD price variance</t>
  </si>
  <si>
    <t>Cumulative adjustment</t>
  </si>
  <si>
    <t>Current Month adjustment</t>
  </si>
  <si>
    <t>Adjusted Monthly Price Variance</t>
  </si>
  <si>
    <t>MAYO</t>
  </si>
  <si>
    <t>DAWSON</t>
  </si>
  <si>
    <t>WHITEHORSE-DIESEL</t>
  </si>
  <si>
    <t>WHITEHORSE-LNG</t>
  </si>
  <si>
    <t>PRICE VARIANCE SUMMARY</t>
  </si>
  <si>
    <t>Faro  - 9050-907-7310</t>
  </si>
  <si>
    <t>Mayo  - 9050-907-7330</t>
  </si>
  <si>
    <t>Dawson  - 9050-907-7320</t>
  </si>
  <si>
    <t>Whitehorse  - 9050-907-7370 Diesel</t>
  </si>
  <si>
    <t>Whitehorse  - 9050-721-7370 LNG</t>
  </si>
  <si>
    <t>2021 GRA True Up adjustment</t>
  </si>
  <si>
    <t>Adjustment for fuel price calculations using the 2021 GRA Inputs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</si>
</sst>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(* #,##0.0000_);_(* \(#,##0.0000\);_(* &quot;-&quot;??_);_(@_)"/>
    <numFmt numFmtId="186" formatCode="#,##0.0000_);\(#,##0.0000\)"/>
    <numFmt numFmtId="195" formatCode="General_)"/>
    <numFmt numFmtId="196" formatCode="0.00_)"/>
    <numFmt numFmtId="197" formatCode="0_)"/>
    <numFmt numFmtId="198" formatCode="0.0000_)"/>
    <numFmt numFmtId="199" formatCode="#,##0.0000_);[Red]\(#,##0.0000\)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8"/>
      <name val="Helv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8"/>
      <name val="Helv"/>
      <family val="2"/>
    </font>
    <font>
      <sz val="10"/>
      <name val="Courier"/>
      <family val="3"/>
    </font>
    <font>
      <sz val="8"/>
      <color indexed="56"/>
      <name val="Helv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9" fillId="3" borderId="0" applyNumberFormat="0" applyBorder="0" applyAlignment="0" applyProtection="0"/>
    <xf numFmtId="0" fontId="20" fillId="20" borderId="1" applyNumberFormat="0" applyAlignment="0" applyProtection="0"/>
    <xf numFmtId="0" fontId="21" fillId="21" borderId="2" applyNumberFormat="0" applyAlignment="0" applyProtection="0"/>
    <xf numFmtId="167" fontId="8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1" applyNumberFormat="0" applyAlignment="0" applyProtection="0"/>
    <xf numFmtId="0" fontId="28" fillId="0" borderId="6" applyNumberFormat="0" applyFill="0" applyAlignment="0" applyProtection="0"/>
    <xf numFmtId="0" fontId="29" fillId="22" borderId="0" applyNumberFormat="0" applyBorder="0" applyAlignment="0" applyProtection="0"/>
    <xf numFmtId="0" fontId="14" fillId="23" borderId="7" applyNumberFormat="0" applyFont="0" applyAlignment="0" applyProtection="0"/>
    <xf numFmtId="0" fontId="30" fillId="20" borderId="8" applyNumberFormat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34" fillId="0" borderId="0"/>
    <xf numFmtId="0" fontId="7" fillId="0" borderId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" fillId="0" borderId="0"/>
    <xf numFmtId="0" fontId="8" fillId="0" borderId="0"/>
    <xf numFmtId="167" fontId="8" fillId="0" borderId="0" applyFont="0" applyFill="0" applyBorder="0" applyAlignment="0" applyProtection="0"/>
    <xf numFmtId="0" fontId="2" fillId="0" borderId="0"/>
    <xf numFmtId="40" fontId="12" fillId="0" borderId="0" applyFont="0" applyFill="0" applyBorder="0" applyAlignment="0" applyProtection="0"/>
    <xf numFmtId="195" fontId="37" fillId="0" borderId="0"/>
    <xf numFmtId="44" fontId="1" fillId="0" borderId="0" applyFont="0" applyFill="0" applyBorder="0" applyAlignment="0" applyProtection="0"/>
    <xf numFmtId="0" fontId="1" fillId="0" borderId="0"/>
  </cellStyleXfs>
  <cellXfs count="99">
    <xf numFmtId="0" fontId="0" fillId="0" borderId="0" xfId="0"/>
    <xf numFmtId="0" fontId="9" fillId="0" borderId="0" xfId="0" applyFont="1"/>
    <xf numFmtId="168" fontId="9" fillId="0" borderId="0" xfId="0" applyNumberFormat="1" applyFont="1"/>
    <xf numFmtId="0" fontId="11" fillId="0" borderId="0" xfId="0" applyFont="1"/>
    <xf numFmtId="17" fontId="13" fillId="0" borderId="0" xfId="0" applyNumberFormat="1" applyFont="1" applyFill="1"/>
    <xf numFmtId="168" fontId="13" fillId="0" borderId="0" xfId="0" applyNumberFormat="1" applyFont="1" applyFill="1"/>
    <xf numFmtId="0" fontId="13" fillId="0" borderId="0" xfId="0" applyFont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68" fontId="8" fillId="0" borderId="0" xfId="0" applyNumberFormat="1" applyFont="1" applyFill="1"/>
    <xf numFmtId="0" fontId="8" fillId="0" borderId="0" xfId="0" applyFont="1"/>
    <xf numFmtId="17" fontId="8" fillId="0" borderId="0" xfId="0" applyNumberFormat="1" applyFont="1" applyFill="1"/>
    <xf numFmtId="167" fontId="8" fillId="0" borderId="0" xfId="28" applyNumberFormat="1" applyFont="1" applyFill="1"/>
    <xf numFmtId="168" fontId="13" fillId="0" borderId="0" xfId="28" applyNumberFormat="1" applyFont="1" applyFill="1"/>
    <xf numFmtId="168" fontId="8" fillId="0" borderId="0" xfId="28" applyNumberFormat="1" applyFont="1" applyFill="1"/>
    <xf numFmtId="167" fontId="8" fillId="0" borderId="0" xfId="0" applyNumberFormat="1" applyFont="1" applyFill="1"/>
    <xf numFmtId="0" fontId="8" fillId="0" borderId="0" xfId="0" applyFont="1" applyAlignment="1">
      <alignment horizontal="center" vertical="center" wrapText="1"/>
    </xf>
    <xf numFmtId="17" fontId="0" fillId="0" borderId="0" xfId="0" applyNumberFormat="1" applyFont="1" applyFill="1"/>
    <xf numFmtId="168" fontId="35" fillId="0" borderId="0" xfId="28" applyNumberFormat="1" applyFont="1"/>
    <xf numFmtId="43" fontId="9" fillId="0" borderId="0" xfId="0" applyNumberFormat="1" applyFont="1"/>
    <xf numFmtId="3" fontId="9" fillId="0" borderId="0" xfId="0" applyNumberFormat="1" applyFont="1"/>
    <xf numFmtId="39" fontId="9" fillId="24" borderId="0" xfId="71" applyNumberFormat="1" applyFont="1" applyFill="1" applyBorder="1" applyProtection="1"/>
    <xf numFmtId="39" fontId="9" fillId="24" borderId="13" xfId="71" applyNumberFormat="1" applyFont="1" applyFill="1" applyBorder="1" applyProtection="1"/>
    <xf numFmtId="0" fontId="11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195" fontId="9" fillId="24" borderId="0" xfId="72" applyFont="1" applyFill="1"/>
    <xf numFmtId="195" fontId="9" fillId="0" borderId="0" xfId="72" applyFont="1"/>
    <xf numFmtId="195" fontId="16" fillId="0" borderId="0" xfId="72" applyFont="1"/>
    <xf numFmtId="195" fontId="16" fillId="24" borderId="0" xfId="72" applyFont="1" applyFill="1"/>
    <xf numFmtId="195" fontId="10" fillId="24" borderId="17" xfId="72" quotePrefix="1" applyFont="1" applyFill="1" applyBorder="1" applyAlignment="1">
      <alignment horizontal="left"/>
    </xf>
    <xf numFmtId="195" fontId="10" fillId="24" borderId="13" xfId="72" applyFont="1" applyFill="1" applyBorder="1" applyAlignment="1">
      <alignment horizontal="left"/>
    </xf>
    <xf numFmtId="195" fontId="9" fillId="24" borderId="14" xfId="72" applyFont="1" applyFill="1" applyBorder="1" applyAlignment="1">
      <alignment horizontal="fill"/>
    </xf>
    <xf numFmtId="195" fontId="9" fillId="24" borderId="0" xfId="72" applyFont="1" applyFill="1" applyAlignment="1">
      <alignment horizontal="fill"/>
    </xf>
    <xf numFmtId="195" fontId="9" fillId="0" borderId="0" xfId="72" applyFont="1" applyAlignment="1">
      <alignment horizontal="fill"/>
    </xf>
    <xf numFmtId="195" fontId="16" fillId="0" borderId="0" xfId="72" applyFont="1" applyAlignment="1">
      <alignment horizontal="fill"/>
    </xf>
    <xf numFmtId="195" fontId="10" fillId="24" borderId="12" xfId="72" applyFont="1" applyFill="1" applyBorder="1" applyAlignment="1">
      <alignment horizontal="left"/>
    </xf>
    <xf numFmtId="195" fontId="10" fillId="24" borderId="13" xfId="72" applyFont="1" applyFill="1" applyBorder="1" applyAlignment="1">
      <alignment horizontal="right"/>
    </xf>
    <xf numFmtId="195" fontId="36" fillId="0" borderId="0" xfId="72" applyFont="1" applyAlignment="1">
      <alignment horizontal="right"/>
    </xf>
    <xf numFmtId="195" fontId="16" fillId="24" borderId="0" xfId="72" applyFont="1" applyFill="1" applyAlignment="1">
      <alignment horizontal="right"/>
    </xf>
    <xf numFmtId="195" fontId="9" fillId="24" borderId="18" xfId="72" applyFont="1" applyFill="1" applyBorder="1" applyAlignment="1">
      <alignment horizontal="left"/>
    </xf>
    <xf numFmtId="37" fontId="15" fillId="0" borderId="0" xfId="72" applyNumberFormat="1" applyFont="1"/>
    <xf numFmtId="37" fontId="9" fillId="0" borderId="0" xfId="72" applyNumberFormat="1" applyFont="1"/>
    <xf numFmtId="37" fontId="16" fillId="0" borderId="0" xfId="72" applyNumberFormat="1" applyFont="1"/>
    <xf numFmtId="195" fontId="9" fillId="24" borderId="12" xfId="72" applyFont="1" applyFill="1" applyBorder="1" applyAlignment="1">
      <alignment horizontal="left"/>
    </xf>
    <xf numFmtId="37" fontId="9" fillId="24" borderId="13" xfId="72" applyNumberFormat="1" applyFont="1" applyFill="1" applyBorder="1"/>
    <xf numFmtId="37" fontId="9" fillId="24" borderId="0" xfId="72" applyNumberFormat="1" applyFont="1" applyFill="1"/>
    <xf numFmtId="195" fontId="8" fillId="24" borderId="13" xfId="72" applyFont="1" applyFill="1" applyBorder="1"/>
    <xf numFmtId="37" fontId="36" fillId="0" borderId="0" xfId="72" applyNumberFormat="1" applyFont="1"/>
    <xf numFmtId="40" fontId="16" fillId="0" borderId="0" xfId="71" applyFont="1" applyFill="1" applyBorder="1" applyProtection="1"/>
    <xf numFmtId="40" fontId="9" fillId="24" borderId="13" xfId="71" applyFont="1" applyFill="1" applyBorder="1" applyProtection="1"/>
    <xf numFmtId="195" fontId="10" fillId="24" borderId="14" xfId="72" applyFont="1" applyFill="1" applyBorder="1"/>
    <xf numFmtId="195" fontId="10" fillId="0" borderId="12" xfId="72" applyFont="1" applyBorder="1" applyAlignment="1">
      <alignment horizontal="right"/>
    </xf>
    <xf numFmtId="39" fontId="9" fillId="0" borderId="0" xfId="72" applyNumberFormat="1" applyFont="1"/>
    <xf numFmtId="39" fontId="9" fillId="24" borderId="0" xfId="72" applyNumberFormat="1" applyFont="1" applyFill="1"/>
    <xf numFmtId="39" fontId="38" fillId="0" borderId="0" xfId="72" applyNumberFormat="1" applyFont="1"/>
    <xf numFmtId="39" fontId="16" fillId="0" borderId="0" xfId="72" applyNumberFormat="1" applyFont="1"/>
    <xf numFmtId="39" fontId="9" fillId="0" borderId="13" xfId="72" applyNumberFormat="1" applyFont="1" applyBorder="1"/>
    <xf numFmtId="39" fontId="9" fillId="24" borderId="13" xfId="72" applyNumberFormat="1" applyFont="1" applyFill="1" applyBorder="1"/>
    <xf numFmtId="195" fontId="10" fillId="24" borderId="12" xfId="72" quotePrefix="1" applyFont="1" applyFill="1" applyBorder="1" applyAlignment="1">
      <alignment horizontal="right"/>
    </xf>
    <xf numFmtId="195" fontId="10" fillId="24" borderId="13" xfId="72" quotePrefix="1" applyFont="1" applyFill="1" applyBorder="1" applyAlignment="1">
      <alignment horizontal="left"/>
    </xf>
    <xf numFmtId="195" fontId="16" fillId="0" borderId="0" xfId="72" applyFont="1" applyAlignment="1">
      <alignment horizontal="right"/>
    </xf>
    <xf numFmtId="196" fontId="9" fillId="0" borderId="0" xfId="72" applyNumberFormat="1" applyFont="1"/>
    <xf numFmtId="196" fontId="9" fillId="24" borderId="0" xfId="72" applyNumberFormat="1" applyFont="1" applyFill="1"/>
    <xf numFmtId="196" fontId="16" fillId="0" borderId="0" xfId="72" applyNumberFormat="1" applyFont="1"/>
    <xf numFmtId="195" fontId="9" fillId="24" borderId="0" xfId="72" quotePrefix="1" applyFont="1" applyFill="1" applyAlignment="1">
      <alignment horizontal="fill"/>
    </xf>
    <xf numFmtId="195" fontId="10" fillId="24" borderId="19" xfId="72" applyFont="1" applyFill="1" applyBorder="1" applyAlignment="1">
      <alignment horizontal="left"/>
    </xf>
    <xf numFmtId="195" fontId="9" fillId="24" borderId="20" xfId="72" applyFont="1" applyFill="1" applyBorder="1"/>
    <xf numFmtId="197" fontId="16" fillId="0" borderId="0" xfId="72" applyNumberFormat="1" applyFont="1"/>
    <xf numFmtId="197" fontId="16" fillId="0" borderId="0" xfId="72" applyNumberFormat="1" applyFont="1" applyAlignment="1">
      <alignment horizontal="right"/>
    </xf>
    <xf numFmtId="195" fontId="10" fillId="24" borderId="18" xfId="72" applyFont="1" applyFill="1" applyBorder="1" applyAlignment="1">
      <alignment horizontal="left"/>
    </xf>
    <xf numFmtId="195" fontId="10" fillId="24" borderId="0" xfId="72" applyFont="1" applyFill="1" applyAlignment="1">
      <alignment horizontal="center"/>
    </xf>
    <xf numFmtId="186" fontId="10" fillId="24" borderId="0" xfId="72" applyNumberFormat="1" applyFont="1" applyFill="1"/>
    <xf numFmtId="195" fontId="36" fillId="0" borderId="0" xfId="72" applyFont="1"/>
    <xf numFmtId="195" fontId="36" fillId="24" borderId="0" xfId="72" applyFont="1" applyFill="1"/>
    <xf numFmtId="186" fontId="9" fillId="24" borderId="0" xfId="72" applyNumberFormat="1" applyFont="1" applyFill="1"/>
    <xf numFmtId="195" fontId="9" fillId="24" borderId="18" xfId="72" applyFont="1" applyFill="1" applyBorder="1"/>
    <xf numFmtId="199" fontId="9" fillId="24" borderId="0" xfId="71" applyNumberFormat="1" applyFont="1" applyFill="1" applyBorder="1" applyProtection="1"/>
    <xf numFmtId="39" fontId="9" fillId="24" borderId="0" xfId="71" applyNumberFormat="1" applyFont="1" applyFill="1" applyBorder="1"/>
    <xf numFmtId="195" fontId="10" fillId="24" borderId="12" xfId="72" quotePrefix="1" applyFont="1" applyFill="1" applyBorder="1" applyAlignment="1">
      <alignment horizontal="left"/>
    </xf>
    <xf numFmtId="39" fontId="10" fillId="24" borderId="13" xfId="71" applyNumberFormat="1" applyFont="1" applyFill="1" applyBorder="1" applyProtection="1"/>
    <xf numFmtId="195" fontId="10" fillId="0" borderId="12" xfId="72" applyFont="1" applyBorder="1" applyAlignment="1">
      <alignment horizontal="left"/>
    </xf>
    <xf numFmtId="195" fontId="10" fillId="0" borderId="13" xfId="72" applyFont="1" applyBorder="1" applyAlignment="1">
      <alignment horizontal="right"/>
    </xf>
    <xf numFmtId="195" fontId="9" fillId="0" borderId="18" xfId="72" applyFont="1" applyBorder="1" applyAlignment="1">
      <alignment horizontal="fill"/>
    </xf>
    <xf numFmtId="195" fontId="9" fillId="0" borderId="18" xfId="72" applyFont="1" applyBorder="1" applyAlignment="1">
      <alignment horizontal="left"/>
    </xf>
    <xf numFmtId="195" fontId="10" fillId="0" borderId="18" xfId="72" applyFont="1" applyBorder="1" applyAlignment="1">
      <alignment horizontal="left"/>
    </xf>
    <xf numFmtId="198" fontId="10" fillId="0" borderId="0" xfId="72" applyNumberFormat="1" applyFont="1"/>
    <xf numFmtId="198" fontId="9" fillId="0" borderId="0" xfId="72" applyNumberFormat="1" applyFont="1"/>
    <xf numFmtId="195" fontId="9" fillId="0" borderId="18" xfId="72" applyFont="1" applyBorder="1"/>
    <xf numFmtId="39" fontId="9" fillId="0" borderId="0" xfId="71" applyNumberFormat="1" applyFont="1" applyFill="1" applyBorder="1" applyProtection="1"/>
    <xf numFmtId="39" fontId="9" fillId="0" borderId="0" xfId="71" applyNumberFormat="1" applyFont="1" applyFill="1" applyBorder="1"/>
    <xf numFmtId="195" fontId="10" fillId="0" borderId="12" xfId="72" quotePrefix="1" applyFont="1" applyBorder="1" applyAlignment="1">
      <alignment horizontal="left"/>
    </xf>
    <xf numFmtId="39" fontId="10" fillId="0" borderId="13" xfId="71" applyNumberFormat="1" applyFont="1" applyFill="1" applyBorder="1" applyProtection="1"/>
    <xf numFmtId="38" fontId="8" fillId="24" borderId="0" xfId="71" applyNumberFormat="1" applyFont="1" applyFill="1"/>
    <xf numFmtId="195" fontId="9" fillId="24" borderId="18" xfId="72" applyFont="1" applyFill="1" applyBorder="1" applyAlignment="1">
      <alignment horizontal="fill"/>
    </xf>
    <xf numFmtId="198" fontId="10" fillId="24" borderId="0" xfId="72" applyNumberFormat="1" applyFont="1" applyFill="1"/>
    <xf numFmtId="198" fontId="9" fillId="24" borderId="0" xfId="72" applyNumberFormat="1" applyFont="1" applyFill="1"/>
    <xf numFmtId="195" fontId="9" fillId="24" borderId="15" xfId="72" applyFont="1" applyFill="1" applyBorder="1" applyAlignment="1">
      <alignment horizontal="right"/>
    </xf>
    <xf numFmtId="39" fontId="10" fillId="24" borderId="10" xfId="72" applyNumberFormat="1" applyFont="1" applyFill="1" applyBorder="1" applyAlignment="1">
      <alignment horizontal="right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12" xfId="69" xr:uid="{00000000-0005-0000-0000-00001C000000}"/>
    <cellStyle name="Comma 2" xfId="44" xr:uid="{00000000-0005-0000-0000-00001D000000}"/>
    <cellStyle name="Comma 2 2" xfId="50" xr:uid="{00000000-0005-0000-0000-00001E000000}"/>
    <cellStyle name="Comma 2 2 2" xfId="54" xr:uid="{00000000-0005-0000-0000-00001F000000}"/>
    <cellStyle name="Comma 2 2 3" xfId="62" xr:uid="{00000000-0005-0000-0000-000020000000}"/>
    <cellStyle name="Comma 2 3" xfId="61" xr:uid="{00000000-0005-0000-0000-000021000000}"/>
    <cellStyle name="Comma 3" xfId="49" xr:uid="{00000000-0005-0000-0000-000022000000}"/>
    <cellStyle name="Comma 3 2" xfId="55" xr:uid="{00000000-0005-0000-0000-000023000000}"/>
    <cellStyle name="Comma 3 3" xfId="63" xr:uid="{00000000-0005-0000-0000-000024000000}"/>
    <cellStyle name="Comma 4" xfId="52" xr:uid="{00000000-0005-0000-0000-000025000000}"/>
    <cellStyle name="Comma 4 2" xfId="56" xr:uid="{00000000-0005-0000-0000-000026000000}"/>
    <cellStyle name="Comma 4 3" xfId="64" xr:uid="{00000000-0005-0000-0000-000027000000}"/>
    <cellStyle name="Comma 5" xfId="53" xr:uid="{00000000-0005-0000-0000-000028000000}"/>
    <cellStyle name="Comma 5 2" xfId="57" xr:uid="{00000000-0005-0000-0000-000029000000}"/>
    <cellStyle name="Comma 5 3" xfId="65" xr:uid="{00000000-0005-0000-0000-00002A000000}"/>
    <cellStyle name="Comma 6" xfId="60" xr:uid="{00000000-0005-0000-0000-00002B000000}"/>
    <cellStyle name="Comma 7" xfId="71" xr:uid="{00000000-0005-0000-0000-00002C000000}"/>
    <cellStyle name="Currency 2" xfId="46" xr:uid="{00000000-0005-0000-0000-00002F000000}"/>
    <cellStyle name="Currency 2 2" xfId="66" xr:uid="{00000000-0005-0000-0000-000030000000}"/>
    <cellStyle name="Currency 3" xfId="73" xr:uid="{4CE48B35-E687-4EF6-AFB1-0251EADD97DF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3" xr:uid="{00000000-0005-0000-0000-00003B000000}"/>
    <cellStyle name="Normal 2 10" xfId="68" xr:uid="{00000000-0005-0000-0000-00003C000000}"/>
    <cellStyle name="Normal 3" xfId="47" xr:uid="{00000000-0005-0000-0000-00003D000000}"/>
    <cellStyle name="Normal 3 2" xfId="72" xr:uid="{AB145186-2C94-43DA-BC91-BC1F4E28BC42}"/>
    <cellStyle name="Normal 4" xfId="48" xr:uid="{00000000-0005-0000-0000-00003E000000}"/>
    <cellStyle name="Normal 4 2" xfId="58" xr:uid="{00000000-0005-0000-0000-00003F000000}"/>
    <cellStyle name="Normal 4 3" xfId="67" xr:uid="{00000000-0005-0000-0000-000040000000}"/>
    <cellStyle name="Normal 5" xfId="59" xr:uid="{00000000-0005-0000-0000-000041000000}"/>
    <cellStyle name="Normal 6" xfId="70" xr:uid="{00000000-0005-0000-0000-000042000000}"/>
    <cellStyle name="Normal 7" xfId="74" xr:uid="{0F4F197D-A5D7-478A-9511-0D55B3CA01D0}"/>
    <cellStyle name="Note" xfId="38" builtinId="10" customBuiltin="1"/>
    <cellStyle name="Output" xfId="39" builtinId="21" customBuiltin="1"/>
    <cellStyle name="Percent 2" xfId="45" xr:uid="{00000000-0005-0000-0000-00004B000000}"/>
    <cellStyle name="Percent 3" xfId="51" xr:uid="{00000000-0005-0000-0000-00004C000000}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hhl\Local%20Settings\Temporary%20Internet%20Files\OLKBA\Rider%20F%20-%20to%20Jan%2009%20-%20three%20versions%20-%20tom%20090204%20a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306\6.0\BP\08%20BP\Reg%20Model%20and%20Supporting%20Files\Sales%20and%20Generation%20-%202008-12%20B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Finance/Gnwkp/Corporate%20Accounting/Deferred%20Assets/2022/Fuel%20Price%20Variance%20-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&amp; Collections"/>
      <sheetName val="YUB 2005-12 Rider F Adjmt"/>
      <sheetName val="2008 DFPV using 2005 rates"/>
      <sheetName val="Status Quo"/>
      <sheetName val="Pro-forma change at 090301 stat"/>
      <sheetName val="Pro-forma change at 090301 YECL"/>
      <sheetName val="Pro-forma change at 090301YEC G"/>
      <sheetName val="2009 GRA Rates"/>
      <sheetName val="2008 DFPV using 2008 GRA rates"/>
      <sheetName val="Rider F (2)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YEC"/>
      <sheetName val="Mayo Dawson Combined"/>
      <sheetName val="Dawson with hydro"/>
      <sheetName val="Mayo"/>
      <sheetName val="N Klondike Hwy"/>
      <sheetName val="WAF"/>
      <sheetName val="WAF Res &amp; Com"/>
      <sheetName val="WAF Secondary Sls"/>
      <sheetName val="N.Klondike Res. Fsct"/>
      <sheetName val="N.Klondike GS. Fsct"/>
      <sheetName val="Faro GS fcst"/>
      <sheetName val="Braeburn GS Fcst"/>
      <sheetName val="Champagne GS Fcst"/>
      <sheetName val="POP WAF Distribution"/>
      <sheetName val="DawsonWith Diesel"/>
      <sheetName val="Wholesales"/>
    </sheetNames>
    <sheetDataSet>
      <sheetData sheetId="0"/>
      <sheetData sheetId="1">
        <row r="209">
          <cell r="C209">
            <v>984</v>
          </cell>
        </row>
      </sheetData>
      <sheetData sheetId="2">
        <row r="10">
          <cell r="C10">
            <v>500</v>
          </cell>
        </row>
      </sheetData>
      <sheetData sheetId="3">
        <row r="12">
          <cell r="C12">
            <v>191</v>
          </cell>
        </row>
      </sheetData>
      <sheetData sheetId="4">
        <row r="13">
          <cell r="U13">
            <v>0</v>
          </cell>
        </row>
      </sheetData>
      <sheetData sheetId="5">
        <row r="8">
          <cell r="A8" t="str">
            <v>1986</v>
          </cell>
          <cell r="B8" t="str">
            <v>JAN</v>
          </cell>
          <cell r="C8">
            <v>75</v>
          </cell>
          <cell r="D8">
            <v>653.33333333333337</v>
          </cell>
          <cell r="E8">
            <v>49000</v>
          </cell>
          <cell r="F8">
            <v>55</v>
          </cell>
          <cell r="G8">
            <v>5645.454545454545</v>
          </cell>
          <cell r="H8">
            <v>310500</v>
          </cell>
          <cell r="I8">
            <v>10513</v>
          </cell>
          <cell r="J8">
            <v>290</v>
          </cell>
          <cell r="K8">
            <v>370303</v>
          </cell>
        </row>
        <row r="9">
          <cell r="B9" t="str">
            <v>FEB</v>
          </cell>
          <cell r="C9">
            <v>100</v>
          </cell>
          <cell r="D9">
            <v>610</v>
          </cell>
          <cell r="E9">
            <v>61000</v>
          </cell>
          <cell r="F9">
            <v>60</v>
          </cell>
          <cell r="G9">
            <v>5175</v>
          </cell>
          <cell r="H9">
            <v>310500</v>
          </cell>
          <cell r="I9">
            <v>10513</v>
          </cell>
          <cell r="J9">
            <v>290</v>
          </cell>
          <cell r="K9">
            <v>382303</v>
          </cell>
        </row>
        <row r="10">
          <cell r="B10" t="str">
            <v>MAR</v>
          </cell>
          <cell r="C10">
            <v>125</v>
          </cell>
          <cell r="D10">
            <v>496</v>
          </cell>
          <cell r="E10">
            <v>62000</v>
          </cell>
          <cell r="F10">
            <v>63</v>
          </cell>
          <cell r="G10">
            <v>5992.063492063492</v>
          </cell>
          <cell r="H10">
            <v>377500</v>
          </cell>
          <cell r="I10">
            <v>10513</v>
          </cell>
          <cell r="J10">
            <v>290</v>
          </cell>
          <cell r="K10">
            <v>450303</v>
          </cell>
        </row>
        <row r="11">
          <cell r="B11" t="str">
            <v>APR</v>
          </cell>
          <cell r="C11">
            <v>150</v>
          </cell>
          <cell r="D11">
            <v>586.66666666666663</v>
          </cell>
          <cell r="E11">
            <v>88000</v>
          </cell>
          <cell r="F11">
            <v>65</v>
          </cell>
          <cell r="G11">
            <v>5807.6923076923076</v>
          </cell>
          <cell r="H11">
            <v>377500</v>
          </cell>
          <cell r="I11">
            <v>10513</v>
          </cell>
          <cell r="J11">
            <v>290</v>
          </cell>
          <cell r="K11">
            <v>476303</v>
          </cell>
        </row>
        <row r="12">
          <cell r="B12" t="str">
            <v>MAY</v>
          </cell>
          <cell r="C12">
            <v>164</v>
          </cell>
          <cell r="D12">
            <v>963.41463414634143</v>
          </cell>
          <cell r="E12">
            <v>158000</v>
          </cell>
          <cell r="F12">
            <v>66</v>
          </cell>
          <cell r="G12">
            <v>4287.878787878788</v>
          </cell>
          <cell r="H12">
            <v>283000</v>
          </cell>
          <cell r="I12">
            <v>10513</v>
          </cell>
          <cell r="J12">
            <v>290</v>
          </cell>
          <cell r="K12">
            <v>451803</v>
          </cell>
        </row>
        <row r="13">
          <cell r="B13" t="str">
            <v>JUN</v>
          </cell>
          <cell r="C13">
            <v>230</v>
          </cell>
          <cell r="D13">
            <v>852.17391304347825</v>
          </cell>
          <cell r="E13">
            <v>196000</v>
          </cell>
          <cell r="F13">
            <v>70</v>
          </cell>
          <cell r="G13">
            <v>4157.1428571428569</v>
          </cell>
          <cell r="H13">
            <v>291000</v>
          </cell>
          <cell r="I13">
            <v>10513</v>
          </cell>
          <cell r="J13">
            <v>290</v>
          </cell>
          <cell r="K13">
            <v>497803</v>
          </cell>
        </row>
        <row r="14">
          <cell r="B14" t="str">
            <v>JUL</v>
          </cell>
          <cell r="C14">
            <v>309</v>
          </cell>
          <cell r="D14">
            <v>682.84789644012949</v>
          </cell>
          <cell r="E14">
            <v>211000</v>
          </cell>
          <cell r="F14">
            <v>75</v>
          </cell>
          <cell r="G14">
            <v>3133.3333333333335</v>
          </cell>
          <cell r="H14">
            <v>235000</v>
          </cell>
          <cell r="I14">
            <v>10513</v>
          </cell>
          <cell r="J14">
            <v>290</v>
          </cell>
          <cell r="K14">
            <v>456803</v>
          </cell>
        </row>
        <row r="15">
          <cell r="B15" t="str">
            <v>AUG</v>
          </cell>
          <cell r="C15">
            <v>319</v>
          </cell>
          <cell r="D15">
            <v>592.47648902821322</v>
          </cell>
          <cell r="E15">
            <v>189000</v>
          </cell>
          <cell r="F15">
            <v>71</v>
          </cell>
          <cell r="G15">
            <v>2690.1408450704225</v>
          </cell>
          <cell r="H15">
            <v>191000</v>
          </cell>
          <cell r="I15">
            <v>10513</v>
          </cell>
          <cell r="J15">
            <v>290</v>
          </cell>
          <cell r="K15">
            <v>390803</v>
          </cell>
        </row>
        <row r="16">
          <cell r="B16" t="str">
            <v>SEP</v>
          </cell>
          <cell r="C16">
            <v>356</v>
          </cell>
          <cell r="D16">
            <v>648.87640449438197</v>
          </cell>
          <cell r="E16">
            <v>231000</v>
          </cell>
          <cell r="F16">
            <v>67</v>
          </cell>
          <cell r="G16">
            <v>3268.6567164179105</v>
          </cell>
          <cell r="H16">
            <v>219000</v>
          </cell>
          <cell r="I16">
            <v>10513</v>
          </cell>
          <cell r="J16">
            <v>290</v>
          </cell>
          <cell r="K16">
            <v>460803</v>
          </cell>
        </row>
        <row r="17">
          <cell r="B17" t="str">
            <v>OCT</v>
          </cell>
          <cell r="C17">
            <v>394</v>
          </cell>
          <cell r="D17">
            <v>677.6649746192893</v>
          </cell>
          <cell r="E17">
            <v>267000</v>
          </cell>
          <cell r="F17">
            <v>62</v>
          </cell>
          <cell r="G17">
            <v>4967.7419354838712</v>
          </cell>
          <cell r="H17">
            <v>308000</v>
          </cell>
          <cell r="I17">
            <v>10513</v>
          </cell>
          <cell r="J17">
            <v>290</v>
          </cell>
          <cell r="K17">
            <v>585803</v>
          </cell>
        </row>
        <row r="18">
          <cell r="B18" t="str">
            <v>NOV</v>
          </cell>
          <cell r="C18">
            <v>423</v>
          </cell>
          <cell r="D18">
            <v>664.3026004728132</v>
          </cell>
          <cell r="E18">
            <v>281000</v>
          </cell>
          <cell r="F18">
            <v>64</v>
          </cell>
          <cell r="G18">
            <v>5859.375</v>
          </cell>
          <cell r="H18">
            <v>375000</v>
          </cell>
          <cell r="I18">
            <v>10513</v>
          </cell>
          <cell r="J18">
            <v>290</v>
          </cell>
          <cell r="K18">
            <v>666803</v>
          </cell>
        </row>
        <row r="19">
          <cell r="B19" t="str">
            <v>DEC</v>
          </cell>
          <cell r="C19">
            <v>427</v>
          </cell>
          <cell r="D19">
            <v>1025.7611241217799</v>
          </cell>
          <cell r="E19">
            <v>438000</v>
          </cell>
          <cell r="F19">
            <v>67</v>
          </cell>
          <cell r="G19">
            <v>6000</v>
          </cell>
          <cell r="H19">
            <v>402000</v>
          </cell>
          <cell r="I19">
            <v>10513</v>
          </cell>
          <cell r="J19">
            <v>290</v>
          </cell>
          <cell r="K19">
            <v>850803</v>
          </cell>
        </row>
        <row r="20">
          <cell r="A20">
            <v>1987</v>
          </cell>
          <cell r="B20" t="str">
            <v>JAN</v>
          </cell>
          <cell r="C20">
            <v>392</v>
          </cell>
          <cell r="D20">
            <v>1005.1020408163265</v>
          </cell>
          <cell r="E20">
            <v>394000</v>
          </cell>
          <cell r="F20">
            <v>64</v>
          </cell>
          <cell r="G20">
            <v>6287.5</v>
          </cell>
          <cell r="H20">
            <v>402400</v>
          </cell>
          <cell r="I20">
            <v>10513</v>
          </cell>
          <cell r="J20">
            <v>290</v>
          </cell>
          <cell r="K20">
            <v>807203</v>
          </cell>
        </row>
        <row r="21">
          <cell r="B21" t="str">
            <v>FEB</v>
          </cell>
          <cell r="C21">
            <v>435</v>
          </cell>
          <cell r="D21">
            <v>840.919540229885</v>
          </cell>
          <cell r="E21">
            <v>365800</v>
          </cell>
          <cell r="F21">
            <v>86</v>
          </cell>
          <cell r="G21">
            <v>3047.6744186046512</v>
          </cell>
          <cell r="H21">
            <v>262100</v>
          </cell>
          <cell r="I21">
            <v>10513</v>
          </cell>
          <cell r="J21">
            <v>290</v>
          </cell>
          <cell r="K21">
            <v>638703</v>
          </cell>
        </row>
        <row r="22">
          <cell r="B22" t="str">
            <v>MAR</v>
          </cell>
          <cell r="C22">
            <v>461</v>
          </cell>
          <cell r="D22">
            <v>908.0260303687636</v>
          </cell>
          <cell r="E22">
            <v>418600</v>
          </cell>
          <cell r="F22">
            <v>78</v>
          </cell>
          <cell r="G22">
            <v>6347.4358974358975</v>
          </cell>
          <cell r="H22">
            <v>495100</v>
          </cell>
          <cell r="I22">
            <v>10513</v>
          </cell>
          <cell r="J22">
            <v>290</v>
          </cell>
          <cell r="K22">
            <v>924503</v>
          </cell>
        </row>
        <row r="23">
          <cell r="B23" t="str">
            <v>APR</v>
          </cell>
          <cell r="C23">
            <v>415</v>
          </cell>
          <cell r="D23">
            <v>855.42168674698792</v>
          </cell>
          <cell r="E23">
            <v>355000</v>
          </cell>
          <cell r="F23">
            <v>78</v>
          </cell>
          <cell r="G23">
            <v>6382.0512820512822</v>
          </cell>
          <cell r="H23">
            <v>497800</v>
          </cell>
          <cell r="I23">
            <v>10513</v>
          </cell>
          <cell r="J23">
            <v>290</v>
          </cell>
          <cell r="K23">
            <v>863603</v>
          </cell>
        </row>
        <row r="24">
          <cell r="B24" t="str">
            <v>MAY</v>
          </cell>
          <cell r="C24">
            <v>445</v>
          </cell>
          <cell r="D24">
            <v>833.87640449438197</v>
          </cell>
          <cell r="E24">
            <v>371075</v>
          </cell>
          <cell r="F24">
            <v>85</v>
          </cell>
          <cell r="G24">
            <v>3607.8117647058825</v>
          </cell>
          <cell r="H24">
            <v>306664</v>
          </cell>
          <cell r="I24">
            <v>10513</v>
          </cell>
          <cell r="J24">
            <v>290</v>
          </cell>
          <cell r="K24">
            <v>688542</v>
          </cell>
        </row>
        <row r="25">
          <cell r="B25" t="str">
            <v>JUN</v>
          </cell>
          <cell r="C25">
            <v>392</v>
          </cell>
          <cell r="D25">
            <v>894.49489795918362</v>
          </cell>
          <cell r="E25">
            <v>350642</v>
          </cell>
          <cell r="F25">
            <v>64</v>
          </cell>
          <cell r="G25">
            <v>4563.96875</v>
          </cell>
          <cell r="H25">
            <v>292094</v>
          </cell>
          <cell r="I25">
            <v>10513</v>
          </cell>
          <cell r="J25">
            <v>290</v>
          </cell>
          <cell r="K25">
            <v>653539</v>
          </cell>
        </row>
        <row r="26">
          <cell r="B26" t="str">
            <v>JUL</v>
          </cell>
          <cell r="C26">
            <v>389</v>
          </cell>
          <cell r="D26">
            <v>784.71465295629821</v>
          </cell>
          <cell r="E26">
            <v>305254</v>
          </cell>
          <cell r="F26">
            <v>69</v>
          </cell>
          <cell r="G26">
            <v>3402.985507246377</v>
          </cell>
          <cell r="H26">
            <v>234806</v>
          </cell>
          <cell r="I26">
            <v>10513</v>
          </cell>
          <cell r="J26">
            <v>290</v>
          </cell>
          <cell r="K26">
            <v>550863</v>
          </cell>
        </row>
        <row r="27">
          <cell r="B27" t="str">
            <v>AUG</v>
          </cell>
          <cell r="C27">
            <v>393</v>
          </cell>
          <cell r="D27">
            <v>677.2722646310433</v>
          </cell>
          <cell r="E27">
            <v>266168</v>
          </cell>
          <cell r="F27">
            <v>68</v>
          </cell>
          <cell r="G27">
            <v>3195.2352941176468</v>
          </cell>
          <cell r="H27">
            <v>217276</v>
          </cell>
          <cell r="I27">
            <v>10513</v>
          </cell>
          <cell r="J27">
            <v>290</v>
          </cell>
          <cell r="K27">
            <v>494247</v>
          </cell>
        </row>
        <row r="28">
          <cell r="B28" t="str">
            <v>SEP</v>
          </cell>
          <cell r="C28">
            <v>394</v>
          </cell>
          <cell r="D28">
            <v>796.53045685279187</v>
          </cell>
          <cell r="E28">
            <v>313833</v>
          </cell>
          <cell r="F28">
            <v>71</v>
          </cell>
          <cell r="G28">
            <v>4240.7183098591549</v>
          </cell>
          <cell r="H28">
            <v>301091</v>
          </cell>
          <cell r="I28">
            <v>10513</v>
          </cell>
          <cell r="J28">
            <v>290</v>
          </cell>
          <cell r="K28">
            <v>625727</v>
          </cell>
        </row>
        <row r="29">
          <cell r="B29" t="str">
            <v>OCT</v>
          </cell>
          <cell r="C29">
            <v>408</v>
          </cell>
          <cell r="D29">
            <v>818.36764705882354</v>
          </cell>
          <cell r="E29">
            <v>333894</v>
          </cell>
          <cell r="F29">
            <v>73</v>
          </cell>
          <cell r="G29">
            <v>3008.5616438356165</v>
          </cell>
          <cell r="H29">
            <v>219625</v>
          </cell>
          <cell r="I29">
            <v>10513</v>
          </cell>
          <cell r="J29">
            <v>290</v>
          </cell>
          <cell r="K29">
            <v>564322</v>
          </cell>
        </row>
        <row r="30">
          <cell r="B30" t="str">
            <v>NOV</v>
          </cell>
          <cell r="C30">
            <v>412</v>
          </cell>
          <cell r="D30">
            <v>845.21116504854365</v>
          </cell>
          <cell r="E30">
            <v>348227</v>
          </cell>
          <cell r="F30">
            <v>75</v>
          </cell>
          <cell r="G30">
            <v>4679.5333333333338</v>
          </cell>
          <cell r="H30">
            <v>350965</v>
          </cell>
          <cell r="I30">
            <v>10513</v>
          </cell>
          <cell r="J30">
            <v>290</v>
          </cell>
          <cell r="K30">
            <v>709995</v>
          </cell>
        </row>
        <row r="31">
          <cell r="B31" t="str">
            <v>DEC</v>
          </cell>
          <cell r="C31">
            <v>413</v>
          </cell>
          <cell r="D31">
            <v>1033.641646489104</v>
          </cell>
          <cell r="E31">
            <v>426894</v>
          </cell>
          <cell r="F31">
            <v>75</v>
          </cell>
          <cell r="G31">
            <v>5230.7733333333335</v>
          </cell>
          <cell r="H31">
            <v>392308</v>
          </cell>
          <cell r="I31">
            <v>10513</v>
          </cell>
          <cell r="J31">
            <v>290</v>
          </cell>
          <cell r="K31">
            <v>830005</v>
          </cell>
        </row>
        <row r="32">
          <cell r="A32">
            <v>1988</v>
          </cell>
          <cell r="B32" t="str">
            <v>JAN</v>
          </cell>
          <cell r="C32">
            <v>424</v>
          </cell>
          <cell r="D32">
            <v>1240.632075471698</v>
          </cell>
          <cell r="E32">
            <v>526028</v>
          </cell>
          <cell r="F32">
            <v>75</v>
          </cell>
          <cell r="G32">
            <v>5659.0533333333333</v>
          </cell>
          <cell r="H32">
            <v>424429</v>
          </cell>
          <cell r="I32">
            <v>10513</v>
          </cell>
          <cell r="J32">
            <v>290</v>
          </cell>
          <cell r="K32">
            <v>961260</v>
          </cell>
        </row>
        <row r="33">
          <cell r="B33" t="str">
            <v>FEB</v>
          </cell>
          <cell r="C33">
            <v>424</v>
          </cell>
          <cell r="D33">
            <v>1251.7735849056603</v>
          </cell>
          <cell r="E33">
            <v>530752</v>
          </cell>
          <cell r="F33">
            <v>76</v>
          </cell>
          <cell r="G33">
            <v>5766.9868421052633</v>
          </cell>
          <cell r="H33">
            <v>438291</v>
          </cell>
          <cell r="I33">
            <v>10513</v>
          </cell>
          <cell r="J33">
            <v>290</v>
          </cell>
          <cell r="K33">
            <v>979846</v>
          </cell>
        </row>
        <row r="34">
          <cell r="B34" t="str">
            <v>MAR</v>
          </cell>
          <cell r="C34">
            <v>425</v>
          </cell>
          <cell r="D34">
            <v>1038.5623529411764</v>
          </cell>
          <cell r="E34">
            <v>441389</v>
          </cell>
          <cell r="F34">
            <v>77</v>
          </cell>
          <cell r="G34">
            <v>4332.636363636364</v>
          </cell>
          <cell r="H34">
            <v>333613</v>
          </cell>
          <cell r="I34">
            <v>10513</v>
          </cell>
          <cell r="J34">
            <v>290</v>
          </cell>
          <cell r="K34">
            <v>785805</v>
          </cell>
        </row>
        <row r="35">
          <cell r="B35" t="str">
            <v>APR</v>
          </cell>
          <cell r="C35">
            <v>436</v>
          </cell>
          <cell r="D35">
            <v>959.32110091743118</v>
          </cell>
          <cell r="E35">
            <v>418264</v>
          </cell>
          <cell r="F35">
            <v>79</v>
          </cell>
          <cell r="G35">
            <v>5110.7594936708865</v>
          </cell>
          <cell r="H35">
            <v>403750</v>
          </cell>
          <cell r="I35">
            <v>10513</v>
          </cell>
          <cell r="J35">
            <v>290</v>
          </cell>
          <cell r="K35">
            <v>832817</v>
          </cell>
        </row>
        <row r="36">
          <cell r="B36" t="str">
            <v>MAY</v>
          </cell>
          <cell r="C36">
            <v>426</v>
          </cell>
          <cell r="D36">
            <v>795.76995305164314</v>
          </cell>
          <cell r="E36">
            <v>338998</v>
          </cell>
          <cell r="F36">
            <v>79</v>
          </cell>
          <cell r="G36">
            <v>3763.3417721518986</v>
          </cell>
          <cell r="H36">
            <v>297304</v>
          </cell>
          <cell r="I36">
            <v>10513</v>
          </cell>
          <cell r="J36">
            <v>290</v>
          </cell>
          <cell r="K36">
            <v>647105</v>
          </cell>
        </row>
        <row r="37">
          <cell r="B37" t="str">
            <v>JUN</v>
          </cell>
          <cell r="C37">
            <v>418</v>
          </cell>
          <cell r="D37">
            <v>729.81339712918657</v>
          </cell>
          <cell r="E37">
            <v>305062</v>
          </cell>
          <cell r="F37">
            <v>79</v>
          </cell>
          <cell r="G37">
            <v>3083.7088607594937</v>
          </cell>
          <cell r="H37">
            <v>243613</v>
          </cell>
          <cell r="I37">
            <v>10513</v>
          </cell>
          <cell r="J37">
            <v>290</v>
          </cell>
          <cell r="K37">
            <v>559478</v>
          </cell>
        </row>
        <row r="38">
          <cell r="B38" t="str">
            <v>JUL</v>
          </cell>
          <cell r="C38">
            <v>407</v>
          </cell>
          <cell r="D38">
            <v>660.22113022113024</v>
          </cell>
          <cell r="E38">
            <v>268710</v>
          </cell>
          <cell r="F38">
            <v>76</v>
          </cell>
          <cell r="G38">
            <v>2763.8552631578946</v>
          </cell>
          <cell r="H38">
            <v>210053</v>
          </cell>
          <cell r="I38">
            <v>10513</v>
          </cell>
          <cell r="J38">
            <v>290</v>
          </cell>
          <cell r="K38">
            <v>489566</v>
          </cell>
        </row>
        <row r="39">
          <cell r="B39" t="str">
            <v>AUG</v>
          </cell>
          <cell r="C39">
            <v>420</v>
          </cell>
          <cell r="D39">
            <v>866.05</v>
          </cell>
          <cell r="E39">
            <v>363741</v>
          </cell>
          <cell r="F39">
            <v>76</v>
          </cell>
          <cell r="G39">
            <v>3703.8815789473683</v>
          </cell>
          <cell r="H39">
            <v>281495</v>
          </cell>
          <cell r="I39">
            <v>10513</v>
          </cell>
          <cell r="J39">
            <v>290</v>
          </cell>
          <cell r="K39">
            <v>656039</v>
          </cell>
        </row>
        <row r="40">
          <cell r="B40" t="str">
            <v>SEP</v>
          </cell>
          <cell r="C40">
            <v>488</v>
          </cell>
          <cell r="D40">
            <v>697.875</v>
          </cell>
          <cell r="E40">
            <v>340563</v>
          </cell>
          <cell r="F40">
            <v>76</v>
          </cell>
          <cell r="G40">
            <v>3687.5263157894738</v>
          </cell>
          <cell r="H40">
            <v>280252</v>
          </cell>
          <cell r="I40">
            <v>10513</v>
          </cell>
          <cell r="J40">
            <v>290</v>
          </cell>
          <cell r="K40">
            <v>631618</v>
          </cell>
        </row>
        <row r="41">
          <cell r="B41" t="str">
            <v>OCT</v>
          </cell>
          <cell r="C41">
            <v>503</v>
          </cell>
          <cell r="D41">
            <v>690.13518886679924</v>
          </cell>
          <cell r="E41">
            <v>347138</v>
          </cell>
          <cell r="F41">
            <v>76</v>
          </cell>
          <cell r="G41">
            <v>3558.5131578947367</v>
          </cell>
          <cell r="H41">
            <v>270447</v>
          </cell>
          <cell r="I41">
            <v>10513</v>
          </cell>
          <cell r="J41">
            <v>290</v>
          </cell>
          <cell r="K41">
            <v>628388</v>
          </cell>
        </row>
        <row r="42">
          <cell r="B42" t="str">
            <v>NOV</v>
          </cell>
          <cell r="C42">
            <v>504</v>
          </cell>
          <cell r="D42">
            <v>915.03174603174602</v>
          </cell>
          <cell r="E42">
            <v>461176</v>
          </cell>
          <cell r="F42">
            <v>77</v>
          </cell>
          <cell r="G42">
            <v>4871.2597402597403</v>
          </cell>
          <cell r="H42">
            <v>375087</v>
          </cell>
          <cell r="I42">
            <v>10513</v>
          </cell>
          <cell r="J42">
            <v>290</v>
          </cell>
          <cell r="K42">
            <v>847066</v>
          </cell>
        </row>
        <row r="43">
          <cell r="B43" t="str">
            <v>DEC</v>
          </cell>
          <cell r="C43">
            <v>501</v>
          </cell>
          <cell r="D43">
            <v>978.97005988023955</v>
          </cell>
          <cell r="E43">
            <v>490464</v>
          </cell>
          <cell r="F43">
            <v>77</v>
          </cell>
          <cell r="G43">
            <v>5388.3896103896104</v>
          </cell>
          <cell r="H43">
            <v>414906</v>
          </cell>
          <cell r="I43">
            <v>10513</v>
          </cell>
          <cell r="J43">
            <v>290</v>
          </cell>
          <cell r="K43">
            <v>916173</v>
          </cell>
        </row>
        <row r="44">
          <cell r="A44">
            <v>1989</v>
          </cell>
          <cell r="B44" t="str">
            <v>JAN</v>
          </cell>
          <cell r="C44">
            <v>508</v>
          </cell>
          <cell r="D44">
            <v>1324.1712598425197</v>
          </cell>
          <cell r="E44">
            <v>672679</v>
          </cell>
          <cell r="F44">
            <v>76</v>
          </cell>
          <cell r="G44">
            <v>5606.5263157894733</v>
          </cell>
          <cell r="H44">
            <v>426096</v>
          </cell>
          <cell r="I44">
            <v>10513</v>
          </cell>
          <cell r="J44">
            <v>290</v>
          </cell>
          <cell r="K44">
            <v>1109578</v>
          </cell>
        </row>
        <row r="45">
          <cell r="B45" t="str">
            <v>FEB</v>
          </cell>
          <cell r="C45">
            <v>506</v>
          </cell>
          <cell r="D45">
            <v>1236.306324110672</v>
          </cell>
          <cell r="E45">
            <v>625571</v>
          </cell>
          <cell r="F45">
            <v>76</v>
          </cell>
          <cell r="G45">
            <v>5221.3815789473683</v>
          </cell>
          <cell r="H45">
            <v>396825</v>
          </cell>
          <cell r="I45">
            <v>10513</v>
          </cell>
          <cell r="J45">
            <v>290</v>
          </cell>
          <cell r="K45">
            <v>1033199</v>
          </cell>
        </row>
        <row r="46">
          <cell r="B46" t="str">
            <v>MAR</v>
          </cell>
          <cell r="C46">
            <v>516</v>
          </cell>
          <cell r="D46">
            <v>1140.9127906976744</v>
          </cell>
          <cell r="E46">
            <v>588711</v>
          </cell>
          <cell r="F46">
            <v>76</v>
          </cell>
          <cell r="G46">
            <v>5597.4078947368425</v>
          </cell>
          <cell r="H46">
            <v>425403</v>
          </cell>
          <cell r="I46">
            <v>10513</v>
          </cell>
          <cell r="J46">
            <v>290</v>
          </cell>
          <cell r="K46">
            <v>1024917</v>
          </cell>
        </row>
        <row r="47">
          <cell r="B47" t="str">
            <v>APR</v>
          </cell>
          <cell r="C47">
            <v>515</v>
          </cell>
          <cell r="D47">
            <v>1060.8485436893204</v>
          </cell>
          <cell r="E47">
            <v>546337</v>
          </cell>
          <cell r="F47">
            <v>78</v>
          </cell>
          <cell r="G47">
            <v>5170.2307692307695</v>
          </cell>
          <cell r="H47">
            <v>403278</v>
          </cell>
          <cell r="I47">
            <v>10513</v>
          </cell>
          <cell r="J47">
            <v>290</v>
          </cell>
          <cell r="K47">
            <v>960418</v>
          </cell>
        </row>
        <row r="48">
          <cell r="B48" t="str">
            <v>MAY</v>
          </cell>
          <cell r="C48">
            <v>506</v>
          </cell>
          <cell r="D48">
            <v>840.0474308300395</v>
          </cell>
          <cell r="E48">
            <v>425064</v>
          </cell>
          <cell r="F48">
            <v>78</v>
          </cell>
          <cell r="G48">
            <v>3615.5641025641025</v>
          </cell>
          <cell r="H48">
            <v>282014</v>
          </cell>
          <cell r="I48">
            <v>10513</v>
          </cell>
          <cell r="J48">
            <v>290</v>
          </cell>
          <cell r="K48">
            <v>717881</v>
          </cell>
        </row>
        <row r="49">
          <cell r="B49" t="str">
            <v>JUN</v>
          </cell>
          <cell r="C49">
            <v>499</v>
          </cell>
          <cell r="D49">
            <v>875.56312625250496</v>
          </cell>
          <cell r="E49">
            <v>436906</v>
          </cell>
          <cell r="F49">
            <v>79</v>
          </cell>
          <cell r="G49">
            <v>3677.9620253164558</v>
          </cell>
          <cell r="H49">
            <v>290559</v>
          </cell>
          <cell r="I49">
            <v>10513</v>
          </cell>
          <cell r="J49">
            <v>290</v>
          </cell>
          <cell r="K49">
            <v>738268</v>
          </cell>
        </row>
        <row r="50">
          <cell r="B50" t="str">
            <v>JUL</v>
          </cell>
          <cell r="C50">
            <v>507</v>
          </cell>
          <cell r="D50">
            <v>786.52662721893489</v>
          </cell>
          <cell r="E50">
            <v>398769</v>
          </cell>
          <cell r="F50">
            <v>81</v>
          </cell>
          <cell r="G50">
            <v>3049.9876543209875</v>
          </cell>
          <cell r="H50">
            <v>247049</v>
          </cell>
          <cell r="I50">
            <v>10513</v>
          </cell>
          <cell r="J50">
            <v>290</v>
          </cell>
          <cell r="K50">
            <v>656621</v>
          </cell>
        </row>
        <row r="51">
          <cell r="B51" t="str">
            <v>AUG</v>
          </cell>
          <cell r="C51">
            <v>506</v>
          </cell>
          <cell r="D51">
            <v>738.81027667984188</v>
          </cell>
          <cell r="E51">
            <v>373838</v>
          </cell>
          <cell r="F51">
            <v>83</v>
          </cell>
          <cell r="G51">
            <v>2880.1686746987953</v>
          </cell>
          <cell r="H51">
            <v>239054</v>
          </cell>
          <cell r="I51">
            <v>10513</v>
          </cell>
          <cell r="J51">
            <v>290</v>
          </cell>
          <cell r="K51">
            <v>623695</v>
          </cell>
        </row>
        <row r="52">
          <cell r="B52" t="str">
            <v>SEP</v>
          </cell>
          <cell r="C52">
            <v>507</v>
          </cell>
          <cell r="D52">
            <v>770.3491124260355</v>
          </cell>
          <cell r="E52">
            <v>390567</v>
          </cell>
          <cell r="F52">
            <v>83</v>
          </cell>
          <cell r="G52">
            <v>3574.9879518072289</v>
          </cell>
          <cell r="H52">
            <v>296724</v>
          </cell>
          <cell r="I52">
            <v>10513</v>
          </cell>
          <cell r="J52">
            <v>290</v>
          </cell>
          <cell r="K52">
            <v>698094</v>
          </cell>
        </row>
        <row r="53">
          <cell r="B53" t="str">
            <v>OCT</v>
          </cell>
          <cell r="C53">
            <v>509</v>
          </cell>
          <cell r="D53">
            <v>835.82711198428285</v>
          </cell>
          <cell r="E53">
            <v>425436</v>
          </cell>
          <cell r="F53">
            <v>85</v>
          </cell>
          <cell r="G53">
            <v>3981.8470588235296</v>
          </cell>
          <cell r="H53">
            <v>338457</v>
          </cell>
          <cell r="I53">
            <v>10513</v>
          </cell>
          <cell r="J53">
            <v>290</v>
          </cell>
          <cell r="K53">
            <v>774696</v>
          </cell>
        </row>
        <row r="54">
          <cell r="B54" t="str">
            <v>NOV</v>
          </cell>
          <cell r="C54">
            <v>514</v>
          </cell>
          <cell r="D54">
            <v>955.94747081712057</v>
          </cell>
          <cell r="E54">
            <v>491357</v>
          </cell>
          <cell r="F54">
            <v>86</v>
          </cell>
          <cell r="G54">
            <v>4553.5581395348836</v>
          </cell>
          <cell r="H54">
            <v>391606</v>
          </cell>
          <cell r="I54">
            <v>10513</v>
          </cell>
          <cell r="J54">
            <v>290</v>
          </cell>
          <cell r="K54">
            <v>893766</v>
          </cell>
        </row>
        <row r="55">
          <cell r="B55" t="str">
            <v>DEC</v>
          </cell>
          <cell r="C55">
            <v>510</v>
          </cell>
          <cell r="D55">
            <v>1212.7901960784313</v>
          </cell>
          <cell r="E55">
            <v>618523</v>
          </cell>
          <cell r="F55">
            <v>90</v>
          </cell>
          <cell r="G55">
            <v>6249.2111111111108</v>
          </cell>
          <cell r="H55">
            <v>562429</v>
          </cell>
          <cell r="I55">
            <v>10513</v>
          </cell>
          <cell r="J55">
            <v>290</v>
          </cell>
          <cell r="K55">
            <v>1191755</v>
          </cell>
        </row>
        <row r="56">
          <cell r="A56">
            <v>1990</v>
          </cell>
          <cell r="B56" t="str">
            <v>JAN</v>
          </cell>
          <cell r="C56">
            <v>514</v>
          </cell>
          <cell r="D56">
            <v>1448.8404669260701</v>
          </cell>
          <cell r="E56">
            <v>744704</v>
          </cell>
          <cell r="F56">
            <v>89</v>
          </cell>
          <cell r="G56">
            <v>6353.5955056179773</v>
          </cell>
          <cell r="H56">
            <v>565470</v>
          </cell>
          <cell r="I56">
            <v>10513</v>
          </cell>
          <cell r="J56">
            <v>290</v>
          </cell>
          <cell r="K56">
            <v>1320977</v>
          </cell>
          <cell r="R56">
            <v>19537311.999999963</v>
          </cell>
          <cell r="S56">
            <v>336000</v>
          </cell>
          <cell r="T56">
            <v>265200</v>
          </cell>
          <cell r="U56">
            <v>548640</v>
          </cell>
          <cell r="V56">
            <v>0</v>
          </cell>
          <cell r="W56">
            <v>0</v>
          </cell>
          <cell r="X56">
            <v>0</v>
          </cell>
          <cell r="AJ56">
            <v>0</v>
          </cell>
        </row>
        <row r="57">
          <cell r="B57" t="str">
            <v>FEB</v>
          </cell>
          <cell r="C57">
            <v>510</v>
          </cell>
          <cell r="D57">
            <v>1341.4490196078432</v>
          </cell>
          <cell r="E57">
            <v>684139</v>
          </cell>
          <cell r="F57">
            <v>89</v>
          </cell>
          <cell r="G57">
            <v>6311.1573033707864</v>
          </cell>
          <cell r="H57">
            <v>561693</v>
          </cell>
          <cell r="I57">
            <v>10513</v>
          </cell>
          <cell r="J57">
            <v>290</v>
          </cell>
          <cell r="K57">
            <v>1256635</v>
          </cell>
          <cell r="R57">
            <v>21190838.399999976</v>
          </cell>
          <cell r="S57">
            <v>338400</v>
          </cell>
          <cell r="T57">
            <v>254400</v>
          </cell>
          <cell r="U57">
            <v>445200</v>
          </cell>
          <cell r="V57">
            <v>0</v>
          </cell>
          <cell r="W57">
            <v>0</v>
          </cell>
          <cell r="X57">
            <v>0</v>
          </cell>
          <cell r="AJ57">
            <v>0</v>
          </cell>
        </row>
        <row r="58">
          <cell r="B58" t="str">
            <v>MAR</v>
          </cell>
          <cell r="C58">
            <v>512</v>
          </cell>
          <cell r="D58">
            <v>1247.072265625</v>
          </cell>
          <cell r="E58">
            <v>638501</v>
          </cell>
          <cell r="F58">
            <v>92</v>
          </cell>
          <cell r="G58">
            <v>5850.782608695652</v>
          </cell>
          <cell r="H58">
            <v>538272</v>
          </cell>
          <cell r="I58">
            <v>10513</v>
          </cell>
          <cell r="J58">
            <v>290</v>
          </cell>
          <cell r="K58">
            <v>1187576</v>
          </cell>
          <cell r="R58">
            <v>17044448.000000019</v>
          </cell>
          <cell r="S58">
            <v>225600</v>
          </cell>
          <cell r="T58">
            <v>261600</v>
          </cell>
          <cell r="U58">
            <v>460560</v>
          </cell>
          <cell r="V58">
            <v>0</v>
          </cell>
          <cell r="W58">
            <v>0</v>
          </cell>
          <cell r="X58">
            <v>0</v>
          </cell>
          <cell r="AJ58">
            <v>0</v>
          </cell>
        </row>
        <row r="59">
          <cell r="B59" t="str">
            <v>APR</v>
          </cell>
          <cell r="C59">
            <v>510</v>
          </cell>
          <cell r="D59">
            <v>962.32941176470592</v>
          </cell>
          <cell r="E59">
            <v>490788</v>
          </cell>
          <cell r="F59">
            <v>89</v>
          </cell>
          <cell r="G59">
            <v>5059.2808988764045</v>
          </cell>
          <cell r="H59">
            <v>450276</v>
          </cell>
          <cell r="I59">
            <v>10513</v>
          </cell>
          <cell r="J59">
            <v>290</v>
          </cell>
          <cell r="K59">
            <v>951867</v>
          </cell>
          <cell r="R59">
            <v>14334192.000000063</v>
          </cell>
          <cell r="S59">
            <v>244800</v>
          </cell>
          <cell r="T59">
            <v>193200</v>
          </cell>
          <cell r="U59">
            <v>443280</v>
          </cell>
          <cell r="V59">
            <v>0</v>
          </cell>
          <cell r="W59">
            <v>0</v>
          </cell>
          <cell r="X59">
            <v>0</v>
          </cell>
          <cell r="AJ59">
            <v>0</v>
          </cell>
        </row>
        <row r="60">
          <cell r="B60" t="str">
            <v>MAY</v>
          </cell>
          <cell r="C60">
            <v>507</v>
          </cell>
          <cell r="D60">
            <v>950.53254437869828</v>
          </cell>
          <cell r="E60">
            <v>481920</v>
          </cell>
          <cell r="F60">
            <v>91</v>
          </cell>
          <cell r="G60">
            <v>4532.8131868131868</v>
          </cell>
          <cell r="H60">
            <v>412486</v>
          </cell>
          <cell r="I60">
            <v>10513</v>
          </cell>
          <cell r="J60">
            <v>290</v>
          </cell>
          <cell r="K60">
            <v>905209</v>
          </cell>
          <cell r="R60">
            <v>13833430.399999985</v>
          </cell>
          <cell r="S60">
            <v>199200</v>
          </cell>
          <cell r="T60">
            <v>169200</v>
          </cell>
          <cell r="U60">
            <v>378720</v>
          </cell>
          <cell r="V60">
            <v>0</v>
          </cell>
          <cell r="W60">
            <v>0</v>
          </cell>
          <cell r="X60">
            <v>0</v>
          </cell>
          <cell r="AJ60">
            <v>0</v>
          </cell>
        </row>
        <row r="61">
          <cell r="B61" t="str">
            <v>JUN</v>
          </cell>
          <cell r="C61">
            <v>508</v>
          </cell>
          <cell r="D61">
            <v>892.18307086614175</v>
          </cell>
          <cell r="E61">
            <v>453229</v>
          </cell>
          <cell r="F61">
            <v>88</v>
          </cell>
          <cell r="G61">
            <v>4184.670454545455</v>
          </cell>
          <cell r="H61">
            <v>368251</v>
          </cell>
          <cell r="I61">
            <v>10513</v>
          </cell>
          <cell r="J61">
            <v>290</v>
          </cell>
          <cell r="K61">
            <v>832283</v>
          </cell>
          <cell r="R61">
            <v>12214220.799999993</v>
          </cell>
          <cell r="S61">
            <v>182400</v>
          </cell>
          <cell r="T61">
            <v>176400</v>
          </cell>
          <cell r="U61">
            <v>402540</v>
          </cell>
          <cell r="V61">
            <v>0</v>
          </cell>
          <cell r="W61">
            <v>0</v>
          </cell>
          <cell r="X61">
            <v>0</v>
          </cell>
          <cell r="AJ61">
            <v>0</v>
          </cell>
        </row>
        <row r="62">
          <cell r="B62" t="str">
            <v>JUL</v>
          </cell>
          <cell r="C62">
            <v>509</v>
          </cell>
          <cell r="D62">
            <v>833.84479371316309</v>
          </cell>
          <cell r="E62">
            <v>424427</v>
          </cell>
          <cell r="F62">
            <v>88</v>
          </cell>
          <cell r="G62">
            <v>3624.318181818182</v>
          </cell>
          <cell r="H62">
            <v>318940</v>
          </cell>
          <cell r="I62">
            <v>10513</v>
          </cell>
          <cell r="J62">
            <v>290</v>
          </cell>
          <cell r="K62">
            <v>754170</v>
          </cell>
          <cell r="R62">
            <v>11817430.400000012</v>
          </cell>
          <cell r="S62">
            <v>175200</v>
          </cell>
          <cell r="T62">
            <v>140400</v>
          </cell>
          <cell r="U62">
            <v>305160</v>
          </cell>
          <cell r="V62">
            <v>0</v>
          </cell>
          <cell r="W62">
            <v>0</v>
          </cell>
          <cell r="X62">
            <v>0</v>
          </cell>
          <cell r="AJ62">
            <v>0</v>
          </cell>
        </row>
        <row r="63">
          <cell r="B63" t="str">
            <v>AUG</v>
          </cell>
          <cell r="C63">
            <v>512</v>
          </cell>
          <cell r="D63">
            <v>734.287109375</v>
          </cell>
          <cell r="E63">
            <v>375955</v>
          </cell>
          <cell r="F63">
            <v>89</v>
          </cell>
          <cell r="G63">
            <v>3364.5393258426966</v>
          </cell>
          <cell r="H63">
            <v>299444</v>
          </cell>
          <cell r="I63">
            <v>10513</v>
          </cell>
          <cell r="J63">
            <v>290</v>
          </cell>
          <cell r="K63">
            <v>686202</v>
          </cell>
          <cell r="R63">
            <v>11948220.799999919</v>
          </cell>
          <cell r="S63">
            <v>184800</v>
          </cell>
          <cell r="T63">
            <v>133200</v>
          </cell>
          <cell r="U63">
            <v>338640</v>
          </cell>
          <cell r="V63">
            <v>0</v>
          </cell>
          <cell r="W63">
            <v>0</v>
          </cell>
          <cell r="X63">
            <v>0</v>
          </cell>
          <cell r="AJ63">
            <v>0</v>
          </cell>
        </row>
        <row r="64">
          <cell r="B64" t="str">
            <v>SEP</v>
          </cell>
          <cell r="C64">
            <v>528</v>
          </cell>
          <cell r="D64">
            <v>798</v>
          </cell>
          <cell r="E64">
            <v>421344</v>
          </cell>
          <cell r="F64">
            <v>88</v>
          </cell>
          <cell r="G64">
            <v>3427.9545454545455</v>
          </cell>
          <cell r="H64">
            <v>301660</v>
          </cell>
          <cell r="I64">
            <v>10513</v>
          </cell>
          <cell r="J64">
            <v>290</v>
          </cell>
          <cell r="K64">
            <v>733807</v>
          </cell>
          <cell r="R64">
            <v>12413270.400000004</v>
          </cell>
          <cell r="S64">
            <v>189600</v>
          </cell>
          <cell r="T64">
            <v>140400</v>
          </cell>
          <cell r="U64">
            <v>377220</v>
          </cell>
          <cell r="V64">
            <v>0</v>
          </cell>
          <cell r="W64">
            <v>0</v>
          </cell>
          <cell r="X64">
            <v>0</v>
          </cell>
          <cell r="AJ64">
            <v>0</v>
          </cell>
        </row>
        <row r="65">
          <cell r="B65" t="str">
            <v>OCT</v>
          </cell>
          <cell r="C65">
            <v>532</v>
          </cell>
          <cell r="D65">
            <v>846.18796992481202</v>
          </cell>
          <cell r="E65">
            <v>450172</v>
          </cell>
          <cell r="F65">
            <v>89</v>
          </cell>
          <cell r="G65">
            <v>3769.8876404494381</v>
          </cell>
          <cell r="H65">
            <v>335520</v>
          </cell>
          <cell r="I65">
            <v>10513</v>
          </cell>
          <cell r="J65">
            <v>290</v>
          </cell>
          <cell r="K65">
            <v>796495</v>
          </cell>
          <cell r="R65">
            <v>16297740.799999999</v>
          </cell>
          <cell r="S65">
            <v>271200</v>
          </cell>
          <cell r="T65">
            <v>166800</v>
          </cell>
          <cell r="U65">
            <v>325980</v>
          </cell>
          <cell r="V65">
            <v>0</v>
          </cell>
          <cell r="W65">
            <v>0</v>
          </cell>
          <cell r="X65">
            <v>0</v>
          </cell>
          <cell r="AJ65">
            <v>0</v>
          </cell>
        </row>
        <row r="66">
          <cell r="B66" t="str">
            <v>NOV</v>
          </cell>
          <cell r="C66">
            <v>542</v>
          </cell>
          <cell r="D66">
            <v>983.74723247232475</v>
          </cell>
          <cell r="E66">
            <v>533191</v>
          </cell>
          <cell r="F66">
            <v>92</v>
          </cell>
          <cell r="G66">
            <v>4931.695652173913</v>
          </cell>
          <cell r="H66">
            <v>453716</v>
          </cell>
          <cell r="I66">
            <v>10513</v>
          </cell>
          <cell r="J66">
            <v>290</v>
          </cell>
          <cell r="K66">
            <v>997710</v>
          </cell>
          <cell r="R66">
            <v>20782371.200000044</v>
          </cell>
          <cell r="S66">
            <v>297600</v>
          </cell>
          <cell r="T66">
            <v>283200</v>
          </cell>
          <cell r="U66">
            <v>413520</v>
          </cell>
          <cell r="V66">
            <v>0</v>
          </cell>
          <cell r="W66">
            <v>0</v>
          </cell>
          <cell r="X66">
            <v>0</v>
          </cell>
          <cell r="AJ66">
            <v>0</v>
          </cell>
        </row>
        <row r="67">
          <cell r="B67" t="str">
            <v>DEC</v>
          </cell>
          <cell r="C67">
            <v>541</v>
          </cell>
          <cell r="D67">
            <v>1324.0628465804066</v>
          </cell>
          <cell r="E67">
            <v>716318</v>
          </cell>
          <cell r="F67">
            <v>92</v>
          </cell>
          <cell r="G67">
            <v>6011.358695652174</v>
          </cell>
          <cell r="H67">
            <v>553045</v>
          </cell>
          <cell r="I67">
            <v>10513</v>
          </cell>
          <cell r="J67">
            <v>290</v>
          </cell>
          <cell r="K67">
            <v>1280166</v>
          </cell>
          <cell r="R67">
            <v>24558156.800000023</v>
          </cell>
          <cell r="S67">
            <v>381600</v>
          </cell>
          <cell r="T67">
            <v>170400</v>
          </cell>
          <cell r="U67">
            <v>471180</v>
          </cell>
          <cell r="V67">
            <v>0</v>
          </cell>
          <cell r="W67">
            <v>0</v>
          </cell>
          <cell r="X67">
            <v>0</v>
          </cell>
          <cell r="AJ67">
            <v>0</v>
          </cell>
        </row>
        <row r="68">
          <cell r="A68">
            <v>1991</v>
          </cell>
          <cell r="B68" t="str">
            <v>JAN</v>
          </cell>
          <cell r="C68">
            <v>541</v>
          </cell>
          <cell r="D68">
            <v>1641.8853974121996</v>
          </cell>
          <cell r="E68">
            <v>888260</v>
          </cell>
          <cell r="F68">
            <v>94</v>
          </cell>
          <cell r="G68">
            <v>6869.9148936170213</v>
          </cell>
          <cell r="H68">
            <v>645772</v>
          </cell>
          <cell r="I68">
            <v>10513</v>
          </cell>
          <cell r="J68">
            <v>290</v>
          </cell>
          <cell r="K68">
            <v>1544835</v>
          </cell>
          <cell r="R68">
            <v>23132790.399999969</v>
          </cell>
          <cell r="S68">
            <v>422400</v>
          </cell>
          <cell r="T68">
            <v>210000</v>
          </cell>
          <cell r="U68">
            <v>568740</v>
          </cell>
          <cell r="V68">
            <v>0</v>
          </cell>
          <cell r="W68">
            <v>0</v>
          </cell>
          <cell r="X68">
            <v>0</v>
          </cell>
          <cell r="AJ68">
            <v>0</v>
          </cell>
        </row>
        <row r="69">
          <cell r="B69" t="str">
            <v>FEB</v>
          </cell>
          <cell r="C69">
            <v>547</v>
          </cell>
          <cell r="D69">
            <v>1164.0073126142595</v>
          </cell>
          <cell r="E69">
            <v>636712</v>
          </cell>
          <cell r="F69">
            <v>95</v>
          </cell>
          <cell r="G69">
            <v>5561.4210526315792</v>
          </cell>
          <cell r="H69">
            <v>528335</v>
          </cell>
          <cell r="I69">
            <v>10513</v>
          </cell>
          <cell r="J69">
            <v>290</v>
          </cell>
          <cell r="K69">
            <v>1175850</v>
          </cell>
          <cell r="R69">
            <v>17580934.400000002</v>
          </cell>
          <cell r="S69">
            <v>285600</v>
          </cell>
          <cell r="T69">
            <v>210000</v>
          </cell>
          <cell r="U69">
            <v>471780</v>
          </cell>
          <cell r="V69">
            <v>0</v>
          </cell>
          <cell r="W69">
            <v>0</v>
          </cell>
          <cell r="X69">
            <v>0</v>
          </cell>
          <cell r="AJ69">
            <v>0</v>
          </cell>
        </row>
        <row r="70">
          <cell r="B70" t="str">
            <v>MAR</v>
          </cell>
          <cell r="C70">
            <v>545</v>
          </cell>
          <cell r="D70">
            <v>1095.5669724770642</v>
          </cell>
          <cell r="E70">
            <v>597084</v>
          </cell>
          <cell r="F70">
            <v>96</v>
          </cell>
          <cell r="G70">
            <v>5441.947916666667</v>
          </cell>
          <cell r="H70">
            <v>522427</v>
          </cell>
          <cell r="I70">
            <v>10513</v>
          </cell>
          <cell r="J70">
            <v>290</v>
          </cell>
          <cell r="K70">
            <v>1130314</v>
          </cell>
          <cell r="R70">
            <v>18230704.000000004</v>
          </cell>
          <cell r="S70">
            <v>280800</v>
          </cell>
          <cell r="T70">
            <v>230400</v>
          </cell>
          <cell r="U70">
            <v>464160</v>
          </cell>
          <cell r="V70">
            <v>0</v>
          </cell>
          <cell r="W70">
            <v>0</v>
          </cell>
          <cell r="X70">
            <v>0</v>
          </cell>
          <cell r="AJ70">
            <v>0</v>
          </cell>
        </row>
        <row r="71">
          <cell r="B71" t="str">
            <v>APR</v>
          </cell>
          <cell r="C71">
            <v>540</v>
          </cell>
          <cell r="D71">
            <v>1093.5777777777778</v>
          </cell>
          <cell r="E71">
            <v>590532</v>
          </cell>
          <cell r="F71">
            <v>97</v>
          </cell>
          <cell r="G71">
            <v>5334.7010309278348</v>
          </cell>
          <cell r="H71">
            <v>517466</v>
          </cell>
          <cell r="I71">
            <v>10513</v>
          </cell>
          <cell r="J71">
            <v>290</v>
          </cell>
          <cell r="K71">
            <v>1118801</v>
          </cell>
          <cell r="R71">
            <v>14931203.19999993</v>
          </cell>
          <cell r="S71">
            <v>264000</v>
          </cell>
          <cell r="T71">
            <v>212400</v>
          </cell>
          <cell r="U71">
            <v>396480</v>
          </cell>
          <cell r="V71">
            <v>0</v>
          </cell>
          <cell r="W71">
            <v>0</v>
          </cell>
          <cell r="X71">
            <v>0</v>
          </cell>
          <cell r="AJ71">
            <v>0</v>
          </cell>
        </row>
        <row r="72">
          <cell r="B72" t="str">
            <v>MAY</v>
          </cell>
          <cell r="C72">
            <v>539</v>
          </cell>
          <cell r="D72">
            <v>795.10946196660484</v>
          </cell>
          <cell r="E72">
            <v>428564</v>
          </cell>
          <cell r="F72">
            <v>92</v>
          </cell>
          <cell r="G72">
            <v>4197.630434782609</v>
          </cell>
          <cell r="H72">
            <v>386182</v>
          </cell>
          <cell r="I72">
            <v>10513</v>
          </cell>
          <cell r="J72">
            <v>290</v>
          </cell>
          <cell r="K72">
            <v>825549</v>
          </cell>
          <cell r="R72">
            <v>13612540.800000036</v>
          </cell>
          <cell r="S72">
            <v>216000</v>
          </cell>
          <cell r="T72">
            <v>178800</v>
          </cell>
          <cell r="U72">
            <v>325740</v>
          </cell>
          <cell r="V72">
            <v>0</v>
          </cell>
          <cell r="W72">
            <v>0</v>
          </cell>
          <cell r="X72">
            <v>0</v>
          </cell>
          <cell r="AJ72">
            <v>0</v>
          </cell>
        </row>
        <row r="73">
          <cell r="B73" t="str">
            <v>JUN</v>
          </cell>
          <cell r="C73">
            <v>537</v>
          </cell>
          <cell r="D73">
            <v>772.20670391061458</v>
          </cell>
          <cell r="E73">
            <v>414675</v>
          </cell>
          <cell r="F73">
            <v>93</v>
          </cell>
          <cell r="G73">
            <v>3518.0322580645161</v>
          </cell>
          <cell r="H73">
            <v>327177</v>
          </cell>
          <cell r="I73">
            <v>10513</v>
          </cell>
          <cell r="J73">
            <v>290</v>
          </cell>
          <cell r="K73">
            <v>752655</v>
          </cell>
          <cell r="R73">
            <v>12793571.199999966</v>
          </cell>
          <cell r="S73">
            <v>213600</v>
          </cell>
          <cell r="T73">
            <v>162000</v>
          </cell>
          <cell r="U73">
            <v>403800</v>
          </cell>
          <cell r="V73">
            <v>0</v>
          </cell>
          <cell r="W73">
            <v>0</v>
          </cell>
          <cell r="X73">
            <v>0</v>
          </cell>
          <cell r="AJ73">
            <v>0</v>
          </cell>
        </row>
        <row r="74">
          <cell r="B74" t="str">
            <v>JUL</v>
          </cell>
          <cell r="C74">
            <v>533</v>
          </cell>
          <cell r="D74">
            <v>707.04690431519703</v>
          </cell>
          <cell r="E74">
            <v>376856</v>
          </cell>
          <cell r="F74">
            <v>93</v>
          </cell>
          <cell r="G74">
            <v>3246.505376344086</v>
          </cell>
          <cell r="H74">
            <v>301925</v>
          </cell>
          <cell r="I74">
            <v>10513</v>
          </cell>
          <cell r="J74">
            <v>290</v>
          </cell>
          <cell r="K74">
            <v>689584</v>
          </cell>
          <cell r="R74">
            <v>12394230.400000039</v>
          </cell>
          <cell r="S74">
            <v>206400</v>
          </cell>
          <cell r="T74">
            <v>142800</v>
          </cell>
          <cell r="U74">
            <v>339000</v>
          </cell>
          <cell r="V74">
            <v>0</v>
          </cell>
          <cell r="W74">
            <v>0</v>
          </cell>
          <cell r="X74">
            <v>0</v>
          </cell>
          <cell r="AJ74">
            <v>0</v>
          </cell>
        </row>
        <row r="75">
          <cell r="B75" t="str">
            <v>AUG</v>
          </cell>
          <cell r="C75">
            <v>539</v>
          </cell>
          <cell r="D75">
            <v>752.92207792207796</v>
          </cell>
          <cell r="E75">
            <v>405825</v>
          </cell>
          <cell r="F75">
            <v>93</v>
          </cell>
          <cell r="G75">
            <v>3450.7096774193546</v>
          </cell>
          <cell r="H75">
            <v>320916</v>
          </cell>
          <cell r="I75">
            <v>10513</v>
          </cell>
          <cell r="J75">
            <v>290</v>
          </cell>
          <cell r="K75">
            <v>737544</v>
          </cell>
          <cell r="R75">
            <v>12849510.399999993</v>
          </cell>
          <cell r="S75">
            <v>211200</v>
          </cell>
          <cell r="T75">
            <v>140247</v>
          </cell>
          <cell r="U75">
            <v>321180</v>
          </cell>
          <cell r="V75">
            <v>0</v>
          </cell>
          <cell r="W75">
            <v>0</v>
          </cell>
          <cell r="X75">
            <v>0</v>
          </cell>
          <cell r="AJ75">
            <v>0</v>
          </cell>
        </row>
        <row r="76">
          <cell r="B76" t="str">
            <v>SEP</v>
          </cell>
          <cell r="C76">
            <v>545</v>
          </cell>
          <cell r="D76">
            <v>783.87522935779816</v>
          </cell>
          <cell r="E76">
            <v>427212</v>
          </cell>
          <cell r="F76">
            <v>94</v>
          </cell>
          <cell r="G76">
            <v>3769.127659574468</v>
          </cell>
          <cell r="H76">
            <v>354298</v>
          </cell>
          <cell r="I76">
            <v>10513</v>
          </cell>
          <cell r="J76">
            <v>290</v>
          </cell>
          <cell r="K76">
            <v>792313</v>
          </cell>
          <cell r="R76">
            <v>13404160</v>
          </cell>
          <cell r="S76">
            <v>268800</v>
          </cell>
          <cell r="T76">
            <v>176247</v>
          </cell>
          <cell r="U76">
            <v>406320</v>
          </cell>
          <cell r="V76">
            <v>0</v>
          </cell>
          <cell r="W76">
            <v>0</v>
          </cell>
          <cell r="X76">
            <v>0</v>
          </cell>
          <cell r="AJ76">
            <v>0</v>
          </cell>
        </row>
        <row r="77">
          <cell r="B77" t="str">
            <v>OCT</v>
          </cell>
          <cell r="C77">
            <v>547</v>
          </cell>
          <cell r="D77">
            <v>798.76051188299812</v>
          </cell>
          <cell r="E77">
            <v>436922</v>
          </cell>
          <cell r="F77">
            <v>95</v>
          </cell>
          <cell r="G77">
            <v>4158.0842105263155</v>
          </cell>
          <cell r="H77">
            <v>395018</v>
          </cell>
          <cell r="I77">
            <v>10513</v>
          </cell>
          <cell r="J77">
            <v>290</v>
          </cell>
          <cell r="K77">
            <v>842743</v>
          </cell>
          <cell r="R77">
            <v>16655502.719999963</v>
          </cell>
          <cell r="S77">
            <v>252000</v>
          </cell>
          <cell r="T77">
            <v>130800</v>
          </cell>
          <cell r="U77">
            <v>406320</v>
          </cell>
          <cell r="V77">
            <v>0</v>
          </cell>
          <cell r="W77">
            <v>0</v>
          </cell>
          <cell r="X77">
            <v>0</v>
          </cell>
          <cell r="AJ77">
            <v>0</v>
          </cell>
        </row>
        <row r="78">
          <cell r="B78" t="str">
            <v>NOV</v>
          </cell>
          <cell r="C78">
            <v>546</v>
          </cell>
          <cell r="D78">
            <v>982.21794871794873</v>
          </cell>
          <cell r="E78">
            <v>536291</v>
          </cell>
          <cell r="F78">
            <v>97</v>
          </cell>
          <cell r="G78">
            <v>5077.567010309278</v>
          </cell>
          <cell r="H78">
            <v>492524</v>
          </cell>
          <cell r="I78">
            <v>10513</v>
          </cell>
          <cell r="J78">
            <v>290</v>
          </cell>
          <cell r="K78">
            <v>1039618</v>
          </cell>
          <cell r="R78">
            <v>18760297.600000035</v>
          </cell>
          <cell r="S78">
            <v>331200</v>
          </cell>
          <cell r="T78">
            <v>229200</v>
          </cell>
          <cell r="U78">
            <v>393780</v>
          </cell>
          <cell r="V78">
            <v>0</v>
          </cell>
          <cell r="W78">
            <v>0</v>
          </cell>
          <cell r="X78">
            <v>0</v>
          </cell>
          <cell r="AJ78">
            <v>0</v>
          </cell>
        </row>
        <row r="79">
          <cell r="B79" t="str">
            <v>DEC</v>
          </cell>
          <cell r="C79">
            <v>548</v>
          </cell>
          <cell r="D79">
            <v>1032.5200729927008</v>
          </cell>
          <cell r="E79">
            <v>565821</v>
          </cell>
          <cell r="F79">
            <v>97</v>
          </cell>
          <cell r="G79">
            <v>5043.6185567010307</v>
          </cell>
          <cell r="H79">
            <v>489231</v>
          </cell>
          <cell r="I79">
            <v>10513</v>
          </cell>
          <cell r="J79">
            <v>290</v>
          </cell>
          <cell r="K79">
            <v>1065855</v>
          </cell>
          <cell r="R79">
            <v>20671623.68</v>
          </cell>
          <cell r="S79">
            <v>314400</v>
          </cell>
          <cell r="T79">
            <v>200400</v>
          </cell>
          <cell r="U79">
            <v>532680</v>
          </cell>
          <cell r="V79">
            <v>0</v>
          </cell>
          <cell r="W79">
            <v>0</v>
          </cell>
          <cell r="X79">
            <v>0</v>
          </cell>
          <cell r="AJ79">
            <v>0</v>
          </cell>
        </row>
        <row r="80">
          <cell r="A80">
            <v>1992</v>
          </cell>
          <cell r="B80" t="str">
            <v>JAN</v>
          </cell>
          <cell r="C80">
            <v>546</v>
          </cell>
          <cell r="D80">
            <v>1297.3608058608058</v>
          </cell>
          <cell r="E80">
            <v>708359</v>
          </cell>
          <cell r="F80">
            <v>98</v>
          </cell>
          <cell r="G80">
            <v>5949.8571428571431</v>
          </cell>
          <cell r="H80">
            <v>583086</v>
          </cell>
          <cell r="I80">
            <v>10513</v>
          </cell>
          <cell r="J80">
            <v>290</v>
          </cell>
          <cell r="K80">
            <v>1302248</v>
          </cell>
          <cell r="L80">
            <v>16211600</v>
          </cell>
          <cell r="M80">
            <v>24120</v>
          </cell>
          <cell r="O80">
            <v>0</v>
          </cell>
          <cell r="R80">
            <v>19693091.199999973</v>
          </cell>
          <cell r="S80">
            <v>374400</v>
          </cell>
          <cell r="T80">
            <v>276000</v>
          </cell>
          <cell r="U80">
            <v>517080</v>
          </cell>
          <cell r="V80">
            <v>0</v>
          </cell>
          <cell r="W80">
            <v>0</v>
          </cell>
          <cell r="X80">
            <v>0</v>
          </cell>
          <cell r="AJ80">
            <v>0</v>
          </cell>
        </row>
        <row r="81">
          <cell r="B81" t="str">
            <v>FEB</v>
          </cell>
          <cell r="C81">
            <v>542</v>
          </cell>
          <cell r="D81">
            <v>1087.2564575645756</v>
          </cell>
          <cell r="E81">
            <v>589293</v>
          </cell>
          <cell r="F81">
            <v>98</v>
          </cell>
          <cell r="G81">
            <v>5710.9591836734689</v>
          </cell>
          <cell r="H81">
            <v>559674</v>
          </cell>
          <cell r="I81">
            <v>10513</v>
          </cell>
          <cell r="J81">
            <v>290</v>
          </cell>
          <cell r="K81">
            <v>1159770</v>
          </cell>
          <cell r="L81">
            <v>15575900</v>
          </cell>
          <cell r="M81">
            <v>24760</v>
          </cell>
          <cell r="O81">
            <v>0</v>
          </cell>
          <cell r="R81">
            <v>19178150.400000006</v>
          </cell>
          <cell r="S81">
            <v>128400</v>
          </cell>
          <cell r="T81">
            <v>278400</v>
          </cell>
          <cell r="U81">
            <v>424380</v>
          </cell>
          <cell r="V81">
            <v>0</v>
          </cell>
          <cell r="W81">
            <v>0</v>
          </cell>
          <cell r="X81">
            <v>0</v>
          </cell>
          <cell r="AJ81">
            <v>0</v>
          </cell>
        </row>
        <row r="82">
          <cell r="B82" t="str">
            <v>MAR</v>
          </cell>
          <cell r="C82">
            <v>541</v>
          </cell>
          <cell r="D82">
            <v>1110.4621072088726</v>
          </cell>
          <cell r="E82">
            <v>600760</v>
          </cell>
          <cell r="F82">
            <v>98</v>
          </cell>
          <cell r="G82">
            <v>5515.1326530612241</v>
          </cell>
          <cell r="H82">
            <v>540483</v>
          </cell>
          <cell r="I82">
            <v>10513</v>
          </cell>
          <cell r="J82">
            <v>290</v>
          </cell>
          <cell r="K82">
            <v>1152046</v>
          </cell>
          <cell r="L82">
            <v>15549800</v>
          </cell>
          <cell r="M82">
            <v>24360</v>
          </cell>
          <cell r="O82">
            <v>0</v>
          </cell>
          <cell r="R82">
            <v>17866739.200000022</v>
          </cell>
          <cell r="S82">
            <v>478800</v>
          </cell>
          <cell r="T82">
            <v>176400</v>
          </cell>
          <cell r="U82">
            <v>555120</v>
          </cell>
          <cell r="V82">
            <v>0</v>
          </cell>
          <cell r="W82">
            <v>0</v>
          </cell>
          <cell r="X82">
            <v>0</v>
          </cell>
          <cell r="AJ82">
            <v>0</v>
          </cell>
        </row>
        <row r="83">
          <cell r="B83" t="str">
            <v>APR</v>
          </cell>
          <cell r="C83">
            <v>544</v>
          </cell>
          <cell r="D83">
            <v>855.35110294117646</v>
          </cell>
          <cell r="E83">
            <v>465311</v>
          </cell>
          <cell r="F83">
            <v>98</v>
          </cell>
          <cell r="G83">
            <v>4788.2142857142853</v>
          </cell>
          <cell r="H83">
            <v>469245</v>
          </cell>
          <cell r="I83">
            <v>10513</v>
          </cell>
          <cell r="J83">
            <v>290</v>
          </cell>
          <cell r="K83">
            <v>945359</v>
          </cell>
          <cell r="L83">
            <v>16550700</v>
          </cell>
          <cell r="M83">
            <v>24080</v>
          </cell>
          <cell r="O83">
            <v>0</v>
          </cell>
          <cell r="R83">
            <v>15791868.799999986</v>
          </cell>
          <cell r="S83">
            <v>288000</v>
          </cell>
          <cell r="T83">
            <v>193200</v>
          </cell>
          <cell r="U83">
            <v>410280</v>
          </cell>
          <cell r="V83">
            <v>0</v>
          </cell>
          <cell r="W83">
            <v>0</v>
          </cell>
          <cell r="X83">
            <v>0</v>
          </cell>
          <cell r="AJ83">
            <v>0</v>
          </cell>
        </row>
        <row r="84">
          <cell r="B84" t="str">
            <v>MAY</v>
          </cell>
          <cell r="C84">
            <v>544</v>
          </cell>
          <cell r="D84">
            <v>903.56801470588232</v>
          </cell>
          <cell r="E84">
            <v>491541</v>
          </cell>
          <cell r="F84">
            <v>94</v>
          </cell>
          <cell r="G84">
            <v>4733.6808510638302</v>
          </cell>
          <cell r="H84">
            <v>444966</v>
          </cell>
          <cell r="I84">
            <v>10513</v>
          </cell>
          <cell r="J84">
            <v>290</v>
          </cell>
          <cell r="K84">
            <v>947310</v>
          </cell>
          <cell r="L84">
            <v>15470300</v>
          </cell>
          <cell r="M84">
            <v>24080</v>
          </cell>
          <cell r="O84">
            <v>0</v>
          </cell>
          <cell r="R84">
            <v>14821609.599999998</v>
          </cell>
          <cell r="S84">
            <v>273600</v>
          </cell>
          <cell r="T84">
            <v>194400</v>
          </cell>
          <cell r="U84">
            <v>402960</v>
          </cell>
          <cell r="V84">
            <v>0</v>
          </cell>
          <cell r="W84">
            <v>0</v>
          </cell>
          <cell r="X84">
            <v>0</v>
          </cell>
          <cell r="AJ84">
            <v>0</v>
          </cell>
        </row>
        <row r="85">
          <cell r="B85" t="str">
            <v>JUN</v>
          </cell>
          <cell r="C85">
            <v>542</v>
          </cell>
          <cell r="D85">
            <v>827.24723247232475</v>
          </cell>
          <cell r="E85">
            <v>448368</v>
          </cell>
          <cell r="F85">
            <v>94</v>
          </cell>
          <cell r="G85">
            <v>3707.6595744680849</v>
          </cell>
          <cell r="H85">
            <v>348520</v>
          </cell>
          <cell r="I85">
            <v>10513</v>
          </cell>
          <cell r="J85">
            <v>290</v>
          </cell>
          <cell r="K85">
            <v>807691</v>
          </cell>
          <cell r="L85">
            <v>14788800</v>
          </cell>
          <cell r="M85">
            <v>23520</v>
          </cell>
          <cell r="O85">
            <v>0</v>
          </cell>
          <cell r="R85">
            <v>13008800</v>
          </cell>
          <cell r="S85">
            <v>214800</v>
          </cell>
          <cell r="T85">
            <v>169200</v>
          </cell>
          <cell r="U85">
            <v>447720</v>
          </cell>
          <cell r="V85">
            <v>0</v>
          </cell>
          <cell r="W85">
            <v>0</v>
          </cell>
          <cell r="X85">
            <v>0</v>
          </cell>
          <cell r="AJ85">
            <v>0</v>
          </cell>
        </row>
        <row r="86">
          <cell r="B86" t="str">
            <v>JUL</v>
          </cell>
          <cell r="C86">
            <v>536</v>
          </cell>
          <cell r="D86">
            <v>743.40858208955228</v>
          </cell>
          <cell r="E86">
            <v>398467</v>
          </cell>
          <cell r="F86">
            <v>94</v>
          </cell>
          <cell r="G86">
            <v>3912.9148936170213</v>
          </cell>
          <cell r="H86">
            <v>367814</v>
          </cell>
          <cell r="I86">
            <v>10513</v>
          </cell>
          <cell r="J86">
            <v>290</v>
          </cell>
          <cell r="K86">
            <v>777084</v>
          </cell>
          <cell r="L86">
            <v>16757500</v>
          </cell>
          <cell r="M86">
            <v>23600</v>
          </cell>
          <cell r="O86">
            <v>0</v>
          </cell>
          <cell r="R86">
            <v>13386240</v>
          </cell>
          <cell r="S86">
            <v>154800</v>
          </cell>
          <cell r="T86">
            <v>130800</v>
          </cell>
          <cell r="U86">
            <v>376500</v>
          </cell>
          <cell r="V86">
            <v>0</v>
          </cell>
          <cell r="W86">
            <v>0</v>
          </cell>
          <cell r="X86">
            <v>0</v>
          </cell>
          <cell r="AJ86">
            <v>0</v>
          </cell>
        </row>
        <row r="87">
          <cell r="B87" t="str">
            <v>AUG</v>
          </cell>
          <cell r="C87">
            <v>538</v>
          </cell>
          <cell r="D87">
            <v>765.07249070631974</v>
          </cell>
          <cell r="E87">
            <v>411609</v>
          </cell>
          <cell r="F87">
            <v>93</v>
          </cell>
          <cell r="G87">
            <v>3369.3440860215055</v>
          </cell>
          <cell r="H87">
            <v>313349</v>
          </cell>
          <cell r="I87">
            <v>10513</v>
          </cell>
          <cell r="J87">
            <v>290</v>
          </cell>
          <cell r="K87">
            <v>735761</v>
          </cell>
          <cell r="L87">
            <v>9941000</v>
          </cell>
          <cell r="M87">
            <v>23320</v>
          </cell>
          <cell r="O87">
            <v>0</v>
          </cell>
          <cell r="R87">
            <v>12496400</v>
          </cell>
          <cell r="S87">
            <v>298800</v>
          </cell>
          <cell r="T87">
            <v>166800</v>
          </cell>
          <cell r="U87">
            <v>263880</v>
          </cell>
          <cell r="V87">
            <v>0</v>
          </cell>
          <cell r="W87">
            <v>0</v>
          </cell>
          <cell r="X87">
            <v>0</v>
          </cell>
          <cell r="AJ87">
            <v>0</v>
          </cell>
        </row>
        <row r="88">
          <cell r="B88" t="str">
            <v>SEP</v>
          </cell>
          <cell r="C88">
            <v>544</v>
          </cell>
          <cell r="D88">
            <v>751.20772058823525</v>
          </cell>
          <cell r="E88">
            <v>408657</v>
          </cell>
          <cell r="F88">
            <v>91</v>
          </cell>
          <cell r="G88">
            <v>3442.934065934066</v>
          </cell>
          <cell r="H88">
            <v>313307</v>
          </cell>
          <cell r="I88">
            <v>10513</v>
          </cell>
          <cell r="J88">
            <v>290</v>
          </cell>
          <cell r="K88">
            <v>732767</v>
          </cell>
          <cell r="L88">
            <v>12525400</v>
          </cell>
          <cell r="M88">
            <v>24560</v>
          </cell>
          <cell r="O88">
            <v>1920</v>
          </cell>
          <cell r="R88">
            <v>15180723.199999999</v>
          </cell>
          <cell r="S88">
            <v>241200</v>
          </cell>
          <cell r="T88">
            <v>159600</v>
          </cell>
          <cell r="U88">
            <v>394080</v>
          </cell>
          <cell r="V88">
            <v>0</v>
          </cell>
          <cell r="W88">
            <v>0</v>
          </cell>
          <cell r="X88">
            <v>0</v>
          </cell>
          <cell r="AJ88">
            <v>0</v>
          </cell>
        </row>
        <row r="89">
          <cell r="B89" t="str">
            <v>OCT</v>
          </cell>
          <cell r="C89">
            <v>543</v>
          </cell>
          <cell r="D89">
            <v>820.34622467771635</v>
          </cell>
          <cell r="E89">
            <v>445448</v>
          </cell>
          <cell r="F89">
            <v>94</v>
          </cell>
          <cell r="G89">
            <v>4221.8085106382978</v>
          </cell>
          <cell r="H89">
            <v>396850</v>
          </cell>
          <cell r="I89">
            <v>10513</v>
          </cell>
          <cell r="J89">
            <v>290</v>
          </cell>
          <cell r="K89">
            <v>853101</v>
          </cell>
          <cell r="L89">
            <v>16046500</v>
          </cell>
          <cell r="M89">
            <v>24360</v>
          </cell>
          <cell r="O89">
            <v>0</v>
          </cell>
          <cell r="R89">
            <v>15261679.999999994</v>
          </cell>
          <cell r="S89">
            <v>298800</v>
          </cell>
          <cell r="T89">
            <v>184800</v>
          </cell>
          <cell r="U89">
            <v>473160</v>
          </cell>
          <cell r="V89">
            <v>0</v>
          </cell>
          <cell r="W89">
            <v>0</v>
          </cell>
          <cell r="X89">
            <v>0</v>
          </cell>
          <cell r="AJ89">
            <v>0</v>
          </cell>
        </row>
        <row r="90">
          <cell r="B90" t="str">
            <v>NOV</v>
          </cell>
          <cell r="C90">
            <v>545</v>
          </cell>
          <cell r="D90">
            <v>988.03302752293575</v>
          </cell>
          <cell r="E90">
            <v>538478</v>
          </cell>
          <cell r="F90">
            <v>93</v>
          </cell>
          <cell r="G90">
            <v>5211.4408602150534</v>
          </cell>
          <cell r="H90">
            <v>484664</v>
          </cell>
          <cell r="I90">
            <v>10513</v>
          </cell>
          <cell r="J90">
            <v>290</v>
          </cell>
          <cell r="K90">
            <v>1033945</v>
          </cell>
          <cell r="L90">
            <v>15332400</v>
          </cell>
          <cell r="M90">
            <v>24480</v>
          </cell>
          <cell r="O90">
            <v>0</v>
          </cell>
          <cell r="R90">
            <v>18421844.800000004</v>
          </cell>
          <cell r="S90">
            <v>354840</v>
          </cell>
          <cell r="T90">
            <v>318240</v>
          </cell>
          <cell r="U90">
            <v>452640</v>
          </cell>
          <cell r="V90">
            <v>0</v>
          </cell>
          <cell r="W90">
            <v>0</v>
          </cell>
          <cell r="X90">
            <v>0</v>
          </cell>
          <cell r="AJ90">
            <v>0</v>
          </cell>
        </row>
        <row r="91">
          <cell r="B91" t="str">
            <v>DEC</v>
          </cell>
          <cell r="C91">
            <v>548</v>
          </cell>
          <cell r="D91">
            <v>1079.801094890511</v>
          </cell>
          <cell r="E91">
            <v>591731</v>
          </cell>
          <cell r="F91">
            <v>93</v>
          </cell>
          <cell r="G91">
            <v>5377.9784946236559</v>
          </cell>
          <cell r="H91">
            <v>500152</v>
          </cell>
          <cell r="I91">
            <v>10513</v>
          </cell>
          <cell r="J91">
            <v>290</v>
          </cell>
          <cell r="K91">
            <v>1102686</v>
          </cell>
          <cell r="L91">
            <v>12118200</v>
          </cell>
          <cell r="M91">
            <v>24440</v>
          </cell>
          <cell r="O91">
            <v>0</v>
          </cell>
          <cell r="R91">
            <v>24731501.199999999</v>
          </cell>
          <cell r="S91">
            <v>330360</v>
          </cell>
          <cell r="T91">
            <v>84960.000000000218</v>
          </cell>
          <cell r="U91">
            <v>456840</v>
          </cell>
          <cell r="V91">
            <v>0</v>
          </cell>
          <cell r="W91">
            <v>0</v>
          </cell>
          <cell r="X91">
            <v>0</v>
          </cell>
          <cell r="AJ91">
            <v>0</v>
          </cell>
        </row>
        <row r="92">
          <cell r="A92">
            <v>1993</v>
          </cell>
          <cell r="B92" t="str">
            <v>JAN</v>
          </cell>
          <cell r="C92">
            <v>546</v>
          </cell>
          <cell r="D92">
            <v>1395.5</v>
          </cell>
          <cell r="E92">
            <v>761943</v>
          </cell>
          <cell r="F92">
            <v>95</v>
          </cell>
          <cell r="G92">
            <v>6421.4526315789471</v>
          </cell>
          <cell r="H92">
            <v>610038</v>
          </cell>
          <cell r="I92">
            <v>10513</v>
          </cell>
          <cell r="J92">
            <v>290</v>
          </cell>
          <cell r="K92">
            <v>1382784</v>
          </cell>
          <cell r="L92">
            <v>12361300</v>
          </cell>
          <cell r="M92">
            <v>21640</v>
          </cell>
          <cell r="O92">
            <v>0</v>
          </cell>
          <cell r="R92">
            <v>24396861.599999994</v>
          </cell>
          <cell r="S92">
            <v>508200</v>
          </cell>
          <cell r="T92">
            <v>290400</v>
          </cell>
          <cell r="U92">
            <v>641760</v>
          </cell>
          <cell r="V92">
            <v>0</v>
          </cell>
          <cell r="W92">
            <v>0</v>
          </cell>
          <cell r="X92">
            <v>0</v>
          </cell>
          <cell r="AJ92">
            <v>0</v>
          </cell>
        </row>
        <row r="93">
          <cell r="B93" t="str">
            <v>FEB</v>
          </cell>
          <cell r="C93">
            <v>542</v>
          </cell>
          <cell r="D93">
            <v>1204.3542435424354</v>
          </cell>
          <cell r="E93">
            <v>652760</v>
          </cell>
          <cell r="F93">
            <v>92</v>
          </cell>
          <cell r="G93">
            <v>5531.576086956522</v>
          </cell>
          <cell r="H93">
            <v>508905</v>
          </cell>
          <cell r="I93">
            <v>10513</v>
          </cell>
          <cell r="J93">
            <v>290</v>
          </cell>
          <cell r="K93">
            <v>1172468</v>
          </cell>
          <cell r="L93">
            <v>12452800</v>
          </cell>
          <cell r="M93">
            <v>22080</v>
          </cell>
          <cell r="O93">
            <v>0</v>
          </cell>
          <cell r="R93">
            <v>19952659.200000007</v>
          </cell>
          <cell r="S93">
            <v>346200</v>
          </cell>
          <cell r="T93">
            <v>279600</v>
          </cell>
          <cell r="U93">
            <v>508320</v>
          </cell>
          <cell r="V93">
            <v>0</v>
          </cell>
          <cell r="W93">
            <v>0</v>
          </cell>
          <cell r="X93">
            <v>0</v>
          </cell>
          <cell r="AJ93">
            <v>0</v>
          </cell>
        </row>
        <row r="94">
          <cell r="B94" t="str">
            <v>MAR</v>
          </cell>
          <cell r="C94">
            <v>539</v>
          </cell>
          <cell r="D94">
            <v>1030.669758812616</v>
          </cell>
          <cell r="E94">
            <v>555531</v>
          </cell>
          <cell r="F94">
            <v>92</v>
          </cell>
          <cell r="G94">
            <v>5191.673913043478</v>
          </cell>
          <cell r="H94">
            <v>477634</v>
          </cell>
          <cell r="I94">
            <v>10513</v>
          </cell>
          <cell r="J94">
            <v>290</v>
          </cell>
          <cell r="K94">
            <v>1043968</v>
          </cell>
          <cell r="L94">
            <v>14742900</v>
          </cell>
          <cell r="M94">
            <v>21910</v>
          </cell>
          <cell r="O94">
            <v>480</v>
          </cell>
          <cell r="R94">
            <v>18802559.199999999</v>
          </cell>
          <cell r="S94">
            <v>298800</v>
          </cell>
          <cell r="T94">
            <v>176400</v>
          </cell>
          <cell r="U94">
            <v>477960</v>
          </cell>
          <cell r="V94">
            <v>0</v>
          </cell>
          <cell r="W94">
            <v>0</v>
          </cell>
          <cell r="X94">
            <v>0</v>
          </cell>
          <cell r="AJ94">
            <v>0</v>
          </cell>
        </row>
        <row r="95">
          <cell r="B95" t="str">
            <v>APR</v>
          </cell>
          <cell r="C95">
            <v>538</v>
          </cell>
          <cell r="D95">
            <v>861.31226765799261</v>
          </cell>
          <cell r="E95">
            <v>463386</v>
          </cell>
          <cell r="F95">
            <v>92</v>
          </cell>
          <cell r="G95">
            <v>4597.152173913043</v>
          </cell>
          <cell r="H95">
            <v>422938</v>
          </cell>
          <cell r="I95">
            <v>10513</v>
          </cell>
          <cell r="J95">
            <v>290</v>
          </cell>
          <cell r="K95">
            <v>897127</v>
          </cell>
          <cell r="L95">
            <v>4051300</v>
          </cell>
          <cell r="M95">
            <v>21550</v>
          </cell>
          <cell r="O95">
            <v>0</v>
          </cell>
          <cell r="R95">
            <v>15636003.199999996</v>
          </cell>
          <cell r="S95">
            <v>280800</v>
          </cell>
          <cell r="T95">
            <v>230400</v>
          </cell>
          <cell r="U95">
            <v>493440</v>
          </cell>
          <cell r="V95">
            <v>0</v>
          </cell>
          <cell r="W95">
            <v>0</v>
          </cell>
          <cell r="X95">
            <v>0</v>
          </cell>
          <cell r="AJ95">
            <v>0</v>
          </cell>
        </row>
        <row r="96">
          <cell r="B96" t="str">
            <v>MAY</v>
          </cell>
          <cell r="C96">
            <v>456</v>
          </cell>
          <cell r="D96">
            <v>925.89473684210532</v>
          </cell>
          <cell r="E96">
            <v>422208</v>
          </cell>
          <cell r="F96">
            <v>83</v>
          </cell>
          <cell r="G96">
            <v>4149.0963855421687</v>
          </cell>
          <cell r="H96">
            <v>344375</v>
          </cell>
          <cell r="I96">
            <v>10513</v>
          </cell>
          <cell r="J96">
            <v>290</v>
          </cell>
          <cell r="K96">
            <v>777386</v>
          </cell>
          <cell r="L96">
            <v>485500</v>
          </cell>
          <cell r="M96">
            <v>2770</v>
          </cell>
          <cell r="O96">
            <v>0</v>
          </cell>
          <cell r="R96">
            <v>14739900.000000004</v>
          </cell>
          <cell r="S96">
            <v>218400</v>
          </cell>
          <cell r="T96">
            <v>166800</v>
          </cell>
          <cell r="U96">
            <v>410640</v>
          </cell>
          <cell r="V96">
            <v>0</v>
          </cell>
          <cell r="W96">
            <v>0</v>
          </cell>
          <cell r="X96">
            <v>0</v>
          </cell>
          <cell r="AJ96">
            <v>0</v>
          </cell>
        </row>
        <row r="97">
          <cell r="B97" t="str">
            <v>JUN</v>
          </cell>
          <cell r="C97">
            <v>415</v>
          </cell>
          <cell r="D97">
            <v>825.79036144578311</v>
          </cell>
          <cell r="E97">
            <v>342703</v>
          </cell>
          <cell r="F97">
            <v>84</v>
          </cell>
          <cell r="G97">
            <v>3291.8809523809523</v>
          </cell>
          <cell r="H97">
            <v>276518</v>
          </cell>
          <cell r="I97">
            <v>10513</v>
          </cell>
          <cell r="J97">
            <v>290</v>
          </cell>
          <cell r="K97">
            <v>630024</v>
          </cell>
          <cell r="L97">
            <v>169900</v>
          </cell>
          <cell r="M97">
            <v>2440</v>
          </cell>
          <cell r="O97">
            <v>0</v>
          </cell>
          <cell r="R97">
            <v>13187299.999999993</v>
          </cell>
          <cell r="S97">
            <v>260400</v>
          </cell>
          <cell r="T97">
            <v>165600</v>
          </cell>
          <cell r="U97">
            <v>373680</v>
          </cell>
          <cell r="V97">
            <v>0</v>
          </cell>
          <cell r="W97">
            <v>2300</v>
          </cell>
          <cell r="X97">
            <v>0</v>
          </cell>
          <cell r="AJ97">
            <v>0</v>
          </cell>
        </row>
        <row r="98">
          <cell r="B98" t="str">
            <v>JUL</v>
          </cell>
          <cell r="C98">
            <v>385</v>
          </cell>
          <cell r="D98">
            <v>706.78701298701299</v>
          </cell>
          <cell r="E98">
            <v>272113</v>
          </cell>
          <cell r="F98">
            <v>82</v>
          </cell>
          <cell r="G98">
            <v>3064.2804878048782</v>
          </cell>
          <cell r="H98">
            <v>251271</v>
          </cell>
          <cell r="I98">
            <v>10513</v>
          </cell>
          <cell r="J98">
            <v>290</v>
          </cell>
          <cell r="K98">
            <v>534187</v>
          </cell>
          <cell r="L98">
            <v>660200</v>
          </cell>
          <cell r="M98">
            <v>2040</v>
          </cell>
          <cell r="O98">
            <v>0</v>
          </cell>
          <cell r="R98">
            <v>12788300.000000004</v>
          </cell>
          <cell r="S98">
            <v>237600</v>
          </cell>
          <cell r="T98">
            <v>153600</v>
          </cell>
          <cell r="U98">
            <v>484200</v>
          </cell>
          <cell r="V98">
            <v>0</v>
          </cell>
          <cell r="W98">
            <v>3000</v>
          </cell>
          <cell r="X98">
            <v>0</v>
          </cell>
          <cell r="AJ98">
            <v>0</v>
          </cell>
        </row>
        <row r="99">
          <cell r="B99" t="str">
            <v>AUG</v>
          </cell>
          <cell r="C99">
            <v>359</v>
          </cell>
          <cell r="D99">
            <v>677.90529247910865</v>
          </cell>
          <cell r="E99">
            <v>243368</v>
          </cell>
          <cell r="F99">
            <v>81</v>
          </cell>
          <cell r="G99">
            <v>2615.5308641975307</v>
          </cell>
          <cell r="H99">
            <v>211858</v>
          </cell>
          <cell r="I99">
            <v>10513</v>
          </cell>
          <cell r="J99">
            <v>290</v>
          </cell>
          <cell r="K99">
            <v>466029</v>
          </cell>
          <cell r="L99">
            <v>802800</v>
          </cell>
          <cell r="M99">
            <v>0</v>
          </cell>
          <cell r="O99">
            <v>4800</v>
          </cell>
          <cell r="R99">
            <v>13606679.040000003</v>
          </cell>
          <cell r="S99">
            <v>274800</v>
          </cell>
          <cell r="T99">
            <v>135600</v>
          </cell>
          <cell r="U99">
            <v>360600</v>
          </cell>
          <cell r="V99">
            <v>0</v>
          </cell>
          <cell r="W99">
            <v>3400</v>
          </cell>
          <cell r="X99">
            <v>13452</v>
          </cell>
          <cell r="AJ99">
            <v>13452</v>
          </cell>
        </row>
        <row r="100">
          <cell r="B100" t="str">
            <v>SEP</v>
          </cell>
          <cell r="C100">
            <v>325</v>
          </cell>
          <cell r="D100">
            <v>731.08</v>
          </cell>
          <cell r="E100">
            <v>237601</v>
          </cell>
          <cell r="F100">
            <v>78</v>
          </cell>
          <cell r="G100">
            <v>2825.3461538461538</v>
          </cell>
          <cell r="H100">
            <v>220377</v>
          </cell>
          <cell r="I100">
            <v>10513</v>
          </cell>
          <cell r="J100">
            <v>290</v>
          </cell>
          <cell r="K100">
            <v>468781</v>
          </cell>
          <cell r="L100">
            <v>0</v>
          </cell>
          <cell r="M100">
            <v>0</v>
          </cell>
          <cell r="O100">
            <v>0</v>
          </cell>
          <cell r="R100">
            <v>13863500</v>
          </cell>
          <cell r="S100">
            <v>228000</v>
          </cell>
          <cell r="T100">
            <v>165600</v>
          </cell>
          <cell r="U100">
            <v>427560</v>
          </cell>
          <cell r="V100">
            <v>0</v>
          </cell>
          <cell r="W100">
            <v>4300</v>
          </cell>
          <cell r="X100">
            <v>18372</v>
          </cell>
          <cell r="AJ100">
            <v>18372</v>
          </cell>
        </row>
        <row r="101">
          <cell r="B101" t="str">
            <v>OCT</v>
          </cell>
          <cell r="C101">
            <v>311</v>
          </cell>
          <cell r="D101">
            <v>695.21221864951769</v>
          </cell>
          <cell r="E101">
            <v>216211</v>
          </cell>
          <cell r="F101">
            <v>82</v>
          </cell>
          <cell r="G101">
            <v>2651.1219512195121</v>
          </cell>
          <cell r="H101">
            <v>217392</v>
          </cell>
          <cell r="I101">
            <v>10513</v>
          </cell>
          <cell r="J101">
            <v>290</v>
          </cell>
          <cell r="K101">
            <v>444406</v>
          </cell>
          <cell r="L101">
            <v>440300</v>
          </cell>
          <cell r="M101">
            <v>0</v>
          </cell>
          <cell r="O101">
            <v>0</v>
          </cell>
          <cell r="R101">
            <v>15922550.000000004</v>
          </cell>
          <cell r="S101">
            <v>325200</v>
          </cell>
          <cell r="T101">
            <v>175200</v>
          </cell>
          <cell r="U101">
            <v>342480</v>
          </cell>
          <cell r="V101">
            <v>0</v>
          </cell>
          <cell r="W101">
            <v>4100</v>
          </cell>
          <cell r="X101">
            <v>15384</v>
          </cell>
          <cell r="AJ101">
            <v>15384</v>
          </cell>
        </row>
        <row r="102">
          <cell r="B102" t="str">
            <v>NOV</v>
          </cell>
          <cell r="C102">
            <v>280</v>
          </cell>
          <cell r="D102">
            <v>809.74285714285713</v>
          </cell>
          <cell r="E102">
            <v>226728</v>
          </cell>
          <cell r="F102">
            <v>80</v>
          </cell>
          <cell r="G102">
            <v>3296.75</v>
          </cell>
          <cell r="H102">
            <v>263740</v>
          </cell>
          <cell r="I102">
            <v>10513</v>
          </cell>
          <cell r="J102">
            <v>290</v>
          </cell>
          <cell r="K102">
            <v>501271</v>
          </cell>
          <cell r="L102">
            <v>424600</v>
          </cell>
          <cell r="M102">
            <v>0</v>
          </cell>
          <cell r="O102">
            <v>0</v>
          </cell>
          <cell r="R102">
            <v>18272100.000000004</v>
          </cell>
          <cell r="S102">
            <v>364800</v>
          </cell>
          <cell r="T102">
            <v>175200</v>
          </cell>
          <cell r="U102">
            <v>530760</v>
          </cell>
          <cell r="V102">
            <v>0</v>
          </cell>
          <cell r="W102">
            <v>6700</v>
          </cell>
          <cell r="X102">
            <v>19944</v>
          </cell>
          <cell r="AJ102">
            <v>19944</v>
          </cell>
        </row>
        <row r="103">
          <cell r="B103" t="str">
            <v>DEC</v>
          </cell>
          <cell r="C103">
            <v>259</v>
          </cell>
          <cell r="D103">
            <v>982.59459459459458</v>
          </cell>
          <cell r="E103">
            <v>254492</v>
          </cell>
          <cell r="F103">
            <v>73</v>
          </cell>
          <cell r="G103">
            <v>5037.5616438356165</v>
          </cell>
          <cell r="H103">
            <v>367742</v>
          </cell>
          <cell r="I103">
            <v>10513</v>
          </cell>
          <cell r="J103">
            <v>290</v>
          </cell>
          <cell r="K103">
            <v>633037</v>
          </cell>
          <cell r="L103">
            <v>156800</v>
          </cell>
          <cell r="M103">
            <v>0</v>
          </cell>
          <cell r="O103">
            <v>578064</v>
          </cell>
          <cell r="R103">
            <v>19897161.839999992</v>
          </cell>
          <cell r="S103">
            <v>334800</v>
          </cell>
          <cell r="T103">
            <v>259200</v>
          </cell>
          <cell r="U103">
            <v>858480</v>
          </cell>
          <cell r="V103">
            <v>0</v>
          </cell>
          <cell r="W103">
            <v>5800</v>
          </cell>
          <cell r="X103">
            <v>17820</v>
          </cell>
          <cell r="AJ103">
            <v>17820</v>
          </cell>
        </row>
        <row r="342">
          <cell r="B342" t="str">
            <v>1986</v>
          </cell>
          <cell r="C342">
            <v>256</v>
          </cell>
          <cell r="D342">
            <v>8714.84375</v>
          </cell>
          <cell r="E342">
            <v>2231000</v>
          </cell>
          <cell r="F342">
            <v>65.416666666666671</v>
          </cell>
          <cell r="G342">
            <v>56254.77707006369</v>
          </cell>
          <cell r="H342">
            <v>3680000</v>
          </cell>
          <cell r="I342">
            <v>126156</v>
          </cell>
          <cell r="J342">
            <v>3480</v>
          </cell>
          <cell r="K342">
            <v>630024</v>
          </cell>
        </row>
        <row r="343">
          <cell r="B343">
            <v>1987</v>
          </cell>
          <cell r="C343">
            <v>412.41666666666669</v>
          </cell>
          <cell r="D343">
            <v>10303.625782986461</v>
          </cell>
          <cell r="E343">
            <v>4249387</v>
          </cell>
          <cell r="F343">
            <v>73.833333333333329</v>
          </cell>
          <cell r="G343">
            <v>53799.941309255082</v>
          </cell>
          <cell r="H343">
            <v>3972229</v>
          </cell>
          <cell r="I343">
            <v>126156</v>
          </cell>
          <cell r="J343">
            <v>3480</v>
          </cell>
          <cell r="K343">
            <v>534187</v>
          </cell>
        </row>
        <row r="344">
          <cell r="B344">
            <v>1988</v>
          </cell>
          <cell r="C344">
            <v>448</v>
          </cell>
          <cell r="D344">
            <v>10786.350446428571</v>
          </cell>
          <cell r="E344">
            <v>4832285</v>
          </cell>
          <cell r="F344">
            <v>76.916666666666671</v>
          </cell>
          <cell r="G344">
            <v>51656.424702058503</v>
          </cell>
          <cell r="H344">
            <v>3973240</v>
          </cell>
          <cell r="I344">
            <v>126156</v>
          </cell>
          <cell r="J344">
            <v>3480</v>
          </cell>
          <cell r="K344">
            <v>466029</v>
          </cell>
        </row>
        <row r="345">
          <cell r="B345">
            <v>1989</v>
          </cell>
          <cell r="C345">
            <v>508.58333333333331</v>
          </cell>
          <cell r="D345">
            <v>11785.203342618384</v>
          </cell>
          <cell r="E345">
            <v>5993758</v>
          </cell>
          <cell r="F345">
            <v>80.916666666666671</v>
          </cell>
          <cell r="G345">
            <v>53134.838311019565</v>
          </cell>
          <cell r="H345">
            <v>4299494</v>
          </cell>
          <cell r="I345">
            <v>126156</v>
          </cell>
          <cell r="J345">
            <v>3480</v>
          </cell>
          <cell r="K345">
            <v>468781</v>
          </cell>
        </row>
        <row r="346">
          <cell r="B346">
            <v>1990</v>
          </cell>
          <cell r="C346">
            <v>518.75</v>
          </cell>
          <cell r="D346">
            <v>12365.663614457831</v>
          </cell>
          <cell r="E346">
            <v>6414688</v>
          </cell>
          <cell r="F346">
            <v>89.666666666666671</v>
          </cell>
          <cell r="G346">
            <v>57532.784386617095</v>
          </cell>
          <cell r="H346">
            <v>5158773</v>
          </cell>
          <cell r="I346">
            <v>126156</v>
          </cell>
          <cell r="J346">
            <v>3480</v>
          </cell>
          <cell r="K346">
            <v>444406</v>
          </cell>
        </row>
        <row r="347">
          <cell r="B347">
            <v>1991</v>
          </cell>
          <cell r="C347">
            <v>542.25</v>
          </cell>
          <cell r="D347">
            <v>11627.024435223606</v>
          </cell>
          <cell r="E347">
            <v>6304754</v>
          </cell>
          <cell r="F347">
            <v>94.666666666666671</v>
          </cell>
          <cell r="G347">
            <v>55788.07394366197</v>
          </cell>
          <cell r="H347">
            <v>5281271</v>
          </cell>
          <cell r="I347">
            <v>126156</v>
          </cell>
          <cell r="J347">
            <v>3480</v>
          </cell>
          <cell r="K347">
            <v>501271</v>
          </cell>
        </row>
        <row r="348">
          <cell r="B348">
            <v>1992</v>
          </cell>
          <cell r="C348">
            <v>542.75</v>
          </cell>
          <cell r="D348">
            <v>11235.415937356058</v>
          </cell>
          <cell r="E348">
            <v>6098022</v>
          </cell>
          <cell r="F348">
            <v>94.833333333333329</v>
          </cell>
          <cell r="G348">
            <v>56120.667838312831</v>
          </cell>
          <cell r="H348">
            <v>5322110</v>
          </cell>
          <cell r="I348">
            <v>126156</v>
          </cell>
          <cell r="J348">
            <v>3480</v>
          </cell>
          <cell r="K348">
            <v>633037</v>
          </cell>
        </row>
        <row r="349">
          <cell r="B349">
            <v>1993</v>
          </cell>
          <cell r="C349">
            <v>412.91666666666669</v>
          </cell>
          <cell r="D349">
            <v>11259.036932391524</v>
          </cell>
          <cell r="E349">
            <v>4649044</v>
          </cell>
          <cell r="F349">
            <v>84.5</v>
          </cell>
          <cell r="G349">
            <v>49382.106508875739</v>
          </cell>
          <cell r="H349">
            <v>4172788</v>
          </cell>
          <cell r="I349">
            <v>126156</v>
          </cell>
          <cell r="J349">
            <v>3480</v>
          </cell>
          <cell r="K349">
            <v>643221</v>
          </cell>
        </row>
        <row r="350">
          <cell r="B350">
            <v>1994</v>
          </cell>
          <cell r="C350">
            <v>234.33333333333334</v>
          </cell>
          <cell r="D350">
            <v>9892.6130867709817</v>
          </cell>
          <cell r="E350">
            <v>2318169</v>
          </cell>
          <cell r="F350">
            <v>71.666666666666671</v>
          </cell>
          <cell r="G350">
            <v>47023.68837209302</v>
          </cell>
          <cell r="H350">
            <v>3370031</v>
          </cell>
          <cell r="I350">
            <v>81600</v>
          </cell>
          <cell r="J350">
            <v>2796</v>
          </cell>
          <cell r="K350">
            <v>5772596</v>
          </cell>
          <cell r="L350">
            <v>6083400</v>
          </cell>
          <cell r="O350">
            <v>101568</v>
          </cell>
          <cell r="P350">
            <v>6184968</v>
          </cell>
          <cell r="Q350">
            <v>11957564</v>
          </cell>
          <cell r="R350">
            <v>198431308.92000002</v>
          </cell>
          <cell r="S350">
            <v>3673079.9999999995</v>
          </cell>
          <cell r="T350">
            <v>2393520.0000000005</v>
          </cell>
          <cell r="U350">
            <v>5695800</v>
          </cell>
          <cell r="V350">
            <v>9500</v>
          </cell>
          <cell r="W350">
            <v>75900</v>
          </cell>
          <cell r="X350">
            <v>242582.6</v>
          </cell>
          <cell r="Y350">
            <v>0</v>
          </cell>
          <cell r="Z350">
            <v>210521691.52000004</v>
          </cell>
          <cell r="AA350">
            <v>222479255.52000004</v>
          </cell>
          <cell r="AB350">
            <v>18564630.07999998</v>
          </cell>
          <cell r="AC350">
            <v>8.3444319501199918E-2</v>
          </cell>
          <cell r="AD350">
            <v>241043885.59999999</v>
          </cell>
          <cell r="AE350">
            <v>240468183</v>
          </cell>
          <cell r="AF350">
            <v>242582.6</v>
          </cell>
          <cell r="AG350">
            <v>333120</v>
          </cell>
          <cell r="AH350">
            <v>153218183</v>
          </cell>
          <cell r="AI350">
            <v>87250000</v>
          </cell>
          <cell r="AJ350">
            <v>242582.6</v>
          </cell>
          <cell r="AK350">
            <v>0</v>
          </cell>
          <cell r="AL350">
            <v>279840</v>
          </cell>
          <cell r="AM350">
            <v>53280</v>
          </cell>
          <cell r="AN350">
            <v>3.7309512699153391</v>
          </cell>
          <cell r="AO350">
            <v>0.94294192571465285</v>
          </cell>
          <cell r="AP350">
            <v>75005</v>
          </cell>
          <cell r="AQ350">
            <v>56504.009999999995</v>
          </cell>
          <cell r="AR350">
            <v>131509.01</v>
          </cell>
          <cell r="AS350">
            <v>0.27051356576228253</v>
          </cell>
          <cell r="AT350">
            <v>0.2806531784204343</v>
          </cell>
          <cell r="AU350">
            <v>0.27487014007633392</v>
          </cell>
          <cell r="AV350">
            <v>20289.87</v>
          </cell>
          <cell r="AW350">
            <v>15858.030000000002</v>
          </cell>
          <cell r="AX350">
            <v>36147.9</v>
          </cell>
        </row>
        <row r="351">
          <cell r="B351">
            <v>1995</v>
          </cell>
          <cell r="C351">
            <v>427.5</v>
          </cell>
          <cell r="D351">
            <v>9394.5777777777785</v>
          </cell>
          <cell r="E351">
            <v>4016182</v>
          </cell>
          <cell r="F351">
            <v>86.333333333333329</v>
          </cell>
          <cell r="G351">
            <v>49765.45945945946</v>
          </cell>
          <cell r="H351">
            <v>4296418</v>
          </cell>
          <cell r="I351">
            <v>126529</v>
          </cell>
          <cell r="J351">
            <v>5364</v>
          </cell>
          <cell r="K351">
            <v>8444493</v>
          </cell>
          <cell r="L351">
            <v>84998700</v>
          </cell>
          <cell r="O351">
            <v>0</v>
          </cell>
          <cell r="P351">
            <v>84998700</v>
          </cell>
          <cell r="Q351">
            <v>93443193</v>
          </cell>
          <cell r="R351">
            <v>203069941.13040003</v>
          </cell>
          <cell r="S351">
            <v>3679080</v>
          </cell>
          <cell r="T351">
            <v>2376600</v>
          </cell>
          <cell r="U351">
            <v>5814600</v>
          </cell>
          <cell r="V351">
            <v>-33100</v>
          </cell>
          <cell r="W351">
            <v>98500</v>
          </cell>
          <cell r="X351">
            <v>237490</v>
          </cell>
          <cell r="Y351">
            <v>1402039.44</v>
          </cell>
          <cell r="Z351">
            <v>216645150.5704</v>
          </cell>
          <cell r="AA351">
            <v>310088343.5704</v>
          </cell>
          <cell r="AB351">
            <v>23464740.429600012</v>
          </cell>
          <cell r="AC351">
            <v>7.567114635598278E-2</v>
          </cell>
          <cell r="AD351">
            <v>333553084</v>
          </cell>
          <cell r="AE351">
            <v>293789544</v>
          </cell>
          <cell r="AF351">
            <v>237490</v>
          </cell>
          <cell r="AG351">
            <v>39526050</v>
          </cell>
          <cell r="AH351">
            <v>230199544</v>
          </cell>
          <cell r="AI351">
            <v>63590000</v>
          </cell>
          <cell r="AJ351">
            <v>237490</v>
          </cell>
          <cell r="AK351">
            <v>0</v>
          </cell>
          <cell r="AL351">
            <v>20908230</v>
          </cell>
          <cell r="AM351">
            <v>18617820</v>
          </cell>
          <cell r="AN351">
            <v>3.769347937743345</v>
          </cell>
          <cell r="AO351">
            <v>3.8808218883972558</v>
          </cell>
          <cell r="AP351">
            <v>5546909</v>
          </cell>
          <cell r="AQ351">
            <v>4797391</v>
          </cell>
          <cell r="AR351">
            <v>10344300</v>
          </cell>
          <cell r="AS351">
            <v>0.27865277220159912</v>
          </cell>
          <cell r="AT351">
            <v>0.30165204170350091</v>
          </cell>
          <cell r="AU351">
            <v>0.28931917674468066</v>
          </cell>
          <cell r="AV351">
            <v>1545661.57</v>
          </cell>
          <cell r="AW351">
            <v>1447142.79</v>
          </cell>
          <cell r="AX351">
            <v>2992804.3600000003</v>
          </cell>
        </row>
        <row r="352">
          <cell r="B352">
            <v>1996</v>
          </cell>
          <cell r="C352">
            <v>510.25</v>
          </cell>
          <cell r="D352">
            <v>11421.258206761391</v>
          </cell>
          <cell r="E352">
            <v>5827697</v>
          </cell>
          <cell r="F352">
            <v>98.083333333333329</v>
          </cell>
          <cell r="G352">
            <v>48678.23959218352</v>
          </cell>
          <cell r="H352">
            <v>4774524</v>
          </cell>
          <cell r="I352">
            <v>82080</v>
          </cell>
          <cell r="J352">
            <v>2708</v>
          </cell>
          <cell r="K352">
            <v>10687009</v>
          </cell>
          <cell r="L352">
            <v>173997928</v>
          </cell>
          <cell r="O352">
            <v>0</v>
          </cell>
          <cell r="P352">
            <v>173997928</v>
          </cell>
          <cell r="Q352">
            <v>184684937</v>
          </cell>
          <cell r="R352">
            <v>218468138.07279998</v>
          </cell>
          <cell r="S352">
            <v>3909240.0000000014</v>
          </cell>
          <cell r="T352">
            <v>2727479.9999999995</v>
          </cell>
          <cell r="U352">
            <v>6179520</v>
          </cell>
          <cell r="V352">
            <v>149400</v>
          </cell>
          <cell r="W352">
            <v>135300</v>
          </cell>
          <cell r="X352">
            <v>230170</v>
          </cell>
          <cell r="Y352">
            <v>8280</v>
          </cell>
          <cell r="Z352">
            <v>231807528.07279998</v>
          </cell>
          <cell r="AA352">
            <v>416492465.07279998</v>
          </cell>
          <cell r="AB352">
            <v>27635045.927200027</v>
          </cell>
          <cell r="AC352">
            <v>6.6351850860902395E-2</v>
          </cell>
          <cell r="AD352">
            <v>444127511</v>
          </cell>
          <cell r="AE352">
            <v>339342001</v>
          </cell>
          <cell r="AF352">
            <v>230170</v>
          </cell>
          <cell r="AG352">
            <v>104555340</v>
          </cell>
          <cell r="AH352">
            <v>228992001</v>
          </cell>
          <cell r="AI352">
            <v>110350000</v>
          </cell>
          <cell r="AJ352">
            <v>230170</v>
          </cell>
          <cell r="AK352">
            <v>0</v>
          </cell>
          <cell r="AL352">
            <v>57872550</v>
          </cell>
          <cell r="AM352">
            <v>46682790</v>
          </cell>
          <cell r="AN352">
            <v>3.9174644812235</v>
          </cell>
          <cell r="AO352">
            <v>3.7916092673153008</v>
          </cell>
          <cell r="AP352">
            <v>14772961</v>
          </cell>
          <cell r="AQ352">
            <v>12312131</v>
          </cell>
          <cell r="AR352">
            <v>27085092</v>
          </cell>
          <cell r="AS352">
            <v>0.30255676096349271</v>
          </cell>
          <cell r="AT352">
            <v>0.31478989705356447</v>
          </cell>
          <cell r="AU352">
            <v>0.30811760506480834</v>
          </cell>
          <cell r="AV352">
            <v>4469659.2300000004</v>
          </cell>
          <cell r="AW352">
            <v>3875734.4499999997</v>
          </cell>
          <cell r="AX352">
            <v>8345393.6799999997</v>
          </cell>
        </row>
        <row r="354">
          <cell r="B354">
            <v>1998</v>
          </cell>
          <cell r="C354">
            <v>357</v>
          </cell>
          <cell r="D354">
            <v>9407.6834733893556</v>
          </cell>
          <cell r="E354">
            <v>3358543</v>
          </cell>
          <cell r="F354">
            <v>87.75</v>
          </cell>
          <cell r="G354">
            <v>39123.783475783479</v>
          </cell>
          <cell r="H354">
            <v>3433112</v>
          </cell>
          <cell r="I354">
            <v>85680</v>
          </cell>
          <cell r="J354">
            <v>0</v>
          </cell>
          <cell r="K354">
            <v>6877335</v>
          </cell>
          <cell r="L354">
            <v>16619999.999999996</v>
          </cell>
          <cell r="O354">
            <v>0</v>
          </cell>
          <cell r="P354">
            <v>16619999.999999996</v>
          </cell>
          <cell r="Q354">
            <v>23497334.999999993</v>
          </cell>
          <cell r="R354">
            <v>206838665</v>
          </cell>
          <cell r="S354">
            <v>4007640</v>
          </cell>
          <cell r="T354">
            <v>2731920</v>
          </cell>
          <cell r="U354">
            <v>6667554</v>
          </cell>
          <cell r="V354">
            <v>177830</v>
          </cell>
          <cell r="W354">
            <v>189300</v>
          </cell>
          <cell r="X354">
            <v>258590</v>
          </cell>
          <cell r="Y354">
            <v>1768685</v>
          </cell>
          <cell r="Z354">
            <v>222640184</v>
          </cell>
          <cell r="AA354">
            <v>246137519</v>
          </cell>
          <cell r="AB354">
            <v>15139866.999999993</v>
          </cell>
          <cell r="AC354">
            <v>6.1509789574177E-2</v>
          </cell>
          <cell r="AD354">
            <v>261277386</v>
          </cell>
          <cell r="AE354">
            <v>253819666</v>
          </cell>
          <cell r="AF354">
            <v>258590</v>
          </cell>
          <cell r="AG354">
            <v>7199130</v>
          </cell>
          <cell r="AH354">
            <v>190429666</v>
          </cell>
          <cell r="AI354">
            <v>63390000</v>
          </cell>
          <cell r="AJ354">
            <v>258590</v>
          </cell>
          <cell r="AK354">
            <v>0</v>
          </cell>
          <cell r="AL354">
            <v>2640780</v>
          </cell>
          <cell r="AM354">
            <v>4558350</v>
          </cell>
          <cell r="AN354">
            <v>3.8362631887072851</v>
          </cell>
          <cell r="AO354">
            <v>3.4854460539032774</v>
          </cell>
          <cell r="AP354">
            <v>688373</v>
          </cell>
          <cell r="AQ354">
            <v>1307824</v>
          </cell>
          <cell r="AR354">
            <v>1996197</v>
          </cell>
          <cell r="AS354">
            <v>0.28629661535243245</v>
          </cell>
          <cell r="AT354">
            <v>0.33654754003596821</v>
          </cell>
          <cell r="AU354">
            <v>0.3192188997378515</v>
          </cell>
          <cell r="AV354">
            <v>197078.86</v>
          </cell>
          <cell r="AW354">
            <v>440144.95000000007</v>
          </cell>
          <cell r="AX354">
            <v>637223.80999999994</v>
          </cell>
        </row>
        <row r="355">
          <cell r="B355">
            <v>1999</v>
          </cell>
          <cell r="C355">
            <v>241.5</v>
          </cell>
          <cell r="D355">
            <v>9003.1511387163555</v>
          </cell>
          <cell r="E355">
            <v>2174261</v>
          </cell>
          <cell r="F355">
            <v>73.5</v>
          </cell>
          <cell r="G355">
            <v>36033.972789115644</v>
          </cell>
          <cell r="H355">
            <v>2648497</v>
          </cell>
          <cell r="I355">
            <v>86560</v>
          </cell>
          <cell r="J355">
            <v>0</v>
          </cell>
          <cell r="K355">
            <v>4909318</v>
          </cell>
          <cell r="L355">
            <v>1556400</v>
          </cell>
          <cell r="O355">
            <v>0</v>
          </cell>
          <cell r="P355">
            <v>1556400</v>
          </cell>
          <cell r="Q355">
            <v>6465718</v>
          </cell>
          <cell r="R355">
            <v>208570026.00000006</v>
          </cell>
          <cell r="S355">
            <v>3937320.0000000005</v>
          </cell>
          <cell r="T355">
            <v>2804640.0000000005</v>
          </cell>
          <cell r="U355">
            <v>6433626</v>
          </cell>
          <cell r="V355">
            <v>186640</v>
          </cell>
          <cell r="W355">
            <v>188520</v>
          </cell>
          <cell r="X355">
            <v>267639.59999999998</v>
          </cell>
          <cell r="Y355">
            <v>562464</v>
          </cell>
          <cell r="Z355">
            <v>222950875.60000002</v>
          </cell>
          <cell r="AA355">
            <v>229416593.60000002</v>
          </cell>
          <cell r="AB355">
            <v>16309785.99999994</v>
          </cell>
          <cell r="AC355">
            <v>7.1092442547712631E-2</v>
          </cell>
          <cell r="AD355">
            <v>245726379.59999999</v>
          </cell>
          <cell r="AE355">
            <v>233124830</v>
          </cell>
          <cell r="AF355">
            <v>267639.59999999998</v>
          </cell>
          <cell r="AG355">
            <v>12333910</v>
          </cell>
          <cell r="AH355">
            <v>194734830</v>
          </cell>
          <cell r="AI355">
            <v>38390000</v>
          </cell>
          <cell r="AJ355">
            <v>267639.59999999998</v>
          </cell>
          <cell r="AK355">
            <v>0</v>
          </cell>
          <cell r="AL355">
            <v>10499980</v>
          </cell>
          <cell r="AM355">
            <v>1833930</v>
          </cell>
          <cell r="AN355">
            <v>3.7369136593351842</v>
          </cell>
          <cell r="AO355">
            <v>3.0919372215000682</v>
          </cell>
          <cell r="AP355">
            <v>2809800</v>
          </cell>
          <cell r="AQ355">
            <v>593133</v>
          </cell>
          <cell r="AR355">
            <v>3402933</v>
          </cell>
          <cell r="AS355">
            <v>0.24095247348565735</v>
          </cell>
          <cell r="AT355">
            <v>0.3167218482195393</v>
          </cell>
          <cell r="AU355">
            <v>0.25415911509277439</v>
          </cell>
          <cell r="AV355">
            <v>677028.26</v>
          </cell>
          <cell r="AW355">
            <v>187858.18</v>
          </cell>
          <cell r="AX355">
            <v>864886.44</v>
          </cell>
        </row>
        <row r="356">
          <cell r="B356">
            <v>2000</v>
          </cell>
          <cell r="C356">
            <v>217.25</v>
          </cell>
          <cell r="D356">
            <v>8031.4384349827387</v>
          </cell>
          <cell r="E356">
            <v>1744830</v>
          </cell>
          <cell r="F356">
            <v>69.666666666666671</v>
          </cell>
          <cell r="G356">
            <v>37835.942583732052</v>
          </cell>
          <cell r="H356">
            <v>2635904</v>
          </cell>
          <cell r="I356">
            <v>87360</v>
          </cell>
          <cell r="J356">
            <v>2520</v>
          </cell>
          <cell r="K356">
            <v>4470614</v>
          </cell>
          <cell r="L356">
            <v>2304000</v>
          </cell>
          <cell r="O356">
            <v>0</v>
          </cell>
          <cell r="P356">
            <v>2304000</v>
          </cell>
          <cell r="Q356">
            <v>6774614</v>
          </cell>
          <cell r="R356">
            <v>204591740</v>
          </cell>
          <cell r="S356">
            <v>3817920</v>
          </cell>
          <cell r="T356">
            <v>2921280</v>
          </cell>
          <cell r="U356">
            <v>6419448</v>
          </cell>
          <cell r="V356">
            <v>178930</v>
          </cell>
          <cell r="W356">
            <v>185180</v>
          </cell>
          <cell r="X356">
            <v>385344</v>
          </cell>
          <cell r="Y356">
            <v>2555760</v>
          </cell>
          <cell r="Z356">
            <v>221055602</v>
          </cell>
          <cell r="AA356">
            <v>227830216</v>
          </cell>
          <cell r="AB356">
            <v>16270797</v>
          </cell>
          <cell r="AC356">
            <v>7.1416326094340357E-2</v>
          </cell>
          <cell r="AD356">
            <v>244101013</v>
          </cell>
          <cell r="AE356">
            <v>242964244</v>
          </cell>
          <cell r="AF356">
            <v>408599</v>
          </cell>
          <cell r="AG356">
            <v>728170</v>
          </cell>
          <cell r="AH356">
            <v>186654244</v>
          </cell>
          <cell r="AI356">
            <v>56310000</v>
          </cell>
          <cell r="AJ356">
            <v>249690</v>
          </cell>
          <cell r="AK356">
            <v>158909</v>
          </cell>
          <cell r="AL356">
            <v>528880</v>
          </cell>
          <cell r="AM356">
            <v>199290</v>
          </cell>
          <cell r="AN356">
            <v>2.2008605694406298</v>
          </cell>
          <cell r="AO356">
            <v>1.1569341158849857</v>
          </cell>
          <cell r="AP356">
            <v>240306</v>
          </cell>
          <cell r="AQ356">
            <v>172257</v>
          </cell>
          <cell r="AR356">
            <v>412563</v>
          </cell>
          <cell r="AS356">
            <v>0.37176816225978543</v>
          </cell>
          <cell r="AT356">
            <v>0.33593578200015095</v>
          </cell>
          <cell r="AU356">
            <v>0.35680710582383773</v>
          </cell>
          <cell r="AV356">
            <v>89338.12</v>
          </cell>
          <cell r="AW356">
            <v>57867.29</v>
          </cell>
          <cell r="AX356">
            <v>147205.40999999997</v>
          </cell>
        </row>
        <row r="357">
          <cell r="B357">
            <v>2001</v>
          </cell>
          <cell r="C357">
            <v>248.83333333333334</v>
          </cell>
          <cell r="D357">
            <v>7174.778298727394</v>
          </cell>
          <cell r="E357">
            <v>1785324</v>
          </cell>
          <cell r="F357">
            <v>69.833333333333329</v>
          </cell>
          <cell r="G357">
            <v>38930.806682577568</v>
          </cell>
          <cell r="H357">
            <v>2718668</v>
          </cell>
          <cell r="I357">
            <v>92460</v>
          </cell>
          <cell r="J357">
            <v>2520</v>
          </cell>
          <cell r="K357">
            <v>4598972</v>
          </cell>
          <cell r="L357">
            <v>5090400</v>
          </cell>
          <cell r="M357">
            <v>0</v>
          </cell>
          <cell r="N357">
            <v>0</v>
          </cell>
          <cell r="O357">
            <v>0</v>
          </cell>
          <cell r="P357">
            <v>5090400</v>
          </cell>
          <cell r="Q357">
            <v>9689372</v>
          </cell>
          <cell r="R357">
            <v>202462240</v>
          </cell>
          <cell r="S357">
            <v>4044720</v>
          </cell>
          <cell r="T357">
            <v>2778720</v>
          </cell>
          <cell r="U357">
            <v>6455652</v>
          </cell>
          <cell r="V357">
            <v>163600.00000000006</v>
          </cell>
          <cell r="W357">
            <v>207670</v>
          </cell>
          <cell r="X357">
            <v>973368.5</v>
          </cell>
          <cell r="Y357">
            <v>4979160</v>
          </cell>
          <cell r="Z357">
            <v>222065130.5</v>
          </cell>
          <cell r="AA357">
            <v>231754502.5</v>
          </cell>
          <cell r="AB357">
            <v>18143456.919999998</v>
          </cell>
          <cell r="AC357">
            <v>7.8287397760481478E-2</v>
          </cell>
          <cell r="AD357">
            <v>249897959.42000002</v>
          </cell>
          <cell r="AE357">
            <v>248554898</v>
          </cell>
          <cell r="AF357">
            <v>1112511.42</v>
          </cell>
          <cell r="AG357">
            <v>230550</v>
          </cell>
          <cell r="AH357">
            <v>141114898</v>
          </cell>
          <cell r="AI357">
            <v>107440000</v>
          </cell>
          <cell r="AJ357">
            <v>199090</v>
          </cell>
          <cell r="AK357">
            <v>913421.42</v>
          </cell>
          <cell r="AL357">
            <v>125760</v>
          </cell>
          <cell r="AM357">
            <v>104790</v>
          </cell>
          <cell r="AN357">
            <v>2.7998931338498529</v>
          </cell>
          <cell r="AO357">
            <v>0.78827405668893302</v>
          </cell>
          <cell r="AP357">
            <v>44916</v>
          </cell>
          <cell r="AQ357">
            <v>132936</v>
          </cell>
          <cell r="AR357">
            <v>177852</v>
          </cell>
          <cell r="AS357">
            <v>0.29356843886365658</v>
          </cell>
          <cell r="AT357">
            <v>0.37650418246374201</v>
          </cell>
          <cell r="AU357">
            <v>0.35555900411578167</v>
          </cell>
          <cell r="AV357">
            <v>13185.919999999998</v>
          </cell>
          <cell r="AW357">
            <v>50050.960000000006</v>
          </cell>
          <cell r="AX357">
            <v>63236.88</v>
          </cell>
        </row>
        <row r="358">
          <cell r="B358">
            <v>2002</v>
          </cell>
          <cell r="C358">
            <v>267.66666666666669</v>
          </cell>
          <cell r="D358">
            <v>7196.6488169364875</v>
          </cell>
          <cell r="E358">
            <v>1926303</v>
          </cell>
          <cell r="F358">
            <v>71.583333333333329</v>
          </cell>
          <cell r="G358">
            <v>39837.233993015136</v>
          </cell>
          <cell r="H358">
            <v>2851682</v>
          </cell>
          <cell r="I358">
            <v>97296</v>
          </cell>
          <cell r="J358">
            <v>2400</v>
          </cell>
          <cell r="K358">
            <v>4877681</v>
          </cell>
          <cell r="L358">
            <v>4020000</v>
          </cell>
          <cell r="M358">
            <v>0</v>
          </cell>
          <cell r="N358">
            <v>0</v>
          </cell>
          <cell r="O358">
            <v>0</v>
          </cell>
          <cell r="P358">
            <v>4020000</v>
          </cell>
          <cell r="Q358">
            <v>8897681</v>
          </cell>
          <cell r="R358">
            <v>205970480.00000003</v>
          </cell>
          <cell r="S358">
            <v>4139880.0000000019</v>
          </cell>
          <cell r="T358">
            <v>2688839.9999999991</v>
          </cell>
          <cell r="U358">
            <v>6456240</v>
          </cell>
          <cell r="V358">
            <v>180050.00000000006</v>
          </cell>
          <cell r="W358">
            <v>213009.99999999991</v>
          </cell>
          <cell r="X358">
            <v>1041346.0000000001</v>
          </cell>
          <cell r="Y358">
            <v>8126620</v>
          </cell>
          <cell r="Z358">
            <v>228816466.00000009</v>
          </cell>
          <cell r="AA358">
            <v>237714147.00000009</v>
          </cell>
          <cell r="AB358">
            <v>19412710.999999944</v>
          </cell>
          <cell r="AC358">
            <v>8.1664096331632866E-2</v>
          </cell>
          <cell r="AD358">
            <v>257126858</v>
          </cell>
          <cell r="AE358">
            <v>255328761</v>
          </cell>
          <cell r="AF358">
            <v>1087107</v>
          </cell>
          <cell r="AG358">
            <v>710990</v>
          </cell>
          <cell r="AH358">
            <v>169188761</v>
          </cell>
          <cell r="AI358">
            <v>86140000</v>
          </cell>
          <cell r="AJ358">
            <v>169540</v>
          </cell>
          <cell r="AK358">
            <v>917567.00000000012</v>
          </cell>
          <cell r="AL358">
            <v>530390</v>
          </cell>
          <cell r="AM358">
            <v>180600</v>
          </cell>
          <cell r="AN358">
            <v>4.0702484095496088</v>
          </cell>
          <cell r="AO358">
            <v>1.2440072739295751</v>
          </cell>
          <cell r="AP358">
            <v>130309</v>
          </cell>
          <cell r="AQ358">
            <v>145176</v>
          </cell>
          <cell r="AR358">
            <v>275485</v>
          </cell>
          <cell r="AS358">
            <v>0.42306632696129964</v>
          </cell>
          <cell r="AT358">
            <v>0.40110149060450762</v>
          </cell>
          <cell r="AU358">
            <v>0.41149122456758075</v>
          </cell>
          <cell r="AV358">
            <v>55129.35</v>
          </cell>
          <cell r="AW358">
            <v>58230.31</v>
          </cell>
          <cell r="AX358">
            <v>113359.65999999999</v>
          </cell>
        </row>
        <row r="359">
          <cell r="B359">
            <v>2003</v>
          </cell>
          <cell r="C359">
            <v>282.66666666666669</v>
          </cell>
          <cell r="D359">
            <v>7224.6084905660373</v>
          </cell>
          <cell r="E359">
            <v>2042156</v>
          </cell>
          <cell r="F359">
            <v>73.583333333333329</v>
          </cell>
          <cell r="G359">
            <v>41305.454133635336</v>
          </cell>
          <cell r="H359">
            <v>3039393</v>
          </cell>
          <cell r="I359">
            <v>97296</v>
          </cell>
          <cell r="J359">
            <v>2373</v>
          </cell>
          <cell r="K359">
            <v>5181218</v>
          </cell>
          <cell r="L359">
            <v>3827760</v>
          </cell>
          <cell r="M359">
            <v>0</v>
          </cell>
          <cell r="N359">
            <v>0</v>
          </cell>
          <cell r="O359">
            <v>0</v>
          </cell>
          <cell r="P359">
            <v>3827760</v>
          </cell>
          <cell r="Q359">
            <v>9008978</v>
          </cell>
          <cell r="R359">
            <v>215269395</v>
          </cell>
          <cell r="S359">
            <v>4187879.9999999991</v>
          </cell>
          <cell r="T359">
            <v>2603519.9999999991</v>
          </cell>
          <cell r="U359">
            <v>6364260.0000000009</v>
          </cell>
          <cell r="V359">
            <v>208110.00000000012</v>
          </cell>
          <cell r="W359">
            <v>223420.00000000012</v>
          </cell>
          <cell r="X359">
            <v>874123.99999999977</v>
          </cell>
          <cell r="Y359">
            <v>13039105</v>
          </cell>
          <cell r="Z359">
            <v>242769814</v>
          </cell>
          <cell r="AA359">
            <v>251778792</v>
          </cell>
          <cell r="AB359">
            <v>19110200.000000011</v>
          </cell>
          <cell r="AC359">
            <v>7.5900753388315603E-2</v>
          </cell>
          <cell r="AD359">
            <v>270888992</v>
          </cell>
          <cell r="AE359">
            <v>269711114</v>
          </cell>
          <cell r="AF359">
            <v>925897.99999999988</v>
          </cell>
          <cell r="AG359">
            <v>251980</v>
          </cell>
          <cell r="AH359">
            <v>208321114</v>
          </cell>
          <cell r="AI359">
            <v>61390000</v>
          </cell>
          <cell r="AJ359">
            <v>214529.99999999985</v>
          </cell>
          <cell r="AK359">
            <v>711368</v>
          </cell>
          <cell r="AL359">
            <v>137950</v>
          </cell>
          <cell r="AM359">
            <v>114030</v>
          </cell>
          <cell r="AN359">
            <v>3.1373663861723902</v>
          </cell>
          <cell r="AO359">
            <v>1.0704730433803029</v>
          </cell>
          <cell r="AP359">
            <v>43970</v>
          </cell>
          <cell r="AQ359">
            <v>106523</v>
          </cell>
          <cell r="AR359">
            <v>150493</v>
          </cell>
          <cell r="AS359">
            <v>0.41550852854218784</v>
          </cell>
          <cell r="AT359">
            <v>0.45905888869070527</v>
          </cell>
          <cell r="AU359">
            <v>0.44633464679420298</v>
          </cell>
          <cell r="AV359">
            <v>18269.91</v>
          </cell>
          <cell r="AW359">
            <v>48900.329999999994</v>
          </cell>
          <cell r="AX359">
            <v>67170.239999999991</v>
          </cell>
        </row>
        <row r="373">
          <cell r="B373" t="str">
            <v>CHANGE</v>
          </cell>
          <cell r="C373" t="str">
            <v>Residential</v>
          </cell>
          <cell r="F373" t="str">
            <v>Commercial</v>
          </cell>
          <cell r="I373" t="str">
            <v>ST Lites</v>
          </cell>
          <cell r="J373" t="str">
            <v>SP Lites</v>
          </cell>
          <cell r="K373" t="str">
            <v>Total</v>
          </cell>
          <cell r="L373" t="str">
            <v>Industrial</v>
          </cell>
          <cell r="M373" t="str">
            <v>Measured</v>
          </cell>
          <cell r="N373" t="str">
            <v>Billing</v>
          </cell>
          <cell r="O373" t="str">
            <v>Industrial</v>
          </cell>
          <cell r="P373" t="str">
            <v>Industrial</v>
          </cell>
          <cell r="Q373" t="str">
            <v>Retail</v>
          </cell>
          <cell r="R373" t="str">
            <v>Whse</v>
          </cell>
          <cell r="S373" t="str">
            <v>Carmacks</v>
          </cell>
          <cell r="T373" t="str">
            <v>Ross Rvr</v>
          </cell>
          <cell r="U373" t="str">
            <v>Haines Jn</v>
          </cell>
          <cell r="V373" t="str">
            <v>Creek</v>
          </cell>
          <cell r="W373" t="str">
            <v>River PT</v>
          </cell>
          <cell r="X373" t="str">
            <v>Turbine</v>
          </cell>
          <cell r="Y373" t="str">
            <v>Sales</v>
          </cell>
          <cell r="Z373" t="str">
            <v>P. Pwr</v>
          </cell>
          <cell r="AA373" t="str">
            <v>Total</v>
          </cell>
          <cell r="AB373" t="str">
            <v>Losses</v>
          </cell>
          <cell r="AC373" t="str">
            <v>Losses</v>
          </cell>
        </row>
        <row r="374">
          <cell r="B374" t="str">
            <v>%</v>
          </cell>
          <cell r="C374" t="str">
            <v>Cust</v>
          </cell>
          <cell r="D374" t="str">
            <v>Use</v>
          </cell>
          <cell r="E374" t="str">
            <v>Sales</v>
          </cell>
          <cell r="F374" t="str">
            <v>Cust</v>
          </cell>
          <cell r="G374" t="str">
            <v>Use</v>
          </cell>
          <cell r="H374" t="str">
            <v>Sales</v>
          </cell>
          <cell r="I374" t="str">
            <v>Sales</v>
          </cell>
          <cell r="J374" t="str">
            <v>Sales</v>
          </cell>
          <cell r="K374" t="str">
            <v>Sales</v>
          </cell>
          <cell r="L374" t="str">
            <v>Sales</v>
          </cell>
          <cell r="M374" t="str">
            <v>Demand</v>
          </cell>
          <cell r="N374" t="str">
            <v>Demand</v>
          </cell>
          <cell r="O374" t="str">
            <v>Sales</v>
          </cell>
          <cell r="P374" t="str">
            <v>Sales</v>
          </cell>
          <cell r="Q374" t="str">
            <v>Sales</v>
          </cell>
          <cell r="AA374" t="str">
            <v>Sales</v>
          </cell>
          <cell r="AD374" t="str">
            <v>Total</v>
          </cell>
          <cell r="AE374" t="str">
            <v>Hydro</v>
          </cell>
          <cell r="AF374" t="str">
            <v>Wind</v>
          </cell>
          <cell r="AG374" t="str">
            <v>Diesel</v>
          </cell>
          <cell r="AH374" t="str">
            <v>Whse</v>
          </cell>
          <cell r="AI374" t="str">
            <v>Aishihik</v>
          </cell>
          <cell r="AJ374" t="str">
            <v>Whse</v>
          </cell>
          <cell r="AK374" t="str">
            <v>Faro</v>
          </cell>
          <cell r="AL374" t="str">
            <v>Whse</v>
          </cell>
          <cell r="AM374" t="str">
            <v>Faro</v>
          </cell>
          <cell r="AN374" t="str">
            <v>Whse</v>
          </cell>
          <cell r="AO374" t="str">
            <v>Faro</v>
          </cell>
          <cell r="AP374" t="str">
            <v>Whse</v>
          </cell>
          <cell r="AQ374" t="str">
            <v>Faro</v>
          </cell>
          <cell r="AR374" t="str">
            <v>Total</v>
          </cell>
          <cell r="AS374" t="str">
            <v>Whse</v>
          </cell>
          <cell r="AT374" t="str">
            <v>Faro</v>
          </cell>
          <cell r="AU374" t="str">
            <v>Total</v>
          </cell>
          <cell r="AV374" t="str">
            <v>Whse</v>
          </cell>
          <cell r="AW374" t="str">
            <v>Faro</v>
          </cell>
          <cell r="AX374" t="str">
            <v>Total</v>
          </cell>
        </row>
        <row r="375">
          <cell r="D375" t="str">
            <v>KWh/Cust</v>
          </cell>
          <cell r="E375" t="str">
            <v>KWh</v>
          </cell>
          <cell r="G375" t="str">
            <v>KWh</v>
          </cell>
          <cell r="H375" t="str">
            <v>KWh</v>
          </cell>
          <cell r="I375" t="str">
            <v>KWh</v>
          </cell>
          <cell r="J375" t="str">
            <v>KWh</v>
          </cell>
          <cell r="K375" t="str">
            <v>KWh</v>
          </cell>
          <cell r="L375" t="str">
            <v>KWh</v>
          </cell>
          <cell r="M375" t="str">
            <v>KVA</v>
          </cell>
          <cell r="N375" t="str">
            <v>KVA</v>
          </cell>
          <cell r="O375" t="str">
            <v>KWh</v>
          </cell>
          <cell r="P375" t="str">
            <v>KWh</v>
          </cell>
          <cell r="Q375" t="str">
            <v>KWh</v>
          </cell>
          <cell r="AA375" t="str">
            <v>KWh</v>
          </cell>
          <cell r="AB375" t="str">
            <v>KWh</v>
          </cell>
          <cell r="AC375" t="str">
            <v>%</v>
          </cell>
          <cell r="AD375" t="str">
            <v>KWh</v>
          </cell>
          <cell r="AE375" t="str">
            <v>KWh</v>
          </cell>
          <cell r="AF375" t="str">
            <v>KWh</v>
          </cell>
          <cell r="AG375" t="str">
            <v>KWh</v>
          </cell>
          <cell r="AH375" t="str">
            <v>KWh</v>
          </cell>
          <cell r="AI375" t="str">
            <v>KWh</v>
          </cell>
          <cell r="AJ375" t="str">
            <v>KWh</v>
          </cell>
          <cell r="AK375" t="str">
            <v>KWh</v>
          </cell>
          <cell r="AL375" t="str">
            <v>KWh</v>
          </cell>
          <cell r="AM375" t="str">
            <v>KWh</v>
          </cell>
          <cell r="AN375" t="str">
            <v>KWh/L</v>
          </cell>
          <cell r="AO375" t="str">
            <v>KWh/L</v>
          </cell>
          <cell r="AS375" t="str">
            <v>$/L</v>
          </cell>
          <cell r="AT375" t="str">
            <v>$/L</v>
          </cell>
          <cell r="AU375" t="str">
            <v>$/L</v>
          </cell>
          <cell r="AV375" t="str">
            <v>$</v>
          </cell>
          <cell r="AW375" t="str">
            <v>$</v>
          </cell>
          <cell r="AX375" t="str">
            <v>$</v>
          </cell>
        </row>
        <row r="377">
          <cell r="B377" t="str">
            <v>1986</v>
          </cell>
        </row>
        <row r="378">
          <cell r="B378">
            <v>1987</v>
          </cell>
          <cell r="C378">
            <v>61.100260416666671</v>
          </cell>
          <cell r="D378">
            <v>18.230757527769349</v>
          </cell>
          <cell r="E378">
            <v>90.470058269834169</v>
          </cell>
          <cell r="F378">
            <v>12.866242038216535</v>
          </cell>
          <cell r="G378">
            <v>-4.3637818664736372</v>
          </cell>
          <cell r="H378">
            <v>7.9410054347825998</v>
          </cell>
          <cell r="I378">
            <v>0</v>
          </cell>
          <cell r="J378">
            <v>0</v>
          </cell>
          <cell r="K378">
            <v>-15.211642731070562</v>
          </cell>
          <cell r="L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</row>
        <row r="379">
          <cell r="B379">
            <v>1988</v>
          </cell>
          <cell r="C379">
            <v>8.628005657708627</v>
          </cell>
          <cell r="D379">
            <v>4.6849980153510051</v>
          </cell>
          <cell r="E379">
            <v>13.717225566887659</v>
          </cell>
          <cell r="F379">
            <v>4.1760722347629953</v>
          </cell>
          <cell r="G379">
            <v>-3.9842359583166176</v>
          </cell>
          <cell r="H379">
            <v>2.5451704823664656E-2</v>
          </cell>
          <cell r="I379">
            <v>0</v>
          </cell>
          <cell r="J379">
            <v>0</v>
          </cell>
          <cell r="K379">
            <v>-12.759202301815654</v>
          </cell>
          <cell r="L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</row>
        <row r="380">
          <cell r="B380">
            <v>1989</v>
          </cell>
          <cell r="C380">
            <v>13.523065476190466</v>
          </cell>
          <cell r="D380">
            <v>9.26034158773823</v>
          </cell>
          <cell r="E380">
            <v>24.035689120157432</v>
          </cell>
          <cell r="F380">
            <v>5.2004333694474436</v>
          </cell>
          <cell r="G380">
            <v>2.862013036109623</v>
          </cell>
          <cell r="H380">
            <v>8.2112834865248452</v>
          </cell>
          <cell r="I380">
            <v>0</v>
          </cell>
          <cell r="J380">
            <v>0</v>
          </cell>
          <cell r="K380">
            <v>0.59052119074134435</v>
          </cell>
          <cell r="L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</row>
        <row r="381">
          <cell r="B381">
            <v>1990</v>
          </cell>
          <cell r="C381">
            <v>1.9990168769457695</v>
          </cell>
          <cell r="D381">
            <v>4.9253309846623683</v>
          </cell>
          <cell r="E381">
            <v>7.0228060592369523</v>
          </cell>
          <cell r="F381">
            <v>10.813594232749747</v>
          </cell>
          <cell r="G381">
            <v>8.276953907066753</v>
          </cell>
          <cell r="H381">
            <v>19.985584350158405</v>
          </cell>
          <cell r="I381">
            <v>0</v>
          </cell>
          <cell r="J381">
            <v>0</v>
          </cell>
          <cell r="K381">
            <v>-5.1996561294079697</v>
          </cell>
          <cell r="L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</row>
        <row r="382">
          <cell r="B382">
            <v>1991</v>
          </cell>
          <cell r="C382">
            <v>4.530120481927713</v>
          </cell>
          <cell r="D382">
            <v>-5.9733080428503227</v>
          </cell>
          <cell r="E382">
            <v>-1.7137856120204131</v>
          </cell>
          <cell r="F382">
            <v>5.5762081784386686</v>
          </cell>
          <cell r="G382">
            <v>-3.0325499826859947</v>
          </cell>
          <cell r="H382">
            <v>2.3745568956028862</v>
          </cell>
          <cell r="I382">
            <v>0</v>
          </cell>
          <cell r="J382">
            <v>0</v>
          </cell>
          <cell r="K382">
            <v>12.795731830803359</v>
          </cell>
          <cell r="L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</row>
        <row r="383">
          <cell r="B383">
            <v>1992</v>
          </cell>
          <cell r="C383">
            <v>9.2208390963577358E-2</v>
          </cell>
          <cell r="D383">
            <v>-3.3680887147805927</v>
          </cell>
          <cell r="E383">
            <v>-3.2789859842271452</v>
          </cell>
          <cell r="F383">
            <v>0.17605633802815213</v>
          </cell>
          <cell r="G383">
            <v>0.59617382558632137</v>
          </cell>
          <cell r="H383">
            <v>0.77327976542009846</v>
          </cell>
          <cell r="I383">
            <v>0</v>
          </cell>
          <cell r="J383">
            <v>0</v>
          </cell>
          <cell r="K383">
            <v>26.286380021984112</v>
          </cell>
          <cell r="L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</row>
        <row r="384">
          <cell r="B384">
            <v>1993</v>
          </cell>
          <cell r="C384">
            <v>-23.921387993244281</v>
          </cell>
          <cell r="D384">
            <v>0.21023694331536724</v>
          </cell>
          <cell r="E384">
            <v>-23.761442644844511</v>
          </cell>
          <cell r="F384">
            <v>-10.896309314586993</v>
          </cell>
          <cell r="G384">
            <v>-12.007272167272331</v>
          </cell>
          <cell r="H384">
            <v>-21.595231966269012</v>
          </cell>
          <cell r="I384">
            <v>0</v>
          </cell>
          <cell r="J384">
            <v>0</v>
          </cell>
          <cell r="K384">
            <v>1.6087527269338153</v>
          </cell>
          <cell r="L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</row>
        <row r="385">
          <cell r="B385">
            <v>1994</v>
          </cell>
          <cell r="C385">
            <v>-43.24924318869828</v>
          </cell>
          <cell r="D385">
            <v>-12.136240904312412</v>
          </cell>
          <cell r="E385">
            <v>-50.136651750338345</v>
          </cell>
          <cell r="F385">
            <v>-15.187376725838265</v>
          </cell>
          <cell r="G385">
            <v>-4.7758556763041859</v>
          </cell>
          <cell r="H385">
            <v>-19.237905208699789</v>
          </cell>
          <cell r="I385">
            <v>-35.31817749453058</v>
          </cell>
          <cell r="J385">
            <v>-19.6551724137931</v>
          </cell>
          <cell r="K385">
            <v>797.45142027390284</v>
          </cell>
          <cell r="L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</row>
        <row r="386">
          <cell r="B386">
            <v>1995</v>
          </cell>
          <cell r="C386">
            <v>82.432432432432435</v>
          </cell>
          <cell r="D386">
            <v>-5.0344161307512074</v>
          </cell>
          <cell r="E386">
            <v>73.248024626332239</v>
          </cell>
          <cell r="F386">
            <v>20.465116279069751</v>
          </cell>
          <cell r="G386">
            <v>5.8306168279934178</v>
          </cell>
          <cell r="H386">
            <v>27.48897562069903</v>
          </cell>
          <cell r="I386">
            <v>55.060049019607838</v>
          </cell>
          <cell r="J386">
            <v>91.845493562231752</v>
          </cell>
          <cell r="K386">
            <v>46.285882469516302</v>
          </cell>
          <cell r="L386">
            <v>1297.223592070224</v>
          </cell>
          <cell r="O386">
            <v>-100</v>
          </cell>
          <cell r="P386">
            <v>1274.2787351527122</v>
          </cell>
          <cell r="Q386">
            <v>681.45676661233006</v>
          </cell>
          <cell r="R386">
            <v>2.3376513694570944</v>
          </cell>
          <cell r="S386">
            <v>0.16335064850208081</v>
          </cell>
          <cell r="T386">
            <v>-0.70690865336410225</v>
          </cell>
          <cell r="U386">
            <v>2.0857473928157511</v>
          </cell>
          <cell r="V386">
            <v>-448.42105263157902</v>
          </cell>
          <cell r="W386">
            <v>29.776021080368899</v>
          </cell>
          <cell r="X386">
            <v>-2.0993261676641284</v>
          </cell>
          <cell r="Y386">
            <v>0</v>
          </cell>
          <cell r="Z386">
            <v>2.9087069395023368</v>
          </cell>
          <cell r="AA386">
            <v>39.378542437869783</v>
          </cell>
          <cell r="AB386">
            <v>26.394872014600558</v>
          </cell>
          <cell r="AC386">
            <v>-9.315401206076535</v>
          </cell>
          <cell r="AD386">
            <v>38.3785708439476</v>
          </cell>
          <cell r="AE386">
            <v>22.173977586049286</v>
          </cell>
          <cell r="AF386">
            <v>-2.0993261676641284</v>
          </cell>
          <cell r="AG386">
            <v>11765.408861671471</v>
          </cell>
          <cell r="AH386">
            <v>50.242966919924889</v>
          </cell>
          <cell r="AI386">
            <v>-27.117478510028658</v>
          </cell>
          <cell r="AJ386">
            <v>-2.0993261676641284</v>
          </cell>
          <cell r="AK386">
            <v>0</v>
          </cell>
          <cell r="AL386">
            <v>7371.4944253859339</v>
          </cell>
          <cell r="AM386">
            <v>34843.355855855858</v>
          </cell>
          <cell r="AN386">
            <v>1.0291388187677164</v>
          </cell>
          <cell r="AO386">
            <v>311.56531304470241</v>
          </cell>
          <cell r="AP386">
            <v>7295.3856409572691</v>
          </cell>
          <cell r="AQ386">
            <v>8390.3549323313528</v>
          </cell>
          <cell r="AR386">
            <v>7765.8488874640598</v>
          </cell>
          <cell r="AS386">
            <v>3.0087978827904704</v>
          </cell>
          <cell r="AT386">
            <v>7.4821398429377961</v>
          </cell>
          <cell r="AU386">
            <v>5.2566774493344681</v>
          </cell>
          <cell r="AV386">
            <v>7517.8978475465838</v>
          </cell>
          <cell r="AW386">
            <v>9025.6151615301496</v>
          </cell>
          <cell r="AX386">
            <v>8179.331192130111</v>
          </cell>
        </row>
        <row r="387">
          <cell r="B387">
            <v>1996</v>
          </cell>
          <cell r="C387">
            <v>19.356725146198841</v>
          </cell>
          <cell r="D387">
            <v>21.57287402290271</v>
          </cell>
          <cell r="E387">
            <v>45.105401099850553</v>
          </cell>
          <cell r="F387">
            <v>13.610038610038622</v>
          </cell>
          <cell r="G387">
            <v>-2.1846876911919666</v>
          </cell>
          <cell r="H387">
            <v>11.128014080566651</v>
          </cell>
          <cell r="I387">
            <v>-35.129496004868457</v>
          </cell>
          <cell r="J387">
            <v>-49.515287099179716</v>
          </cell>
          <cell r="K387">
            <v>26.555957829558263</v>
          </cell>
          <cell r="L387">
            <v>104.70657551233136</v>
          </cell>
          <cell r="O387">
            <v>0</v>
          </cell>
          <cell r="P387">
            <v>104.70657551233136</v>
          </cell>
          <cell r="Q387">
            <v>97.644077723243043</v>
          </cell>
          <cell r="R387">
            <v>7.582706163543973</v>
          </cell>
          <cell r="S387">
            <v>6.2559118040379946</v>
          </cell>
          <cell r="T387">
            <v>14.763948497854052</v>
          </cell>
          <cell r="U387">
            <v>6.2759261170157954</v>
          </cell>
          <cell r="V387">
            <v>-551.35951661631429</v>
          </cell>
          <cell r="W387">
            <v>37.360406091370571</v>
          </cell>
          <cell r="X387">
            <v>-3.082235041475434</v>
          </cell>
          <cell r="Y387">
            <v>-99.409431734673603</v>
          </cell>
          <cell r="Z387">
            <v>6.9987153935729962</v>
          </cell>
          <cell r="AA387">
            <v>34.31413134632804</v>
          </cell>
          <cell r="AB387">
            <v>17.772647049354575</v>
          </cell>
          <cell r="AC387">
            <v>-12.315520437921279</v>
          </cell>
          <cell r="AD387">
            <v>33.150473583988813</v>
          </cell>
          <cell r="AE387">
            <v>15.505132136356758</v>
          </cell>
          <cell r="AF387">
            <v>-3.082235041475434</v>
          </cell>
          <cell r="AG387">
            <v>164.52261230251949</v>
          </cell>
          <cell r="AH387">
            <v>-0.5245635934013837</v>
          </cell>
          <cell r="AI387">
            <v>73.5335744613933</v>
          </cell>
          <cell r="AJ387">
            <v>-3.082235041475434</v>
          </cell>
          <cell r="AK387">
            <v>0</v>
          </cell>
          <cell r="AL387">
            <v>176.79315752696425</v>
          </cell>
          <cell r="AM387">
            <v>150.74251442972377</v>
          </cell>
          <cell r="AN387">
            <v>3.9295004315475834</v>
          </cell>
          <cell r="AO387">
            <v>-2.2988074085203425</v>
          </cell>
          <cell r="AP387">
            <v>166.32780526956546</v>
          </cell>
          <cell r="AQ387">
            <v>156.64222490933093</v>
          </cell>
          <cell r="AR387">
            <v>161.83590963139119</v>
          </cell>
          <cell r="AS387">
            <v>8.5784141220025525</v>
          </cell>
          <cell r="AT387">
            <v>4.3553013186554246</v>
          </cell>
          <cell r="AU387">
            <v>6.49747055540566</v>
          </cell>
          <cell r="AV387">
            <v>189.17450732762933</v>
          </cell>
          <cell r="AW387">
            <v>167.81976711503356</v>
          </cell>
          <cell r="AX387">
            <v>178.84862076316938</v>
          </cell>
        </row>
        <row r="388">
          <cell r="B388">
            <v>1997</v>
          </cell>
          <cell r="C388">
            <v>-12.134574554956723</v>
          </cell>
          <cell r="D388">
            <v>-10.580851630555376</v>
          </cell>
          <cell r="E388">
            <v>-21.431484855853011</v>
          </cell>
          <cell r="F388">
            <v>0.93457943925234765</v>
          </cell>
          <cell r="G388">
            <v>-6.4976395785446117</v>
          </cell>
          <cell r="H388">
            <v>-5.6237857428300675</v>
          </cell>
          <cell r="I388">
            <v>3.0701754385964897</v>
          </cell>
          <cell r="J388">
            <v>6.5731166912850858</v>
          </cell>
          <cell r="K388">
            <v>-14.173965793422649</v>
          </cell>
          <cell r="L388">
            <v>-56.866858782364346</v>
          </cell>
          <cell r="O388">
            <v>0</v>
          </cell>
          <cell r="P388">
            <v>-56.866858782364346</v>
          </cell>
          <cell r="Q388">
            <v>-54.396384800997602</v>
          </cell>
          <cell r="R388">
            <v>-4.6988416752008044</v>
          </cell>
          <cell r="S388">
            <v>-2.0536140016985893</v>
          </cell>
          <cell r="T388">
            <v>-5.9395485943068209</v>
          </cell>
          <cell r="U388">
            <v>-5.3596693594324503</v>
          </cell>
          <cell r="V388">
            <v>-0.80120481927711262</v>
          </cell>
          <cell r="W388">
            <v>15.024390243902431</v>
          </cell>
          <cell r="X388">
            <v>-0.87761219967850135</v>
          </cell>
          <cell r="Y388">
            <v>14619.613526570049</v>
          </cell>
          <cell r="Z388">
            <v>-4.1462585528203704</v>
          </cell>
          <cell r="AA388">
            <v>-26.428633814434054</v>
          </cell>
          <cell r="AB388">
            <v>-37.310918781761373</v>
          </cell>
          <cell r="AC388">
            <v>-14.79146783801648</v>
          </cell>
          <cell r="AD388">
            <v>-27.105764677568011</v>
          </cell>
          <cell r="AE388">
            <v>-28.779316357010575</v>
          </cell>
          <cell r="AF388">
            <v>-0.87761219967850135</v>
          </cell>
          <cell r="AG388">
            <v>-21.73186945783927</v>
          </cell>
          <cell r="AH388">
            <v>-20.300406912466784</v>
          </cell>
          <cell r="AI388">
            <v>-46.37426370638876</v>
          </cell>
          <cell r="AJ388">
            <v>-0.87761219967850135</v>
          </cell>
          <cell r="AK388">
            <v>0</v>
          </cell>
          <cell r="AL388">
            <v>-14.738403612766326</v>
          </cell>
          <cell r="AM388">
            <v>-30.401653371617254</v>
          </cell>
          <cell r="AN388">
            <v>-2.1655472109836094</v>
          </cell>
          <cell r="AO388">
            <v>0.70125792812283372</v>
          </cell>
          <cell r="AP388">
            <v>-12.85115421343087</v>
          </cell>
          <cell r="AQ388">
            <v>-30.886318542257229</v>
          </cell>
          <cell r="AR388">
            <v>-21.049439300409244</v>
          </cell>
          <cell r="AS388">
            <v>16.120846774050456</v>
          </cell>
          <cell r="AT388">
            <v>17.860367675993082</v>
          </cell>
          <cell r="AU388">
            <v>16.566934472192727</v>
          </cell>
          <cell r="AV388">
            <v>1.1979776811754439</v>
          </cell>
          <cell r="AW388">
            <v>-18.54236091948971</v>
          </cell>
          <cell r="AX388">
            <v>-7.969751643879297</v>
          </cell>
        </row>
        <row r="389">
          <cell r="B389">
            <v>1998</v>
          </cell>
          <cell r="C389">
            <v>-20.371747211895908</v>
          </cell>
          <cell r="D389">
            <v>-7.8833326110910313</v>
          </cell>
          <cell r="E389">
            <v>-26.649107231582526</v>
          </cell>
          <cell r="F389">
            <v>-11.363636363636365</v>
          </cell>
          <cell r="G389">
            <v>-14.042572780992424</v>
          </cell>
          <cell r="H389">
            <v>-23.810462237697838</v>
          </cell>
          <cell r="I389">
            <v>1.2765957446808418</v>
          </cell>
          <cell r="J389">
            <v>-100</v>
          </cell>
          <cell r="K389">
            <v>-25.020082344152506</v>
          </cell>
          <cell r="L389">
            <v>-77.854991285099658</v>
          </cell>
          <cell r="O389">
            <v>0</v>
          </cell>
          <cell r="P389">
            <v>-77.854991285099658</v>
          </cell>
          <cell r="Q389">
            <v>-72.1010498698883</v>
          </cell>
          <cell r="R389">
            <v>-0.65513145398009565</v>
          </cell>
          <cell r="S389">
            <v>4.666560441109957</v>
          </cell>
          <cell r="T389">
            <v>6.4876748210861201</v>
          </cell>
          <cell r="U389">
            <v>14.008058686054792</v>
          </cell>
          <cell r="V389">
            <v>19.990823397637026</v>
          </cell>
          <cell r="W389">
            <v>21.636209422468955</v>
          </cell>
          <cell r="X389">
            <v>13.342099495945646</v>
          </cell>
          <cell r="Y389">
            <v>45.118823351799819</v>
          </cell>
          <cell r="Z389">
            <v>0.19982133301632565</v>
          </cell>
          <cell r="AA389">
            <v>-19.672944215025012</v>
          </cell>
          <cell r="AB389">
            <v>-12.608344887518729</v>
          </cell>
          <cell r="AC389">
            <v>8.7947943049441424</v>
          </cell>
          <cell r="AD389">
            <v>-19.294903330416791</v>
          </cell>
          <cell r="AE389">
            <v>5.022297241189877</v>
          </cell>
          <cell r="AF389">
            <v>13.342099495945646</v>
          </cell>
          <cell r="AG389">
            <v>-91.202711456468137</v>
          </cell>
          <cell r="AH389">
            <v>4.3417675743408157</v>
          </cell>
          <cell r="AI389">
            <v>7.1211301879140265</v>
          </cell>
          <cell r="AJ389">
            <v>13.342099495945646</v>
          </cell>
          <cell r="AK389">
            <v>0</v>
          </cell>
          <cell r="AL389">
            <v>-94.648122755256765</v>
          </cell>
          <cell r="AM389">
            <v>-85.970185085155791</v>
          </cell>
          <cell r="AN389">
            <v>9.4797837427051945E-2</v>
          </cell>
          <cell r="AO389">
            <v>-8.7149004357749185</v>
          </cell>
          <cell r="AP389">
            <v>-94.653191414167509</v>
          </cell>
          <cell r="AQ389">
            <v>-84.630772183171786</v>
          </cell>
          <cell r="AR389">
            <v>-90.664923854620625</v>
          </cell>
          <cell r="AS389">
            <v>-18.510968269270698</v>
          </cell>
          <cell r="AT389">
            <v>-9.2894409877071205</v>
          </cell>
          <cell r="AU389">
            <v>-11.121501827366597</v>
          </cell>
          <cell r="AV389">
            <v>-95.6429374549096</v>
          </cell>
          <cell r="AW389">
            <v>-86.058487531482314</v>
          </cell>
          <cell r="AX389">
            <v>-91.703124518715057</v>
          </cell>
        </row>
        <row r="390">
          <cell r="B390">
            <v>1999</v>
          </cell>
          <cell r="C390">
            <v>-32.352941176470587</v>
          </cell>
          <cell r="D390">
            <v>-4.3000206779624683</v>
          </cell>
          <cell r="E390">
            <v>-35.26177869391578</v>
          </cell>
          <cell r="F390">
            <v>-16.239316239316238</v>
          </cell>
          <cell r="G390">
            <v>-7.8975252702242926</v>
          </cell>
          <cell r="H390">
            <v>-22.854337405828883</v>
          </cell>
          <cell r="I390">
            <v>1.0270774976657293</v>
          </cell>
          <cell r="J390">
            <v>0</v>
          </cell>
          <cell r="K390">
            <v>-28.615982789845194</v>
          </cell>
          <cell r="L390">
            <v>-90.635379061371836</v>
          </cell>
          <cell r="O390">
            <v>0</v>
          </cell>
          <cell r="P390">
            <v>-90.635379061371836</v>
          </cell>
          <cell r="Q390">
            <v>-72.483185859162319</v>
          </cell>
          <cell r="R390">
            <v>0.83705868049384069</v>
          </cell>
          <cell r="S390">
            <v>-1.7546486211336254</v>
          </cell>
          <cell r="T390">
            <v>2.6618641834314394</v>
          </cell>
          <cell r="U390">
            <v>-3.5084530249023804</v>
          </cell>
          <cell r="V390">
            <v>4.9541697126469053</v>
          </cell>
          <cell r="W390">
            <v>-0.41204437400951255</v>
          </cell>
          <cell r="X390">
            <v>3.499593951815605</v>
          </cell>
          <cell r="Y390">
            <v>-68.198746526374123</v>
          </cell>
          <cell r="Z390">
            <v>0.13954875279837964</v>
          </cell>
          <cell r="AA390">
            <v>-6.7933265387305592</v>
          </cell>
          <cell r="AB390">
            <v>7.7274060597754879</v>
          </cell>
          <cell r="AC390">
            <v>15.57906967309577</v>
          </cell>
          <cell r="AD390">
            <v>-5.9519144148204255</v>
          </cell>
          <cell r="AE390">
            <v>-8.1533619227124774</v>
          </cell>
          <cell r="AF390">
            <v>3.499593951815605</v>
          </cell>
          <cell r="AG390">
            <v>71.325007327274264</v>
          </cell>
          <cell r="AH390">
            <v>2.2607632993485449</v>
          </cell>
          <cell r="AI390">
            <v>-39.438397223536839</v>
          </cell>
          <cell r="AJ390">
            <v>3.499593951815605</v>
          </cell>
          <cell r="AK390">
            <v>0</v>
          </cell>
          <cell r="AL390">
            <v>297.60903975340619</v>
          </cell>
          <cell r="AM390">
            <v>-59.767679094409168</v>
          </cell>
          <cell r="AN390">
            <v>-2.5897474830338441</v>
          </cell>
          <cell r="AO390">
            <v>-11.290056604448861</v>
          </cell>
          <cell r="AP390">
            <v>308.17986760085006</v>
          </cell>
          <cell r="AQ390">
            <v>-54.64733786809235</v>
          </cell>
          <cell r="AR390">
            <v>70.470800226630942</v>
          </cell>
          <cell r="AS390">
            <v>-15.838169030030713</v>
          </cell>
          <cell r="AT390">
            <v>-5.8909037975169998</v>
          </cell>
          <cell r="AU390">
            <v>-20.380931297772598</v>
          </cell>
          <cell r="AV390">
            <v>243.5316502236719</v>
          </cell>
          <cell r="AW390">
            <v>-57.319019563895942</v>
          </cell>
          <cell r="AX390">
            <v>35.727263549678099</v>
          </cell>
        </row>
        <row r="391">
          <cell r="B391">
            <v>2000</v>
          </cell>
          <cell r="C391">
            <v>-10.041407867494822</v>
          </cell>
          <cell r="D391">
            <v>-10.793028893572043</v>
          </cell>
          <cell r="E391">
            <v>-19.750664708606735</v>
          </cell>
          <cell r="F391">
            <v>-5.2154195011337778</v>
          </cell>
          <cell r="G391">
            <v>5.0007524986551255</v>
          </cell>
          <cell r="H391">
            <v>-0.4754772234969451</v>
          </cell>
          <cell r="I391">
            <v>0.92421441774490631</v>
          </cell>
          <cell r="J391">
            <v>0</v>
          </cell>
          <cell r="K391">
            <v>-8.9361495833026101</v>
          </cell>
          <cell r="L391">
            <v>48.033924441017732</v>
          </cell>
          <cell r="O391">
            <v>0</v>
          </cell>
          <cell r="P391">
            <v>48.033924441017732</v>
          </cell>
          <cell r="Q391">
            <v>4.7774431238727155</v>
          </cell>
          <cell r="R391">
            <v>-1.9074102239408308</v>
          </cell>
          <cell r="S391">
            <v>-3.0325195818475592</v>
          </cell>
          <cell r="T391">
            <v>4.1588225226766973</v>
          </cell>
          <cell r="U391">
            <v>-0.22037339441242088</v>
          </cell>
          <cell r="V391">
            <v>-4.1309472781825951</v>
          </cell>
          <cell r="W391">
            <v>-1.7716953108423472</v>
          </cell>
          <cell r="X391">
            <v>43.978693735904571</v>
          </cell>
          <cell r="Y391">
            <v>354.3864140638334</v>
          </cell>
          <cell r="Z391">
            <v>-0.85008573969468371</v>
          </cell>
          <cell r="AA391">
            <v>-0.69148337315388941</v>
          </cell>
          <cell r="AB391">
            <v>-0.23905279934354207</v>
          </cell>
          <cell r="AC391">
            <v>0.45558083956724893</v>
          </cell>
          <cell r="AD391">
            <v>-0.66145385067969409</v>
          </cell>
          <cell r="AE391">
            <v>4.2206632386605936</v>
          </cell>
          <cell r="AF391">
            <v>52.667617198650738</v>
          </cell>
          <cell r="AG391">
            <v>-94.096194961695033</v>
          </cell>
          <cell r="AH391">
            <v>-4.1495329828772798</v>
          </cell>
          <cell r="AI391">
            <v>46.678822610054695</v>
          </cell>
          <cell r="AJ391">
            <v>-6.7066308573170748</v>
          </cell>
          <cell r="AK391">
            <v>0</v>
          </cell>
          <cell r="AL391">
            <v>-94.963038024834333</v>
          </cell>
          <cell r="AM391">
            <v>-89.133173021871059</v>
          </cell>
          <cell r="AN391">
            <v>-41.104858980547768</v>
          </cell>
          <cell r="AO391">
            <v>-62.582224896413209</v>
          </cell>
          <cell r="AP391">
            <v>-91.447576339953017</v>
          </cell>
          <cell r="AQ391">
            <v>-70.958115633424541</v>
          </cell>
          <cell r="AR391">
            <v>-87.876252632655422</v>
          </cell>
          <cell r="AS391">
            <v>54.291075282078353</v>
          </cell>
          <cell r="AT391">
            <v>6.0665009024869265</v>
          </cell>
          <cell r="AU391">
            <v>40.387294665231366</v>
          </cell>
          <cell r="AV391">
            <v>-86.804373572234638</v>
          </cell>
          <cell r="AW391">
            <v>-69.196289456227035</v>
          </cell>
          <cell r="AX391">
            <v>-82.979799058937729</v>
          </cell>
        </row>
        <row r="392">
          <cell r="B392">
            <v>2001</v>
          </cell>
          <cell r="C392">
            <v>14.537782892213279</v>
          </cell>
          <cell r="D392">
            <v>-10.666335092901525</v>
          </cell>
          <cell r="E392">
            <v>2.3207991609497824</v>
          </cell>
          <cell r="F392">
            <v>0.23923444976075015</v>
          </cell>
          <cell r="G392">
            <v>2.8937143469402127</v>
          </cell>
          <cell r="H392">
            <v>3.1398715582965142</v>
          </cell>
          <cell r="I392">
            <v>5.8379120879120894</v>
          </cell>
          <cell r="J392">
            <v>0</v>
          </cell>
          <cell r="K392">
            <v>2.8711492425872676</v>
          </cell>
          <cell r="L392">
            <v>120.93750000000001</v>
          </cell>
          <cell r="O392">
            <v>0</v>
          </cell>
          <cell r="P392">
            <v>120.93750000000001</v>
          </cell>
          <cell r="Q392">
            <v>43.024709599690844</v>
          </cell>
          <cell r="R392">
            <v>-1.0408533599645775</v>
          </cell>
          <cell r="S392">
            <v>5.9404073422177461</v>
          </cell>
          <cell r="T392">
            <v>-4.8800525796910961</v>
          </cell>
          <cell r="U392">
            <v>0.56397372484362496</v>
          </cell>
          <cell r="V392">
            <v>-8.5675962666964427</v>
          </cell>
          <cell r="W392">
            <v>12.14494005832163</v>
          </cell>
          <cell r="X392">
            <v>152.59728969440292</v>
          </cell>
          <cell r="Y392">
            <v>94.821109963376841</v>
          </cell>
          <cell r="Z392">
            <v>0.45668532752225488</v>
          </cell>
          <cell r="AA392">
            <v>1.7224609487268339</v>
          </cell>
          <cell r="AB392">
            <v>11.5093312269829</v>
          </cell>
          <cell r="AC392">
            <v>9.6211497313156258</v>
          </cell>
          <cell r="AD392">
            <v>2.3748145690817068</v>
          </cell>
          <cell r="AE392">
            <v>2.3010192396869744</v>
          </cell>
          <cell r="AF392">
            <v>172.27463111755043</v>
          </cell>
          <cell r="AG392">
            <v>-68.338437452792618</v>
          </cell>
          <cell r="AH392">
            <v>-24.397701881345913</v>
          </cell>
          <cell r="AI392">
            <v>90.800923459421057</v>
          </cell>
          <cell r="AJ392">
            <v>-20.265128759661977</v>
          </cell>
          <cell r="AK392">
            <v>474.80785858573154</v>
          </cell>
          <cell r="AL392">
            <v>-76.221449099984866</v>
          </cell>
          <cell r="AM392">
            <v>-47.418335089567961</v>
          </cell>
          <cell r="AN392">
            <v>27.218106077545535</v>
          </cell>
          <cell r="AO392">
            <v>-31.865259579976147</v>
          </cell>
          <cell r="AP392">
            <v>-81.308831240168786</v>
          </cell>
          <cell r="AQ392">
            <v>-22.826938818161235</v>
          </cell>
          <cell r="AR392">
            <v>-56.890947564371984</v>
          </cell>
          <cell r="AS392">
            <v>-21.034540160941528</v>
          </cell>
          <cell r="AT392">
            <v>12.076236780151284</v>
          </cell>
          <cell r="AU392">
            <v>-0.34979732401189123</v>
          </cell>
          <cell r="AV392">
            <v>-85.240432639504832</v>
          </cell>
          <cell r="AW392">
            <v>-13.507337219351367</v>
          </cell>
          <cell r="AX392">
            <v>-57.041741876198707</v>
          </cell>
        </row>
        <row r="393">
          <cell r="B393">
            <v>2002</v>
          </cell>
          <cell r="C393">
            <v>7.5686537173476287</v>
          </cell>
          <cell r="D393">
            <v>0.30482500362376541</v>
          </cell>
          <cell r="E393">
            <v>7.8965498699395731</v>
          </cell>
          <cell r="F393">
            <v>2.5059665871121739</v>
          </cell>
          <cell r="G393">
            <v>2.3283034380153556</v>
          </cell>
          <cell r="H393">
            <v>4.8926165313307735</v>
          </cell>
          <cell r="I393">
            <v>5.2303698896820183</v>
          </cell>
          <cell r="J393">
            <v>-4.7619047619047672</v>
          </cell>
          <cell r="K393">
            <v>6.0602456375033364</v>
          </cell>
          <cell r="L393">
            <v>-21.027817067421029</v>
          </cell>
          <cell r="O393">
            <v>0</v>
          </cell>
          <cell r="P393">
            <v>-21.027817067421029</v>
          </cell>
          <cell r="Q393">
            <v>-8.1707152950676321</v>
          </cell>
          <cell r="R393">
            <v>1.7327873088828882</v>
          </cell>
          <cell r="S393">
            <v>2.3526968492256994</v>
          </cell>
          <cell r="T393">
            <v>-3.2345828295042622</v>
          </cell>
          <cell r="U393">
            <v>9.108297659166098E-3</v>
          </cell>
          <cell r="V393">
            <v>10.055012224938874</v>
          </cell>
          <cell r="W393">
            <v>2.571387297154093</v>
          </cell>
          <cell r="X393">
            <v>6.9837374026383792</v>
          </cell>
          <cell r="Y393">
            <v>63.212670410270007</v>
          </cell>
          <cell r="Z393">
            <v>3.0402501666060067</v>
          </cell>
          <cell r="AA393">
            <v>2.5715334268425316</v>
          </cell>
          <cell r="AB393">
            <v>6.9956573634036401</v>
          </cell>
          <cell r="AC393">
            <v>4.3132083422702694</v>
          </cell>
          <cell r="AD393">
            <v>2.8927401395264951</v>
          </cell>
          <cell r="AE393">
            <v>2.725298537468368</v>
          </cell>
          <cell r="AF393">
            <v>-2.2835199300695663</v>
          </cell>
          <cell r="AG393">
            <v>208.38863587074385</v>
          </cell>
          <cell r="AH393">
            <v>19.894329654690313</v>
          </cell>
          <cell r="AI393">
            <v>-19.825018615040957</v>
          </cell>
          <cell r="AJ393">
            <v>-14.84253352755035</v>
          </cell>
          <cell r="AK393">
            <v>0.45385184858048877</v>
          </cell>
          <cell r="AL393">
            <v>321.74777353689564</v>
          </cell>
          <cell r="AM393">
            <v>72.344689378757508</v>
          </cell>
          <cell r="AN393">
            <v>45.371562947940717</v>
          </cell>
          <cell r="AO393">
            <v>57.814057607693471</v>
          </cell>
          <cell r="AP393">
            <v>190.11710748953604</v>
          </cell>
          <cell r="AQ393">
            <v>9.2074381657338833</v>
          </cell>
          <cell r="AR393">
            <v>54.89564356881003</v>
          </cell>
          <cell r="AS393">
            <v>44.11165198783047</v>
          </cell>
          <cell r="AT393">
            <v>6.5330769979253356</v>
          </cell>
          <cell r="AU393">
            <v>15.730784428000511</v>
          </cell>
          <cell r="AV393">
            <v>318.09255630248032</v>
          </cell>
          <cell r="AW393">
            <v>16.342044188562998</v>
          </cell>
          <cell r="AX393">
            <v>79.261943346983571</v>
          </cell>
        </row>
        <row r="394">
          <cell r="B394">
            <v>2003</v>
          </cell>
          <cell r="C394">
            <v>5.6039850560398508</v>
          </cell>
          <cell r="D394">
            <v>0.38850962914502851</v>
          </cell>
          <cell r="E394">
            <v>6.0142667067434319</v>
          </cell>
          <cell r="F394">
            <v>2.7939464493597299</v>
          </cell>
          <cell r="G394">
            <v>3.6855473973861574</v>
          </cell>
          <cell r="H394">
            <v>6.58246606739461</v>
          </cell>
          <cell r="I394">
            <v>0</v>
          </cell>
          <cell r="J394">
            <v>-1.1249999999999982</v>
          </cell>
          <cell r="K394">
            <v>6.2229776814022975</v>
          </cell>
          <cell r="L394">
            <v>-4.7820895522388103</v>
          </cell>
          <cell r="O394">
            <v>0</v>
          </cell>
          <cell r="P394">
            <v>-4.7820895522388103</v>
          </cell>
          <cell r="Q394">
            <v>1.2508540146584313</v>
          </cell>
          <cell r="R394">
            <v>4.5146833662765395</v>
          </cell>
          <cell r="S394">
            <v>1.1594538972143464</v>
          </cell>
          <cell r="T394">
            <v>-3.1731155442495607</v>
          </cell>
          <cell r="U394">
            <v>-1.4246682279469014</v>
          </cell>
          <cell r="V394">
            <v>15.584559844487679</v>
          </cell>
          <cell r="W394">
            <v>4.8870945026056045</v>
          </cell>
          <cell r="X394">
            <v>-16.058255373334163</v>
          </cell>
          <cell r="Y394">
            <v>60.449301185486704</v>
          </cell>
          <cell r="Z394">
            <v>6.0980524015259885</v>
          </cell>
          <cell r="AA394">
            <v>5.9166209405281611</v>
          </cell>
          <cell r="AB394">
            <v>-1.5583140345515556</v>
          </cell>
          <cell r="AC394">
            <v>-7.0573767447480007</v>
          </cell>
          <cell r="AD394">
            <v>5.3522740125420798</v>
          </cell>
          <cell r="AE394">
            <v>5.6328761960349638</v>
          </cell>
          <cell r="AF394">
            <v>-14.829175049006228</v>
          </cell>
          <cell r="AG394">
            <v>-64.559276501779223</v>
          </cell>
          <cell r="AH394">
            <v>23.129404558970677</v>
          </cell>
          <cell r="AI394">
            <v>-28.732296261899236</v>
          </cell>
          <cell r="AJ394">
            <v>26.536510557980343</v>
          </cell>
          <cell r="AK394">
            <v>-22.47236441589553</v>
          </cell>
          <cell r="AL394">
            <v>-73.990836931314703</v>
          </cell>
          <cell r="AM394">
            <v>-36.860465116279073</v>
          </cell>
          <cell r="AN394">
            <v>-22.91953535780501</v>
          </cell>
          <cell r="AO394">
            <v>-13.94961542315678</v>
          </cell>
          <cell r="AP394">
            <v>-66.257127289749747</v>
          </cell>
          <cell r="AQ394">
            <v>-26.624924229900259</v>
          </cell>
          <cell r="AR394">
            <v>-45.371617329437171</v>
          </cell>
          <cell r="AS394">
            <v>-1.7864334591212172</v>
          </cell>
          <cell r="AT394">
            <v>14.449559386789845</v>
          </cell>
          <cell r="AU394">
            <v>8.467597884557021</v>
          </cell>
          <cell r="AV394">
            <v>-66.859921257914337</v>
          </cell>
          <cell r="AW394">
            <v>-16.022549081397653</v>
          </cell>
          <cell r="AX394">
            <v>-40.745905554056883</v>
          </cell>
        </row>
        <row r="395">
          <cell r="B395">
            <v>2004</v>
          </cell>
          <cell r="C395">
            <v>4.8349056603773422</v>
          </cell>
          <cell r="D395">
            <v>-1.1039002690931721</v>
          </cell>
          <cell r="E395">
            <v>3.6776328546888726</v>
          </cell>
          <cell r="F395">
            <v>7.2480181200453186</v>
          </cell>
          <cell r="G395">
            <v>-2.1169123974033366</v>
          </cell>
          <cell r="H395">
            <v>4.9776715284926887</v>
          </cell>
          <cell r="I395">
            <v>0</v>
          </cell>
          <cell r="J395">
            <v>-39.317319848293295</v>
          </cell>
          <cell r="K395">
            <v>4.3515057656327238</v>
          </cell>
          <cell r="L395">
            <v>-16.085648003009588</v>
          </cell>
          <cell r="O395">
            <v>0</v>
          </cell>
          <cell r="P395">
            <v>-16.085648003009588</v>
          </cell>
          <cell r="Q395">
            <v>-4.3318898103647303</v>
          </cell>
          <cell r="R395">
            <v>2.9455580529689218</v>
          </cell>
          <cell r="S395">
            <v>1.3610705177799387</v>
          </cell>
          <cell r="T395">
            <v>3.2632743362832839</v>
          </cell>
          <cell r="U395">
            <v>-1.6338113150625388</v>
          </cell>
          <cell r="V395">
            <v>4.723463552928675</v>
          </cell>
          <cell r="W395">
            <v>8.6742458150567803</v>
          </cell>
          <cell r="X395">
            <v>-48.173943284934381</v>
          </cell>
          <cell r="Y395">
            <v>22.695691153648955</v>
          </cell>
          <cell r="Z395">
            <v>3.6850915905055626</v>
          </cell>
          <cell r="AA395">
            <v>3.398233398466699</v>
          </cell>
          <cell r="AB395">
            <v>-9.7733514039622715</v>
          </cell>
          <cell r="AC395">
            <v>-12.738694240228954</v>
          </cell>
          <cell r="AD395">
            <v>2.469027608179819</v>
          </cell>
          <cell r="AE395">
            <v>2.6611046514011916</v>
          </cell>
          <cell r="AF395">
            <v>-48.528131608449307</v>
          </cell>
          <cell r="AG395">
            <v>-15.735375823478048</v>
          </cell>
          <cell r="AH395">
            <v>-1.1821677374478701</v>
          </cell>
          <cell r="AI395">
            <v>15.70288320573383</v>
          </cell>
          <cell r="AJ395">
            <v>-21.936325921782451</v>
          </cell>
          <cell r="AK395">
            <v>-56.547525331474006</v>
          </cell>
          <cell r="AL395">
            <v>-54.012323305545486</v>
          </cell>
          <cell r="AM395">
            <v>30.570902394106824</v>
          </cell>
          <cell r="AN395">
            <v>-42.232940685202692</v>
          </cell>
          <cell r="AO395">
            <v>157.26554150132137</v>
          </cell>
          <cell r="AP395">
            <v>-20.391175801682969</v>
          </cell>
          <cell r="AQ395">
            <v>-49.246641570365092</v>
          </cell>
          <cell r="AR395">
            <v>-40.815851900088376</v>
          </cell>
          <cell r="AS395">
            <v>4.5943915581395212</v>
          </cell>
          <cell r="AT395">
            <v>5.6662040647324163</v>
          </cell>
          <cell r="AU395">
            <v>4.2344921052873463</v>
          </cell>
          <cell r="AV395">
            <v>-16.733634703181355</v>
          </cell>
          <cell r="AW395">
            <v>-46.3708527120369</v>
          </cell>
          <cell r="AX395">
            <v>-38.309703821216047</v>
          </cell>
        </row>
        <row r="396">
          <cell r="B396">
            <v>2005</v>
          </cell>
          <cell r="C396">
            <v>2.8965129358830222</v>
          </cell>
          <cell r="D396">
            <v>0.35974344492608612</v>
          </cell>
          <cell r="E396">
            <v>3.266676396227397</v>
          </cell>
          <cell r="F396">
            <v>1.0559662090813049</v>
          </cell>
          <cell r="G396">
            <v>126.36763722876209</v>
          </cell>
          <cell r="H396">
            <v>128.75800298619359</v>
          </cell>
          <cell r="I396">
            <v>0</v>
          </cell>
          <cell r="J396">
            <v>0</v>
          </cell>
          <cell r="K396">
            <v>77.264157905435098</v>
          </cell>
          <cell r="L396">
            <v>-100</v>
          </cell>
          <cell r="O396">
            <v>0</v>
          </cell>
          <cell r="P396">
            <v>-100</v>
          </cell>
          <cell r="Q396">
            <v>11.201026509856039</v>
          </cell>
          <cell r="R396">
            <v>0.41637960116289729</v>
          </cell>
          <cell r="S396">
            <v>-0.8851133600950245</v>
          </cell>
          <cell r="T396">
            <v>0.49991073022668253</v>
          </cell>
          <cell r="U396">
            <v>0.19647683490191525</v>
          </cell>
          <cell r="V396">
            <v>5.5795172983389874</v>
          </cell>
          <cell r="W396">
            <v>2.1828665568369043</v>
          </cell>
          <cell r="X396">
            <v>84.36506675143039</v>
          </cell>
          <cell r="Y396">
            <v>14.779334459277859</v>
          </cell>
          <cell r="Z396">
            <v>1.4599868429554297</v>
          </cell>
          <cell r="AA396">
            <v>1.7824764841390506</v>
          </cell>
          <cell r="AB396">
            <v>8.2732177997696397</v>
          </cell>
          <cell r="AC396">
            <v>6.3770715154902291</v>
          </cell>
          <cell r="AD396">
            <v>2.185667073746056</v>
          </cell>
          <cell r="AE396">
            <v>2.0771273961128767</v>
          </cell>
          <cell r="AF396">
            <v>86.712325605306177</v>
          </cell>
          <cell r="AG396">
            <v>-45.994442612913858</v>
          </cell>
          <cell r="AH396">
            <v>-1.8792892740174483</v>
          </cell>
          <cell r="AI396">
            <v>13.543573138110654</v>
          </cell>
          <cell r="AJ396">
            <v>-4.2335940765510287</v>
          </cell>
          <cell r="AK396">
            <v>135.98559722038001</v>
          </cell>
          <cell r="AL396">
            <v>26.465952080706188</v>
          </cell>
          <cell r="AM396">
            <v>-76.868829337094496</v>
          </cell>
          <cell r="AN396">
            <v>230.63068090470082</v>
          </cell>
          <cell r="AO396">
            <v>41.867681306786508</v>
          </cell>
          <cell r="AP396">
            <v>-61.750085704490921</v>
          </cell>
          <cell r="AQ396">
            <v>-83.695250073986386</v>
          </cell>
          <cell r="AR396">
            <v>-75.070732474064755</v>
          </cell>
          <cell r="AS396">
            <v>15.316952813461015</v>
          </cell>
          <cell r="AT396">
            <v>16.920373321648462</v>
          </cell>
          <cell r="AU396">
            <v>13.353537334418174</v>
          </cell>
          <cell r="AV396">
            <v>-55.891364380658516</v>
          </cell>
          <cell r="AW396">
            <v>-80.936425517343679</v>
          </cell>
          <cell r="AX396">
            <v>-71.741793427792004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64">
          <cell r="C264">
            <v>665.33333333333337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 JE"/>
      <sheetName val="GP JE Jan 2022"/>
      <sheetName val="GP JE Feb2022"/>
      <sheetName val="GP JE Mar2022"/>
      <sheetName val="GP JE Apr2022"/>
      <sheetName val="GP JE May2022"/>
      <sheetName val="2022 FPV GRAold "/>
      <sheetName val="2022 FPV GRA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2"/>
  <sheetViews>
    <sheetView tabSelected="1" zoomScale="91" zoomScaleNormal="91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14" sqref="A14"/>
    </sheetView>
  </sheetViews>
  <sheetFormatPr defaultColWidth="9.26953125" defaultRowHeight="10" outlineLevelCol="1" x14ac:dyDescent="0.2"/>
  <cols>
    <col min="1" max="1" width="10.26953125" style="1" customWidth="1"/>
    <col min="2" max="2" width="14.54296875" style="1" customWidth="1" outlineLevel="1"/>
    <col min="3" max="3" width="13.26953125" style="1" customWidth="1" outlineLevel="1"/>
    <col min="4" max="5" width="12.26953125" style="1" customWidth="1" outlineLevel="1"/>
    <col min="6" max="7" width="12.7265625" style="1" customWidth="1" outlineLevel="1"/>
    <col min="8" max="8" width="13" style="1" customWidth="1" outlineLevel="1"/>
    <col min="9" max="9" width="3.453125" style="1" customWidth="1" outlineLevel="1"/>
    <col min="10" max="10" width="14.26953125" style="1" customWidth="1" outlineLevel="1"/>
    <col min="11" max="11" width="12.7265625" style="1" customWidth="1" outlineLevel="1"/>
    <col min="12" max="13" width="12.453125" style="1" customWidth="1" outlineLevel="1"/>
    <col min="14" max="14" width="12.26953125" style="1" customWidth="1" outlineLevel="1"/>
    <col min="15" max="15" width="3.26953125" style="1" customWidth="1"/>
    <col min="16" max="16" width="11.26953125" style="1" customWidth="1"/>
    <col min="17" max="17" width="13" style="1" customWidth="1"/>
    <col min="18" max="18" width="14.26953125" style="1" customWidth="1"/>
    <col min="19" max="19" width="14.7265625" style="1" customWidth="1"/>
    <col min="20" max="20" width="14.453125" style="1" customWidth="1"/>
    <col min="21" max="21" width="12.453125" style="1" bestFit="1" customWidth="1"/>
    <col min="22" max="22" width="10.81640625" style="1" bestFit="1" customWidth="1"/>
    <col min="23" max="23" width="9.26953125" style="1"/>
    <col min="24" max="24" width="11.26953125" style="1" bestFit="1" customWidth="1"/>
    <col min="25" max="25" width="9.7265625" style="1" bestFit="1" customWidth="1"/>
    <col min="26" max="26" width="9.26953125" style="1"/>
    <col min="27" max="27" width="9.7265625" style="1" bestFit="1" customWidth="1"/>
    <col min="28" max="16384" width="9.26953125" style="1"/>
  </cols>
  <sheetData>
    <row r="1" spans="1:26" s="3" customFormat="1" ht="14" x14ac:dyDescent="0.3">
      <c r="A1" s="22" t="s">
        <v>24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6" s="3" customFormat="1" ht="14" x14ac:dyDescent="0.3">
      <c r="A2" s="22" t="s">
        <v>21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6" s="3" customFormat="1" ht="14" x14ac:dyDescent="0.3"/>
    <row r="4" spans="1:26" s="9" customFormat="1" ht="13" x14ac:dyDescent="0.3">
      <c r="B4" s="23" t="s">
        <v>0</v>
      </c>
      <c r="C4" s="24"/>
      <c r="D4" s="24"/>
      <c r="E4" s="24"/>
      <c r="F4" s="24"/>
      <c r="G4" s="24"/>
      <c r="H4" s="25"/>
      <c r="J4" s="23" t="s">
        <v>23</v>
      </c>
      <c r="K4" s="24"/>
      <c r="L4" s="24"/>
      <c r="M4" s="24"/>
      <c r="N4" s="25"/>
      <c r="P4" s="23" t="s">
        <v>18</v>
      </c>
      <c r="Q4" s="24"/>
      <c r="R4" s="24"/>
      <c r="S4" s="24"/>
      <c r="T4" s="25"/>
    </row>
    <row r="5" spans="1:26" s="15" customFormat="1" ht="63.75" customHeight="1" x14ac:dyDescent="0.25">
      <c r="B5" s="6" t="s">
        <v>12</v>
      </c>
      <c r="C5" s="6" t="s">
        <v>13</v>
      </c>
      <c r="D5" s="6" t="s">
        <v>14</v>
      </c>
      <c r="E5" s="6" t="s">
        <v>15</v>
      </c>
      <c r="F5" s="6" t="s">
        <v>19</v>
      </c>
      <c r="G5" s="6" t="s">
        <v>25</v>
      </c>
      <c r="H5" s="6" t="s">
        <v>1</v>
      </c>
      <c r="J5" s="6" t="s">
        <v>12</v>
      </c>
      <c r="K5" s="6" t="s">
        <v>15</v>
      </c>
      <c r="L5" s="6" t="s">
        <v>19</v>
      </c>
      <c r="M5" s="6" t="s">
        <v>25</v>
      </c>
      <c r="N5" s="6" t="s">
        <v>1</v>
      </c>
      <c r="P5" s="7" t="s">
        <v>12</v>
      </c>
      <c r="Q5" s="7" t="s">
        <v>17</v>
      </c>
      <c r="R5" s="7" t="s">
        <v>16</v>
      </c>
      <c r="S5" s="7" t="s">
        <v>20</v>
      </c>
      <c r="T5" s="7" t="s">
        <v>22</v>
      </c>
    </row>
    <row r="6" spans="1:26" ht="12" customHeight="1" x14ac:dyDescent="0.25">
      <c r="A6" s="10">
        <v>44561</v>
      </c>
      <c r="B6" s="13"/>
      <c r="C6" s="13"/>
      <c r="D6" s="13"/>
      <c r="E6" s="11"/>
      <c r="F6" s="14"/>
      <c r="G6" s="8"/>
      <c r="H6" s="13">
        <v>-1243400.2456201618</v>
      </c>
      <c r="I6" s="8"/>
      <c r="J6" s="13"/>
      <c r="K6" s="13"/>
      <c r="L6" s="11"/>
      <c r="M6" s="8"/>
      <c r="N6" s="13">
        <v>-847873.42949608224</v>
      </c>
      <c r="O6" s="8"/>
      <c r="P6" s="13"/>
      <c r="Q6" s="13"/>
      <c r="R6" s="13"/>
      <c r="S6" s="13">
        <v>-2089657.2951162455</v>
      </c>
      <c r="T6" s="8">
        <f t="shared" ref="T6" si="0">SUM(P6:R6)</f>
        <v>0</v>
      </c>
      <c r="V6" s="17"/>
      <c r="W6" s="2"/>
      <c r="X6" s="13"/>
      <c r="Y6" s="13"/>
      <c r="Z6" s="2"/>
    </row>
    <row r="7" spans="1:26" ht="12" customHeight="1" x14ac:dyDescent="0.3">
      <c r="A7" s="4" t="s">
        <v>70</v>
      </c>
      <c r="B7" s="13"/>
      <c r="C7" s="13"/>
      <c r="D7" s="13"/>
      <c r="E7" s="11"/>
      <c r="F7" s="14"/>
      <c r="G7" s="5">
        <v>-83355</v>
      </c>
      <c r="H7" s="12">
        <f>H6+G7</f>
        <v>-1326755.2456201618</v>
      </c>
      <c r="I7" s="8"/>
      <c r="J7" s="13"/>
      <c r="K7" s="13"/>
      <c r="L7" s="11"/>
      <c r="M7" s="8"/>
      <c r="N7" s="13"/>
      <c r="O7" s="8"/>
      <c r="P7" s="13"/>
      <c r="Q7" s="13"/>
      <c r="R7" s="13"/>
      <c r="S7" s="12">
        <f>S6+P7+R7+Q7+G7</f>
        <v>-2173012.2951162457</v>
      </c>
      <c r="T7" s="5">
        <f>G7</f>
        <v>-83355</v>
      </c>
      <c r="V7" s="17"/>
      <c r="X7" s="13"/>
      <c r="Y7" s="13"/>
      <c r="Z7" s="2"/>
    </row>
    <row r="8" spans="1:26" ht="12" customHeight="1" x14ac:dyDescent="0.3">
      <c r="A8" s="4" t="s">
        <v>69</v>
      </c>
      <c r="B8" s="13"/>
      <c r="C8" s="13"/>
      <c r="D8" s="13"/>
      <c r="E8" s="11"/>
      <c r="F8" s="14"/>
      <c r="G8" s="5">
        <v>1326755</v>
      </c>
      <c r="H8" s="12">
        <f>H7+G8</f>
        <v>-0.24562016176059842</v>
      </c>
      <c r="I8" s="8"/>
      <c r="J8" s="13"/>
      <c r="K8" s="13"/>
      <c r="L8" s="11"/>
      <c r="M8" s="8"/>
      <c r="N8" s="13"/>
      <c r="O8" s="8"/>
      <c r="P8" s="13"/>
      <c r="Q8" s="13"/>
      <c r="R8" s="13"/>
      <c r="S8" s="12">
        <f>S7+P8+R8+Q8+G8</f>
        <v>-846257.29511624575</v>
      </c>
      <c r="T8" s="5">
        <f>G8</f>
        <v>1326755</v>
      </c>
      <c r="V8" s="17"/>
      <c r="X8" s="13"/>
      <c r="Y8" s="13"/>
      <c r="Z8" s="2"/>
    </row>
    <row r="9" spans="1:26" ht="12" customHeight="1" x14ac:dyDescent="0.25">
      <c r="A9" s="10">
        <v>44592</v>
      </c>
      <c r="B9" s="13">
        <f>'Fuel variance calculations'!C204-215293.42</f>
        <v>-921269.20000000007</v>
      </c>
      <c r="C9" s="13"/>
      <c r="D9" s="13">
        <v>0</v>
      </c>
      <c r="E9" s="11">
        <v>-0.82</v>
      </c>
      <c r="F9" s="14">
        <f t="shared" ref="F9" si="1">-L9</f>
        <v>-4.0830343267442899</v>
      </c>
      <c r="G9" s="8"/>
      <c r="H9" s="13">
        <f>SUM(B9:F9)+H8</f>
        <v>-921274.34865448857</v>
      </c>
      <c r="I9" s="8"/>
      <c r="J9" s="13">
        <v>-147823.56</v>
      </c>
      <c r="K9" s="13">
        <v>-6.34</v>
      </c>
      <c r="L9" s="11">
        <v>4.0830343267442899</v>
      </c>
      <c r="M9" s="8"/>
      <c r="N9" s="13">
        <f>SUM(J9:L9)+N6</f>
        <v>-995699.24646175548</v>
      </c>
      <c r="O9" s="8"/>
      <c r="P9" s="13">
        <f t="shared" ref="P9" si="2">B9+J9</f>
        <v>-1069092.76</v>
      </c>
      <c r="Q9" s="13"/>
      <c r="R9" s="13">
        <f t="shared" ref="R9" si="3">+E9+K9+D9</f>
        <v>-7.16</v>
      </c>
      <c r="S9" s="13">
        <f>S8+P9+R9+Q9</f>
        <v>-1915357.2151162457</v>
      </c>
      <c r="T9" s="8">
        <f t="shared" ref="T9" si="4">SUM(P9:R9)</f>
        <v>-1069099.92</v>
      </c>
      <c r="V9" s="17"/>
      <c r="X9" s="13"/>
      <c r="Y9" s="13"/>
      <c r="Z9" s="2"/>
    </row>
    <row r="10" spans="1:26" ht="12" customHeight="1" x14ac:dyDescent="0.25">
      <c r="A10" s="10">
        <v>44620</v>
      </c>
      <c r="B10" s="13">
        <f>'Fuel variance calculations'!D204+215293.42</f>
        <v>11423.348863863474</v>
      </c>
      <c r="C10" s="13"/>
      <c r="D10" s="13">
        <v>0</v>
      </c>
      <c r="E10" s="11">
        <v>0</v>
      </c>
      <c r="F10" s="14">
        <f t="shared" ref="F10" si="5">-L10</f>
        <v>1.3627570526560998E-2</v>
      </c>
      <c r="G10" s="8"/>
      <c r="H10" s="13">
        <f t="shared" ref="H10" si="6">SUM(B10:F10)+H9</f>
        <v>-909850.98616305459</v>
      </c>
      <c r="I10" s="8"/>
      <c r="J10" s="13">
        <f>-92269.29-3202.28</f>
        <v>-95471.569999999992</v>
      </c>
      <c r="K10" s="13">
        <v>0.03</v>
      </c>
      <c r="L10" s="11">
        <v>-1.3627570526560998E-2</v>
      </c>
      <c r="M10" s="8"/>
      <c r="N10" s="13">
        <f t="shared" ref="N10" si="7">SUM(J10:L10)+N9</f>
        <v>-1091170.800089326</v>
      </c>
      <c r="O10" s="8"/>
      <c r="P10" s="13">
        <f t="shared" ref="P10" si="8">B10+J10</f>
        <v>-84048.221136136519</v>
      </c>
      <c r="Q10" s="13"/>
      <c r="R10" s="13">
        <f t="shared" ref="R10" si="9">+E10+K10+D10</f>
        <v>0.03</v>
      </c>
      <c r="S10" s="13">
        <f>S9+P10+R10+Q10</f>
        <v>-1999405.4062523821</v>
      </c>
      <c r="T10" s="8">
        <f t="shared" ref="T10" si="10">SUM(P10:R10)</f>
        <v>-84048.19113613652</v>
      </c>
      <c r="V10" s="17"/>
      <c r="X10" s="13"/>
      <c r="Y10" s="13"/>
      <c r="Z10" s="2"/>
    </row>
    <row r="11" spans="1:26" ht="12" customHeight="1" x14ac:dyDescent="0.25">
      <c r="A11" s="10">
        <v>44651</v>
      </c>
      <c r="B11" s="13">
        <f>'Fuel variance calculations'!E204</f>
        <v>-89884.743515913418</v>
      </c>
      <c r="C11" s="13"/>
      <c r="D11" s="13">
        <v>0</v>
      </c>
      <c r="E11" s="11">
        <v>0</v>
      </c>
      <c r="F11" s="14">
        <f t="shared" ref="F11" si="11">-L11</f>
        <v>-41.058505440661918</v>
      </c>
      <c r="G11" s="8"/>
      <c r="H11" s="13">
        <f t="shared" ref="H11" si="12">SUM(B11:F11)+H10</f>
        <v>-999776.78818440868</v>
      </c>
      <c r="I11" s="8"/>
      <c r="J11" s="13">
        <v>-170052.01</v>
      </c>
      <c r="K11" s="13">
        <v>-92.94</v>
      </c>
      <c r="L11" s="11">
        <v>41.058505440661918</v>
      </c>
      <c r="M11" s="8"/>
      <c r="N11" s="13">
        <f t="shared" ref="N11" si="13">SUM(J11:L11)+N10</f>
        <v>-1261274.6915838853</v>
      </c>
      <c r="O11" s="8"/>
      <c r="P11" s="13">
        <f t="shared" ref="P11" si="14">B11+J11</f>
        <v>-259936.75351591344</v>
      </c>
      <c r="Q11" s="13"/>
      <c r="R11" s="13">
        <f t="shared" ref="R11" si="15">+E11+K11+D11</f>
        <v>-92.94</v>
      </c>
      <c r="S11" s="13">
        <f t="shared" ref="S11" si="16">S10+P11+R11+Q11</f>
        <v>-2259435.0997682954</v>
      </c>
      <c r="T11" s="8">
        <f t="shared" ref="T11" si="17">SUM(P11:R11)</f>
        <v>-260029.69351591344</v>
      </c>
      <c r="V11" s="17"/>
      <c r="X11" s="13"/>
      <c r="Y11" s="13"/>
      <c r="Z11" s="2"/>
    </row>
    <row r="12" spans="1:26" ht="12" customHeight="1" x14ac:dyDescent="0.25">
      <c r="A12" s="10">
        <v>44681</v>
      </c>
      <c r="B12" s="13">
        <f>'Fuel variance calculations'!F204</f>
        <v>-48367.278234912636</v>
      </c>
      <c r="C12" s="13"/>
      <c r="D12" s="13">
        <v>0</v>
      </c>
      <c r="E12" s="11">
        <v>0</v>
      </c>
      <c r="F12" s="14">
        <f t="shared" ref="F12" si="18">-L12</f>
        <v>-14.551201367688439</v>
      </c>
      <c r="G12" s="8"/>
      <c r="H12" s="13">
        <f t="shared" ref="H12" si="19">SUM(B12:F12)+H11</f>
        <v>-1048158.617620689</v>
      </c>
      <c r="I12" s="8"/>
      <c r="J12" s="13">
        <f>-200386.15+3202.28</f>
        <v>-197183.87</v>
      </c>
      <c r="K12" s="13">
        <v>-34.83</v>
      </c>
      <c r="L12" s="11">
        <v>14.551201367688439</v>
      </c>
      <c r="M12" s="8"/>
      <c r="N12" s="13">
        <f t="shared" ref="N12" si="20">SUM(J12:L12)+N11</f>
        <v>-1458478.8403825175</v>
      </c>
      <c r="O12" s="8"/>
      <c r="P12" s="13">
        <f t="shared" ref="P12" si="21">B12+J12</f>
        <v>-245551.14823491263</v>
      </c>
      <c r="Q12" s="13"/>
      <c r="R12" s="13">
        <f t="shared" ref="R12" si="22">+E12+K12+D12</f>
        <v>-34.83</v>
      </c>
      <c r="S12" s="13">
        <f t="shared" ref="S12" si="23">S11+P12+R12+Q12</f>
        <v>-2505021.0780032082</v>
      </c>
      <c r="T12" s="8">
        <f t="shared" ref="T12" si="24">SUM(P12:R12)</f>
        <v>-245585.97823491262</v>
      </c>
      <c r="V12" s="17"/>
      <c r="X12" s="13"/>
      <c r="Y12" s="13"/>
      <c r="Z12" s="2"/>
    </row>
    <row r="13" spans="1:26" ht="12" customHeight="1" x14ac:dyDescent="0.25">
      <c r="A13" s="10">
        <v>44712</v>
      </c>
      <c r="B13" s="13">
        <f>'Fuel variance calculations'!G204</f>
        <v>-16267.341264403953</v>
      </c>
      <c r="C13" s="13"/>
      <c r="D13" s="13">
        <v>0</v>
      </c>
      <c r="E13" s="11">
        <v>0</v>
      </c>
      <c r="F13" s="14">
        <f t="shared" ref="F13" si="25">-L13</f>
        <v>9.8288254610442854E-2</v>
      </c>
      <c r="G13" s="8"/>
      <c r="H13" s="13">
        <f t="shared" ref="H13" si="26">SUM(B13:F13)+H12</f>
        <v>-1064425.8605968384</v>
      </c>
      <c r="I13" s="8"/>
      <c r="J13" s="13">
        <v>-398272.9</v>
      </c>
      <c r="K13" s="13">
        <v>0.27</v>
      </c>
      <c r="L13" s="11">
        <v>-9.8288254610442854E-2</v>
      </c>
      <c r="M13" s="8"/>
      <c r="N13" s="13">
        <f t="shared" ref="N13" si="27">SUM(J13:L13)+N12</f>
        <v>-1856751.5686707722</v>
      </c>
      <c r="O13" s="8"/>
      <c r="P13" s="13">
        <f t="shared" ref="P13" si="28">B13+J13</f>
        <v>-414540.24126440397</v>
      </c>
      <c r="Q13" s="13"/>
      <c r="R13" s="13">
        <f t="shared" ref="R13" si="29">+E13+K13+D13</f>
        <v>0.27</v>
      </c>
      <c r="S13" s="13">
        <f t="shared" ref="S13" si="30">S12+P13+R13+Q13</f>
        <v>-2919561.0492676119</v>
      </c>
      <c r="T13" s="8">
        <f t="shared" ref="T13" si="31">SUM(P13:R13)</f>
        <v>-414539.97126440395</v>
      </c>
      <c r="V13" s="17"/>
      <c r="X13" s="13"/>
      <c r="Y13" s="13"/>
      <c r="Z13" s="2"/>
    </row>
    <row r="14" spans="1:26" ht="12" customHeight="1" x14ac:dyDescent="0.25">
      <c r="A14" s="10">
        <v>44742</v>
      </c>
      <c r="B14" s="13">
        <f>'Fuel variance calculations'!H204</f>
        <v>-9239.7812499505053</v>
      </c>
      <c r="C14" s="13"/>
      <c r="D14" s="13">
        <v>0</v>
      </c>
      <c r="E14" s="11">
        <v>0</v>
      </c>
      <c r="F14" s="14">
        <f t="shared" ref="F14" si="32">-L14</f>
        <v>8.9992151372346729E-2</v>
      </c>
      <c r="G14" s="8"/>
      <c r="H14" s="13">
        <f t="shared" ref="H14" si="33">SUM(B14:F14)+H13</f>
        <v>-1073665.5518546375</v>
      </c>
      <c r="I14" s="8"/>
      <c r="J14" s="13">
        <v>-287627.45</v>
      </c>
      <c r="K14" s="13">
        <v>0.27</v>
      </c>
      <c r="L14" s="11">
        <v>-8.9992151372346729E-2</v>
      </c>
      <c r="M14" s="8"/>
      <c r="N14" s="13">
        <f t="shared" ref="N14" si="34">SUM(J14:L14)+N13</f>
        <v>-2144378.8386629238</v>
      </c>
      <c r="O14" s="8"/>
      <c r="P14" s="13">
        <f t="shared" ref="P14" si="35">B14+J14</f>
        <v>-296867.23124995054</v>
      </c>
      <c r="Q14" s="13"/>
      <c r="R14" s="13">
        <f t="shared" ref="R14" si="36">+E14+K14+D14</f>
        <v>0.27</v>
      </c>
      <c r="S14" s="13">
        <f t="shared" ref="S14" si="37">S13+P14+R14+Q14</f>
        <v>-3216428.0105175623</v>
      </c>
      <c r="T14" s="8">
        <f t="shared" ref="T14" si="38">SUM(P14:R14)</f>
        <v>-296866.96124995052</v>
      </c>
      <c r="V14" s="17"/>
      <c r="X14" s="13"/>
      <c r="Y14" s="13"/>
      <c r="Z14" s="2"/>
    </row>
    <row r="15" spans="1:26" ht="13.5" customHeight="1" x14ac:dyDescent="0.25">
      <c r="A15" s="16"/>
      <c r="B15" s="13"/>
      <c r="C15" s="13"/>
      <c r="D15" s="13"/>
      <c r="E15" s="13"/>
      <c r="F15" s="8"/>
      <c r="G15" s="8"/>
      <c r="H15" s="13"/>
      <c r="I15" s="8"/>
      <c r="J15" s="13"/>
      <c r="K15" s="13"/>
      <c r="L15" s="8"/>
      <c r="M15" s="8"/>
      <c r="N15" s="13"/>
      <c r="O15" s="8"/>
      <c r="P15" s="13"/>
      <c r="Q15" s="13"/>
      <c r="R15" s="13"/>
      <c r="S15" s="13"/>
      <c r="T15" s="8"/>
      <c r="X15" s="13"/>
      <c r="Y15" s="13"/>
      <c r="Z15" s="2"/>
    </row>
    <row r="16" spans="1:26" ht="12.5" x14ac:dyDescent="0.25">
      <c r="A16" s="16"/>
      <c r="B16" s="13"/>
      <c r="C16" s="13"/>
      <c r="D16" s="13"/>
      <c r="E16" s="13"/>
      <c r="F16" s="8"/>
      <c r="G16" s="8"/>
      <c r="H16" s="13"/>
      <c r="I16" s="8"/>
      <c r="J16" s="13"/>
      <c r="K16" s="13"/>
      <c r="L16" s="8"/>
      <c r="M16" s="8"/>
      <c r="N16" s="13"/>
      <c r="O16" s="8"/>
      <c r="P16" s="13"/>
      <c r="Q16" s="13"/>
      <c r="R16" s="13"/>
      <c r="S16" s="13"/>
      <c r="T16" s="8"/>
      <c r="X16" s="13"/>
      <c r="Y16" s="13"/>
      <c r="Z16" s="2"/>
    </row>
    <row r="17" spans="1:26" ht="12.5" x14ac:dyDescent="0.25">
      <c r="A17" s="16"/>
      <c r="B17" s="13"/>
      <c r="C17" s="13"/>
      <c r="D17" s="13"/>
      <c r="E17" s="13"/>
      <c r="F17" s="8"/>
      <c r="G17" s="8"/>
      <c r="H17" s="13"/>
      <c r="I17" s="8"/>
      <c r="J17" s="13"/>
      <c r="K17" s="13"/>
      <c r="L17" s="8"/>
      <c r="M17" s="8"/>
      <c r="N17" s="13"/>
      <c r="O17" s="8"/>
      <c r="P17" s="13"/>
      <c r="Q17" s="13"/>
      <c r="R17" s="13"/>
      <c r="S17" s="13"/>
      <c r="T17" s="8"/>
      <c r="X17" s="13"/>
      <c r="Y17" s="13"/>
      <c r="Z17" s="2"/>
    </row>
    <row r="18" spans="1:26" ht="12.5" x14ac:dyDescent="0.25">
      <c r="A18" s="16"/>
      <c r="C18" s="13"/>
      <c r="D18" s="13"/>
      <c r="E18" s="13"/>
      <c r="F18" s="8"/>
      <c r="G18" s="8"/>
      <c r="H18" s="13"/>
      <c r="I18" s="8"/>
      <c r="J18" s="13"/>
      <c r="K18" s="13"/>
      <c r="L18" s="8"/>
      <c r="M18" s="8"/>
      <c r="N18" s="13"/>
      <c r="O18" s="8"/>
      <c r="P18" s="13"/>
      <c r="Q18" s="13"/>
      <c r="R18" s="13"/>
      <c r="S18" s="13"/>
      <c r="T18" s="8"/>
      <c r="X18" s="13"/>
      <c r="Y18" s="13"/>
      <c r="Z18" s="2"/>
    </row>
    <row r="19" spans="1:26" ht="12.5" x14ac:dyDescent="0.25">
      <c r="F19" s="19"/>
      <c r="H19" s="2"/>
      <c r="L19" s="8"/>
      <c r="M19" s="8"/>
      <c r="N19" s="13"/>
      <c r="X19" s="13"/>
      <c r="Y19" s="13"/>
      <c r="Z19" s="2"/>
    </row>
    <row r="20" spans="1:26" ht="12.5" x14ac:dyDescent="0.25">
      <c r="F20" s="2"/>
      <c r="H20" s="18"/>
      <c r="L20" s="8"/>
      <c r="M20" s="8"/>
      <c r="N20" s="13"/>
      <c r="X20" s="13"/>
      <c r="Y20" s="13"/>
      <c r="Z20" s="2"/>
    </row>
    <row r="21" spans="1:26" ht="12.5" x14ac:dyDescent="0.25">
      <c r="F21" s="2"/>
      <c r="G21" s="2"/>
      <c r="H21" s="2"/>
      <c r="J21" s="2"/>
      <c r="L21" s="8"/>
      <c r="M21" s="8"/>
      <c r="N21" s="13"/>
    </row>
    <row r="22" spans="1:26" ht="12.5" x14ac:dyDescent="0.25">
      <c r="J22" s="2"/>
      <c r="L22" s="8"/>
      <c r="M22" s="8"/>
      <c r="N22" s="13"/>
    </row>
    <row r="23" spans="1:26" ht="12.5" x14ac:dyDescent="0.25">
      <c r="J23" s="2"/>
      <c r="K23" s="2"/>
      <c r="L23" s="8"/>
      <c r="M23" s="8"/>
      <c r="N23" s="13"/>
    </row>
    <row r="24" spans="1:26" ht="12.5" x14ac:dyDescent="0.25">
      <c r="J24" s="2"/>
      <c r="L24" s="8"/>
      <c r="M24" s="8"/>
      <c r="N24" s="13"/>
    </row>
    <row r="25" spans="1:26" ht="12.5" x14ac:dyDescent="0.25">
      <c r="H25" s="18"/>
      <c r="L25" s="8"/>
      <c r="M25" s="8"/>
      <c r="N25" s="13"/>
    </row>
    <row r="26" spans="1:26" ht="12.5" x14ac:dyDescent="0.25">
      <c r="L26" s="8"/>
      <c r="M26" s="8"/>
      <c r="N26" s="13"/>
    </row>
    <row r="27" spans="1:26" ht="12.5" x14ac:dyDescent="0.25">
      <c r="N27" s="13"/>
    </row>
    <row r="28" spans="1:26" ht="12.5" x14ac:dyDescent="0.25">
      <c r="N28" s="13"/>
    </row>
    <row r="29" spans="1:26" ht="12.5" x14ac:dyDescent="0.25">
      <c r="N29" s="13"/>
    </row>
    <row r="30" spans="1:26" ht="12.5" x14ac:dyDescent="0.25">
      <c r="N30" s="13"/>
    </row>
    <row r="31" spans="1:26" ht="12.5" x14ac:dyDescent="0.25">
      <c r="N31" s="13"/>
    </row>
    <row r="32" spans="1:26" ht="12.5" x14ac:dyDescent="0.25">
      <c r="N32" s="13"/>
    </row>
    <row r="33" spans="14:14" ht="12.5" x14ac:dyDescent="0.25">
      <c r="N33" s="13"/>
    </row>
    <row r="34" spans="14:14" ht="12.5" x14ac:dyDescent="0.25">
      <c r="N34" s="13"/>
    </row>
    <row r="35" spans="14:14" ht="12.5" x14ac:dyDescent="0.25">
      <c r="N35" s="13"/>
    </row>
    <row r="36" spans="14:14" ht="12.5" x14ac:dyDescent="0.25">
      <c r="N36" s="13"/>
    </row>
    <row r="37" spans="14:14" ht="12.5" x14ac:dyDescent="0.25">
      <c r="N37" s="13"/>
    </row>
    <row r="38" spans="14:14" ht="12.5" x14ac:dyDescent="0.25">
      <c r="N38" s="13"/>
    </row>
    <row r="39" spans="14:14" ht="12.5" x14ac:dyDescent="0.25">
      <c r="N39" s="13"/>
    </row>
    <row r="40" spans="14:14" ht="12.5" x14ac:dyDescent="0.25">
      <c r="N40" s="13"/>
    </row>
    <row r="41" spans="14:14" ht="12.5" x14ac:dyDescent="0.25">
      <c r="N41" s="13"/>
    </row>
    <row r="42" spans="14:14" ht="12.5" x14ac:dyDescent="0.25">
      <c r="N42" s="13"/>
    </row>
  </sheetData>
  <mergeCells count="5">
    <mergeCell ref="A1:T1"/>
    <mergeCell ref="A2:T2"/>
    <mergeCell ref="B4:H4"/>
    <mergeCell ref="J4:N4"/>
    <mergeCell ref="P4:T4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9B90-35CA-4A89-B9AB-16419562EF60}">
  <sheetPr transitionEvaluation="1" transitionEntry="1">
    <pageSetUpPr autoPageBreaks="0" fitToPage="1"/>
  </sheetPr>
  <dimension ref="B1:K205"/>
  <sheetViews>
    <sheetView showGridLines="0" view="pageBreakPreview" topLeftCell="B1" zoomScaleNormal="100" zoomScaleSheetLayoutView="100" workbookViewId="0">
      <pane xSplit="1" topLeftCell="C1" activePane="topRight" state="frozenSplit"/>
      <selection activeCell="A2" sqref="A2:T2"/>
      <selection pane="topRight" activeCell="A5" sqref="A5"/>
    </sheetView>
  </sheetViews>
  <sheetFormatPr defaultColWidth="13.26953125" defaultRowHeight="10.5" x14ac:dyDescent="0.25"/>
  <cols>
    <col min="1" max="1" width="1.7265625" style="29" customWidth="1"/>
    <col min="2" max="2" width="27.54296875" style="29" bestFit="1" customWidth="1"/>
    <col min="3" max="8" width="12.54296875" style="29" customWidth="1"/>
    <col min="9" max="11" width="12.1796875" style="29" customWidth="1"/>
    <col min="12" max="16384" width="13.26953125" style="29"/>
  </cols>
  <sheetData>
    <row r="1" spans="2:11" x14ac:dyDescent="0.25">
      <c r="B1" s="26"/>
      <c r="C1" s="26"/>
      <c r="D1" s="26"/>
      <c r="E1" s="26"/>
      <c r="F1" s="26"/>
      <c r="G1" s="26"/>
      <c r="H1" s="26"/>
      <c r="I1" s="28"/>
      <c r="J1" s="28"/>
      <c r="K1" s="28"/>
    </row>
    <row r="2" spans="2:11" x14ac:dyDescent="0.25">
      <c r="B2" s="30" t="s">
        <v>26</v>
      </c>
      <c r="C2" s="31" t="s">
        <v>27</v>
      </c>
      <c r="D2" s="31"/>
      <c r="E2" s="32"/>
      <c r="F2" s="32"/>
      <c r="G2" s="32"/>
      <c r="H2" s="32"/>
      <c r="I2" s="35"/>
      <c r="J2" s="35"/>
      <c r="K2" s="35"/>
    </row>
    <row r="3" spans="2:11" s="39" customFormat="1" x14ac:dyDescent="0.25">
      <c r="B3" s="36" t="s">
        <v>28</v>
      </c>
      <c r="C3" s="37" t="s">
        <v>5</v>
      </c>
      <c r="D3" s="37" t="s">
        <v>6</v>
      </c>
      <c r="E3" s="37" t="s">
        <v>7</v>
      </c>
      <c r="F3" s="37" t="s">
        <v>8</v>
      </c>
      <c r="G3" s="37" t="s">
        <v>9</v>
      </c>
      <c r="H3" s="37" t="s">
        <v>10</v>
      </c>
      <c r="I3" s="38"/>
      <c r="J3" s="38"/>
      <c r="K3" s="38"/>
    </row>
    <row r="4" spans="2:11" x14ac:dyDescent="0.25">
      <c r="B4" s="40" t="s">
        <v>11</v>
      </c>
      <c r="C4" s="41">
        <v>407459</v>
      </c>
      <c r="D4" s="41">
        <v>120714.4</v>
      </c>
      <c r="E4" s="41">
        <v>29178</v>
      </c>
      <c r="F4" s="41">
        <v>644</v>
      </c>
      <c r="G4" s="41">
        <v>-2292</v>
      </c>
      <c r="H4" s="41">
        <v>916</v>
      </c>
      <c r="I4" s="43"/>
      <c r="J4" s="43"/>
      <c r="K4" s="43"/>
    </row>
    <row r="5" spans="2:11" x14ac:dyDescent="0.25">
      <c r="B5" s="40" t="s">
        <v>4</v>
      </c>
      <c r="C5" s="41">
        <v>21058.400000000001</v>
      </c>
      <c r="D5" s="41">
        <v>395.5</v>
      </c>
      <c r="E5" s="41">
        <v>383.4</v>
      </c>
      <c r="F5" s="41">
        <v>852.9</v>
      </c>
      <c r="G5" s="41">
        <v>657.1</v>
      </c>
      <c r="H5" s="41">
        <v>1003.2</v>
      </c>
      <c r="I5" s="43"/>
      <c r="J5" s="43"/>
      <c r="K5" s="43"/>
    </row>
    <row r="6" spans="2:11" x14ac:dyDescent="0.25">
      <c r="B6" s="40" t="s">
        <v>3</v>
      </c>
      <c r="C6" s="41">
        <v>169917.3</v>
      </c>
      <c r="D6" s="41">
        <v>68024.600000000006</v>
      </c>
      <c r="E6" s="41">
        <v>5275.9</v>
      </c>
      <c r="F6" s="41">
        <v>9918.5</v>
      </c>
      <c r="G6" s="41">
        <v>5802</v>
      </c>
      <c r="H6" s="41">
        <v>3661.4</v>
      </c>
      <c r="I6" s="43"/>
      <c r="J6" s="43"/>
      <c r="K6" s="43"/>
    </row>
    <row r="7" spans="2:11" x14ac:dyDescent="0.25">
      <c r="B7" s="40" t="s">
        <v>29</v>
      </c>
      <c r="C7" s="41">
        <v>974967.8</v>
      </c>
      <c r="D7" s="41">
        <v>62319.199999999997</v>
      </c>
      <c r="E7" s="41">
        <v>2000</v>
      </c>
      <c r="F7" s="41">
        <v>20907.8</v>
      </c>
      <c r="G7" s="41">
        <v>1000</v>
      </c>
      <c r="H7" s="41">
        <v>10966.7</v>
      </c>
      <c r="I7" s="43"/>
      <c r="J7" s="43"/>
      <c r="K7" s="43"/>
    </row>
    <row r="8" spans="2:11" x14ac:dyDescent="0.25">
      <c r="B8" s="40" t="s">
        <v>30</v>
      </c>
      <c r="C8" s="41">
        <v>1961812</v>
      </c>
      <c r="D8" s="41">
        <v>975981.7</v>
      </c>
      <c r="E8" s="41">
        <v>561308.30000000005</v>
      </c>
      <c r="F8" s="41">
        <v>279564.09999999998</v>
      </c>
      <c r="G8" s="41">
        <v>90512.6</v>
      </c>
      <c r="H8" s="41">
        <v>23059</v>
      </c>
      <c r="I8" s="43"/>
      <c r="J8" s="43"/>
      <c r="K8" s="43"/>
    </row>
    <row r="9" spans="2:11" x14ac:dyDescent="0.25">
      <c r="B9" s="44" t="s">
        <v>2</v>
      </c>
      <c r="C9" s="45">
        <f>SUM(C4:C8)</f>
        <v>3535214.5</v>
      </c>
      <c r="D9" s="45">
        <f t="shared" ref="D9:H9" si="0">SUM(D4:D8)</f>
        <v>1227435.3999999999</v>
      </c>
      <c r="E9" s="45">
        <f t="shared" si="0"/>
        <v>598145.60000000009</v>
      </c>
      <c r="F9" s="45">
        <f t="shared" si="0"/>
        <v>311887.3</v>
      </c>
      <c r="G9" s="45">
        <f t="shared" si="0"/>
        <v>95679.700000000012</v>
      </c>
      <c r="H9" s="45">
        <f t="shared" si="0"/>
        <v>39606.300000000003</v>
      </c>
      <c r="I9" s="43"/>
      <c r="J9" s="43"/>
      <c r="K9" s="43"/>
    </row>
    <row r="10" spans="2:11" ht="5.25" customHeight="1" x14ac:dyDescent="0.25">
      <c r="B10" s="33"/>
      <c r="C10" s="33"/>
      <c r="D10" s="33"/>
      <c r="E10" s="33"/>
      <c r="F10" s="33"/>
      <c r="G10" s="33"/>
      <c r="H10" s="33"/>
      <c r="I10" s="35"/>
      <c r="J10" s="35"/>
      <c r="K10" s="35"/>
    </row>
    <row r="11" spans="2:11" ht="12.5" x14ac:dyDescent="0.25">
      <c r="B11" s="30" t="str">
        <f>B2</f>
        <v>2022 ACTUAL</v>
      </c>
      <c r="C11" s="31" t="s">
        <v>31</v>
      </c>
      <c r="D11" s="31"/>
      <c r="E11" s="47"/>
      <c r="F11" s="47"/>
      <c r="G11" s="47"/>
      <c r="H11" s="32"/>
      <c r="I11" s="35"/>
      <c r="J11" s="35"/>
      <c r="K11" s="35"/>
    </row>
    <row r="12" spans="2:11" s="39" customFormat="1" x14ac:dyDescent="0.25">
      <c r="B12" s="36" t="s">
        <v>32</v>
      </c>
      <c r="C12" s="37" t="s">
        <v>5</v>
      </c>
      <c r="D12" s="37" t="s">
        <v>6</v>
      </c>
      <c r="E12" s="37" t="s">
        <v>7</v>
      </c>
      <c r="F12" s="37" t="s">
        <v>8</v>
      </c>
      <c r="G12" s="37" t="s">
        <v>9</v>
      </c>
      <c r="H12" s="37" t="s">
        <v>10</v>
      </c>
      <c r="I12" s="38"/>
      <c r="J12" s="38"/>
      <c r="K12" s="38"/>
    </row>
    <row r="13" spans="2:11" x14ac:dyDescent="0.25">
      <c r="B13" s="40" t="s">
        <v>11</v>
      </c>
      <c r="C13" s="41">
        <v>1493690.54</v>
      </c>
      <c r="D13" s="41">
        <v>494591.02</v>
      </c>
      <c r="E13" s="41">
        <v>115122.38</v>
      </c>
      <c r="F13" s="41">
        <v>3936</v>
      </c>
      <c r="G13" s="41">
        <v>4207</v>
      </c>
      <c r="H13" s="41">
        <v>4425</v>
      </c>
      <c r="I13" s="48"/>
      <c r="J13" s="48"/>
      <c r="K13" s="43"/>
    </row>
    <row r="14" spans="2:11" x14ac:dyDescent="0.25">
      <c r="B14" s="40" t="s">
        <v>4</v>
      </c>
      <c r="C14" s="41">
        <v>85680</v>
      </c>
      <c r="D14" s="41">
        <v>1260</v>
      </c>
      <c r="E14" s="41">
        <v>1680</v>
      </c>
      <c r="F14" s="41">
        <v>2520</v>
      </c>
      <c r="G14" s="41">
        <v>1050</v>
      </c>
      <c r="H14" s="41">
        <v>5040</v>
      </c>
      <c r="I14" s="48"/>
      <c r="J14" s="48"/>
      <c r="K14" s="43"/>
    </row>
    <row r="15" spans="2:11" x14ac:dyDescent="0.25">
      <c r="B15" s="40" t="s">
        <v>3</v>
      </c>
      <c r="C15" s="41">
        <v>643508</v>
      </c>
      <c r="D15" s="41">
        <v>245105</v>
      </c>
      <c r="E15" s="41">
        <v>19931</v>
      </c>
      <c r="F15" s="41">
        <v>36563</v>
      </c>
      <c r="G15" s="41">
        <v>21504</v>
      </c>
      <c r="H15" s="41">
        <v>12447</v>
      </c>
      <c r="I15" s="48"/>
      <c r="J15" s="48"/>
      <c r="K15" s="43"/>
    </row>
    <row r="16" spans="2:11" x14ac:dyDescent="0.25">
      <c r="B16" s="40" t="s">
        <v>29</v>
      </c>
      <c r="C16" s="41">
        <v>3373355.5</v>
      </c>
      <c r="D16" s="41">
        <f>77755+378045</f>
        <v>455800</v>
      </c>
      <c r="E16" s="41">
        <v>21095.5</v>
      </c>
      <c r="F16" s="41">
        <v>72361</v>
      </c>
      <c r="G16" s="41">
        <v>8820</v>
      </c>
      <c r="H16" s="41">
        <v>36053</v>
      </c>
      <c r="I16" s="48"/>
      <c r="J16" s="48"/>
      <c r="K16" s="43"/>
    </row>
    <row r="17" spans="2:11" x14ac:dyDescent="0.25">
      <c r="B17" s="40" t="s">
        <v>33</v>
      </c>
      <c r="C17" s="41">
        <v>5124200</v>
      </c>
      <c r="D17" s="41">
        <v>2793700</v>
      </c>
      <c r="E17" s="41">
        <v>1489100</v>
      </c>
      <c r="F17" s="41">
        <v>734300</v>
      </c>
      <c r="G17" s="41">
        <v>220700</v>
      </c>
      <c r="H17" s="41">
        <v>52400</v>
      </c>
      <c r="I17" s="48"/>
      <c r="J17" s="48"/>
      <c r="K17" s="43"/>
    </row>
    <row r="18" spans="2:11" x14ac:dyDescent="0.25">
      <c r="B18" s="44" t="s">
        <v>2</v>
      </c>
      <c r="C18" s="45">
        <f>SUM(C13:C17)</f>
        <v>10720434.039999999</v>
      </c>
      <c r="D18" s="45">
        <f t="shared" ref="D18:H18" si="1">SUM(D13:D17)</f>
        <v>3990456.02</v>
      </c>
      <c r="E18" s="45">
        <f t="shared" si="1"/>
        <v>1646928.88</v>
      </c>
      <c r="F18" s="45">
        <f t="shared" si="1"/>
        <v>849680</v>
      </c>
      <c r="G18" s="45">
        <f t="shared" si="1"/>
        <v>256281</v>
      </c>
      <c r="H18" s="45">
        <f t="shared" si="1"/>
        <v>110365</v>
      </c>
      <c r="I18" s="43"/>
      <c r="J18" s="43"/>
      <c r="K18" s="43"/>
    </row>
    <row r="19" spans="2:11" ht="5.25" customHeight="1" x14ac:dyDescent="0.25">
      <c r="B19" s="26"/>
      <c r="C19" s="26"/>
      <c r="D19" s="26"/>
      <c r="E19" s="26"/>
      <c r="F19" s="26"/>
      <c r="G19" s="26"/>
      <c r="H19" s="26"/>
      <c r="I19" s="28"/>
      <c r="J19" s="28"/>
      <c r="K19" s="28"/>
    </row>
    <row r="20" spans="2:11" x14ac:dyDescent="0.25">
      <c r="B20" s="30" t="str">
        <f>B11</f>
        <v>2022 ACTUAL</v>
      </c>
      <c r="C20" s="31" t="s">
        <v>34</v>
      </c>
      <c r="D20" s="31"/>
      <c r="E20" s="32"/>
      <c r="F20" s="32"/>
      <c r="G20" s="32"/>
      <c r="H20" s="32"/>
      <c r="I20" s="35"/>
      <c r="J20" s="35"/>
      <c r="K20" s="35"/>
    </row>
    <row r="21" spans="2:11" s="39" customFormat="1" x14ac:dyDescent="0.25">
      <c r="B21" s="36" t="s">
        <v>35</v>
      </c>
      <c r="C21" s="37" t="s">
        <v>5</v>
      </c>
      <c r="D21" s="37" t="s">
        <v>6</v>
      </c>
      <c r="E21" s="37" t="s">
        <v>7</v>
      </c>
      <c r="F21" s="37" t="s">
        <v>8</v>
      </c>
      <c r="G21" s="37" t="s">
        <v>9</v>
      </c>
      <c r="H21" s="37" t="s">
        <v>10</v>
      </c>
      <c r="I21" s="38"/>
      <c r="J21" s="38"/>
      <c r="K21" s="38"/>
    </row>
    <row r="22" spans="2:11" x14ac:dyDescent="0.25">
      <c r="B22" s="40" t="s">
        <v>11</v>
      </c>
      <c r="C22" s="41">
        <v>467591.79921999999</v>
      </c>
      <c r="D22" s="41">
        <v>142020.49160000001</v>
      </c>
      <c r="E22" s="41">
        <v>38327.919999999998</v>
      </c>
      <c r="F22" s="41">
        <v>757.66600000000005</v>
      </c>
      <c r="G22" s="41">
        <v>-2696.54</v>
      </c>
      <c r="H22" s="41">
        <v>1077.67</v>
      </c>
      <c r="I22" s="49"/>
      <c r="J22" s="49"/>
      <c r="K22" s="49"/>
    </row>
    <row r="23" spans="2:11" x14ac:dyDescent="0.25">
      <c r="B23" s="40" t="s">
        <v>4</v>
      </c>
      <c r="C23" s="41">
        <v>21108.308408000001</v>
      </c>
      <c r="D23" s="41">
        <v>404.87335000000002</v>
      </c>
      <c r="E23" s="41">
        <v>375.87</v>
      </c>
      <c r="F23" s="41">
        <v>854.92164205577387</v>
      </c>
      <c r="G23" s="41">
        <v>728.09</v>
      </c>
      <c r="H23" s="41">
        <v>1111.58</v>
      </c>
      <c r="I23" s="49"/>
      <c r="J23" s="49"/>
      <c r="K23" s="49"/>
    </row>
    <row r="24" spans="2:11" x14ac:dyDescent="0.25">
      <c r="B24" s="40" t="s">
        <v>3</v>
      </c>
      <c r="C24" s="41">
        <v>198240.81473699998</v>
      </c>
      <c r="D24" s="41">
        <v>83696.787594000023</v>
      </c>
      <c r="E24" s="41">
        <v>6491.44</v>
      </c>
      <c r="F24" s="41">
        <v>12848.797474700657</v>
      </c>
      <c r="G24" s="41">
        <v>7516.1456013229108</v>
      </c>
      <c r="H24" s="41">
        <v>4743.1279463275314</v>
      </c>
      <c r="I24" s="49"/>
      <c r="J24" s="49"/>
      <c r="K24" s="49"/>
    </row>
    <row r="25" spans="2:11" x14ac:dyDescent="0.25">
      <c r="B25" s="40" t="s">
        <v>29</v>
      </c>
      <c r="C25" s="41">
        <v>1045857.7058645352</v>
      </c>
      <c r="D25" s="41">
        <v>66867.259999999995</v>
      </c>
      <c r="E25" s="41">
        <v>2145.9699999999998</v>
      </c>
      <c r="F25" s="41">
        <v>22915.994189999998</v>
      </c>
      <c r="G25" s="41">
        <v>1096.05</v>
      </c>
      <c r="H25" s="41">
        <v>12214.49</v>
      </c>
      <c r="I25" s="49"/>
      <c r="J25" s="49"/>
      <c r="K25" s="49"/>
    </row>
    <row r="26" spans="2:11" x14ac:dyDescent="0.25">
      <c r="B26" s="40" t="s">
        <v>30</v>
      </c>
      <c r="C26" s="41">
        <v>1098983.08</v>
      </c>
      <c r="D26" s="41">
        <v>539153.26</v>
      </c>
      <c r="E26" s="41">
        <v>338665.76</v>
      </c>
      <c r="F26" s="41">
        <v>170314.60654401997</v>
      </c>
      <c r="G26" s="41">
        <v>56170.37320445435</v>
      </c>
      <c r="H26" s="41">
        <v>14066.484282269506</v>
      </c>
      <c r="I26" s="49"/>
      <c r="J26" s="49"/>
      <c r="K26" s="49"/>
    </row>
    <row r="27" spans="2:11" x14ac:dyDescent="0.25">
      <c r="B27" s="44" t="s">
        <v>2</v>
      </c>
      <c r="C27" s="50">
        <f>SUM(C22:C26)</f>
        <v>2831781.7082295353</v>
      </c>
      <c r="D27" s="50">
        <f t="shared" ref="D27:G27" si="2">SUM(D22:D26)</f>
        <v>832142.67254399997</v>
      </c>
      <c r="E27" s="50">
        <f t="shared" si="2"/>
        <v>386006.96</v>
      </c>
      <c r="F27" s="50">
        <f t="shared" si="2"/>
        <v>207691.9858507764</v>
      </c>
      <c r="G27" s="50">
        <f t="shared" si="2"/>
        <v>62814.11880577726</v>
      </c>
      <c r="H27" s="50">
        <f>SUM(H22:H26)</f>
        <v>33213.352228597039</v>
      </c>
      <c r="I27" s="49"/>
      <c r="J27" s="49"/>
      <c r="K27" s="49"/>
    </row>
    <row r="28" spans="2:11" ht="10.5" hidden="1" customHeight="1" x14ac:dyDescent="0.25">
      <c r="B28" s="26"/>
      <c r="C28" s="26"/>
      <c r="D28" s="26"/>
      <c r="E28" s="26"/>
      <c r="F28" s="26"/>
      <c r="G28" s="26"/>
      <c r="H28" s="26"/>
      <c r="I28" s="28"/>
      <c r="J28" s="28"/>
      <c r="K28" s="28"/>
    </row>
    <row r="29" spans="2:11" ht="10.5" hidden="1" customHeight="1" x14ac:dyDescent="0.25">
      <c r="B29" s="26"/>
      <c r="C29" s="26"/>
      <c r="D29" s="26"/>
      <c r="E29" s="26"/>
      <c r="F29" s="26"/>
      <c r="G29" s="26"/>
      <c r="H29" s="26"/>
      <c r="I29" s="28"/>
      <c r="J29" s="28"/>
      <c r="K29" s="28"/>
    </row>
    <row r="30" spans="2:11" ht="10.5" hidden="1" customHeight="1" x14ac:dyDescent="0.25">
      <c r="B30" s="33" t="s">
        <v>36</v>
      </c>
      <c r="C30" s="33" t="s">
        <v>36</v>
      </c>
      <c r="D30" s="33" t="s">
        <v>36</v>
      </c>
      <c r="E30" s="33" t="s">
        <v>36</v>
      </c>
      <c r="F30" s="33" t="s">
        <v>36</v>
      </c>
      <c r="G30" s="33" t="s">
        <v>36</v>
      </c>
      <c r="H30" s="33" t="s">
        <v>36</v>
      </c>
      <c r="I30" s="35"/>
      <c r="J30" s="35"/>
      <c r="K30" s="35"/>
    </row>
    <row r="31" spans="2:11" ht="5.25" customHeight="1" x14ac:dyDescent="0.25">
      <c r="B31" s="26"/>
      <c r="C31" s="26"/>
      <c r="D31" s="26"/>
      <c r="E31" s="26"/>
      <c r="F31" s="26"/>
      <c r="G31" s="26"/>
      <c r="H31" s="26"/>
      <c r="I31" s="28"/>
      <c r="J31" s="28"/>
      <c r="K31" s="28"/>
    </row>
    <row r="32" spans="2:11" x14ac:dyDescent="0.25">
      <c r="B32" s="30" t="str">
        <f>B20</f>
        <v>2022 ACTUAL</v>
      </c>
      <c r="C32" s="51" t="s">
        <v>37</v>
      </c>
      <c r="D32" s="32"/>
      <c r="E32" s="32"/>
      <c r="F32" s="32"/>
      <c r="G32" s="32"/>
      <c r="H32" s="32"/>
      <c r="I32" s="35"/>
      <c r="J32" s="35"/>
      <c r="K32" s="35"/>
    </row>
    <row r="33" spans="2:11" s="39" customFormat="1" x14ac:dyDescent="0.25">
      <c r="B33" s="52"/>
      <c r="C33" s="37" t="s">
        <v>5</v>
      </c>
      <c r="D33" s="37" t="s">
        <v>6</v>
      </c>
      <c r="E33" s="37" t="s">
        <v>7</v>
      </c>
      <c r="F33" s="37" t="s">
        <v>8</v>
      </c>
      <c r="G33" s="37" t="s">
        <v>9</v>
      </c>
      <c r="H33" s="37" t="s">
        <v>10</v>
      </c>
      <c r="I33" s="38"/>
      <c r="J33" s="38"/>
      <c r="K33" s="38"/>
    </row>
    <row r="34" spans="2:11" x14ac:dyDescent="0.25">
      <c r="B34" s="40" t="s">
        <v>11</v>
      </c>
      <c r="C34" s="53">
        <f t="shared" ref="C34:H39" si="3">IF(+C4=0,0,(C22/C4)*100)</f>
        <v>114.75800000000001</v>
      </c>
      <c r="D34" s="53">
        <f t="shared" si="3"/>
        <v>117.65</v>
      </c>
      <c r="E34" s="53">
        <f t="shared" si="3"/>
        <v>131.35896908629789</v>
      </c>
      <c r="F34" s="54">
        <f t="shared" si="3"/>
        <v>117.65</v>
      </c>
      <c r="G34" s="54">
        <f t="shared" si="3"/>
        <v>117.65008726003489</v>
      </c>
      <c r="H34" s="54">
        <f t="shared" si="3"/>
        <v>117.6495633187773</v>
      </c>
      <c r="I34" s="55"/>
      <c r="J34" s="55"/>
      <c r="K34" s="56"/>
    </row>
    <row r="35" spans="2:11" x14ac:dyDescent="0.25">
      <c r="B35" s="40" t="s">
        <v>4</v>
      </c>
      <c r="C35" s="53">
        <f t="shared" si="3"/>
        <v>100.23699999999999</v>
      </c>
      <c r="D35" s="53">
        <f t="shared" si="3"/>
        <v>102.37</v>
      </c>
      <c r="E35" s="53">
        <f t="shared" si="3"/>
        <v>98.035993740219098</v>
      </c>
      <c r="F35" s="54">
        <f t="shared" si="3"/>
        <v>100.23703154599295</v>
      </c>
      <c r="G35" s="54">
        <f t="shared" si="3"/>
        <v>110.80353066504338</v>
      </c>
      <c r="H35" s="54">
        <f t="shared" si="3"/>
        <v>110.80342902711322</v>
      </c>
      <c r="I35" s="55"/>
      <c r="J35" s="55"/>
      <c r="K35" s="56"/>
    </row>
    <row r="36" spans="2:11" x14ac:dyDescent="0.25">
      <c r="B36" s="40" t="s">
        <v>3</v>
      </c>
      <c r="C36" s="53">
        <f t="shared" si="3"/>
        <v>116.669</v>
      </c>
      <c r="D36" s="53">
        <f t="shared" si="3"/>
        <v>123.03900000000003</v>
      </c>
      <c r="E36" s="53">
        <f t="shared" si="3"/>
        <v>123.0394814154931</v>
      </c>
      <c r="F36" s="54">
        <f t="shared" si="3"/>
        <v>129.54375636135157</v>
      </c>
      <c r="G36" s="54">
        <f t="shared" si="3"/>
        <v>129.54404690318702</v>
      </c>
      <c r="H36" s="54">
        <f t="shared" si="3"/>
        <v>129.54410734493723</v>
      </c>
      <c r="I36" s="55"/>
      <c r="J36" s="55"/>
      <c r="K36" s="56"/>
    </row>
    <row r="37" spans="2:11" x14ac:dyDescent="0.25">
      <c r="B37" s="40" t="s">
        <v>29</v>
      </c>
      <c r="C37" s="53">
        <f t="shared" si="3"/>
        <v>107.27099970527591</v>
      </c>
      <c r="D37" s="53">
        <f t="shared" si="3"/>
        <v>107.29800767660689</v>
      </c>
      <c r="E37" s="53">
        <f t="shared" si="3"/>
        <v>107.29849999999999</v>
      </c>
      <c r="F37" s="54">
        <f t="shared" si="3"/>
        <v>109.60499999999999</v>
      </c>
      <c r="G37" s="54">
        <f t="shared" si="3"/>
        <v>109.60499999999999</v>
      </c>
      <c r="H37" s="54">
        <f t="shared" si="3"/>
        <v>111.377989732554</v>
      </c>
      <c r="I37" s="55"/>
      <c r="J37" s="55"/>
      <c r="K37" s="56"/>
    </row>
    <row r="38" spans="2:11" x14ac:dyDescent="0.25">
      <c r="B38" s="40" t="s">
        <v>30</v>
      </c>
      <c r="C38" s="53">
        <f>IF(+C8=0,0,(C26/C8)*100)</f>
        <v>56.018776518850942</v>
      </c>
      <c r="D38" s="53">
        <f t="shared" si="3"/>
        <v>55.242148495202329</v>
      </c>
      <c r="E38" s="53">
        <f t="shared" si="3"/>
        <v>60.335070762359997</v>
      </c>
      <c r="F38" s="53">
        <f t="shared" si="3"/>
        <v>60.921486894783698</v>
      </c>
      <c r="G38" s="53">
        <f t="shared" si="3"/>
        <v>62.058070593988404</v>
      </c>
      <c r="H38" s="53">
        <f t="shared" si="3"/>
        <v>61.002143554661984</v>
      </c>
      <c r="I38" s="55"/>
      <c r="J38" s="55"/>
      <c r="K38" s="56"/>
    </row>
    <row r="39" spans="2:11" x14ac:dyDescent="0.25">
      <c r="B39" s="44" t="s">
        <v>2</v>
      </c>
      <c r="C39" s="57">
        <f>IF(+C9=0,0,(C27/C9)*100)</f>
        <v>80.102118505950216</v>
      </c>
      <c r="D39" s="57">
        <f t="shared" si="3"/>
        <v>67.79523163043855</v>
      </c>
      <c r="E39" s="57">
        <f t="shared" si="3"/>
        <v>64.533946249876266</v>
      </c>
      <c r="F39" s="58">
        <f t="shared" si="3"/>
        <v>66.591998408007129</v>
      </c>
      <c r="G39" s="58">
        <f t="shared" si="3"/>
        <v>65.650413625646038</v>
      </c>
      <c r="H39" s="58">
        <f t="shared" si="3"/>
        <v>83.858760420935653</v>
      </c>
      <c r="I39" s="56"/>
      <c r="J39" s="56"/>
      <c r="K39" s="56"/>
    </row>
    <row r="40" spans="2:11" ht="10.5" customHeight="1" x14ac:dyDescent="0.25">
      <c r="B40" s="26"/>
      <c r="C40" s="46"/>
      <c r="D40" s="46"/>
      <c r="E40" s="46"/>
      <c r="F40" s="46"/>
      <c r="G40" s="46"/>
      <c r="H40" s="46"/>
      <c r="I40" s="43"/>
      <c r="J40" s="43"/>
      <c r="K40" s="43"/>
    </row>
    <row r="41" spans="2:11" ht="6" customHeight="1" x14ac:dyDescent="0.25">
      <c r="B41" s="26"/>
      <c r="C41" s="26"/>
      <c r="D41" s="26"/>
      <c r="E41" s="26"/>
      <c r="F41" s="26"/>
      <c r="G41" s="26"/>
      <c r="H41" s="26"/>
      <c r="I41" s="28"/>
      <c r="J41" s="28"/>
      <c r="K41" s="28"/>
    </row>
    <row r="42" spans="2:11" x14ac:dyDescent="0.25">
      <c r="B42" s="30" t="str">
        <f>B32</f>
        <v>2022 ACTUAL</v>
      </c>
      <c r="C42" s="51" t="s">
        <v>38</v>
      </c>
      <c r="D42" s="32"/>
      <c r="E42" s="32"/>
      <c r="F42" s="32"/>
      <c r="G42" s="32"/>
      <c r="H42" s="32"/>
      <c r="I42" s="35"/>
      <c r="J42" s="35"/>
      <c r="K42" s="35"/>
    </row>
    <row r="43" spans="2:11" s="39" customFormat="1" x14ac:dyDescent="0.25">
      <c r="B43" s="59"/>
      <c r="C43" s="37" t="s">
        <v>5</v>
      </c>
      <c r="D43" s="37" t="s">
        <v>6</v>
      </c>
      <c r="E43" s="37" t="s">
        <v>7</v>
      </c>
      <c r="F43" s="37" t="s">
        <v>8</v>
      </c>
      <c r="G43" s="37" t="s">
        <v>9</v>
      </c>
      <c r="H43" s="37" t="s">
        <v>10</v>
      </c>
      <c r="I43" s="38"/>
      <c r="J43" s="38"/>
      <c r="K43" s="38"/>
    </row>
    <row r="44" spans="2:11" x14ac:dyDescent="0.25">
      <c r="B44" s="40" t="s">
        <v>11</v>
      </c>
      <c r="C44" s="54">
        <f>IF(+C4=0,0,C13/C4)</f>
        <v>3.6658670933762663</v>
      </c>
      <c r="D44" s="54">
        <f>IF(+D4=0,0,D13/D4)</f>
        <v>4.0971998369705691</v>
      </c>
      <c r="E44" s="54">
        <f>IF(+E4=0,0,E13/E4)</f>
        <v>3.9455199122626636</v>
      </c>
      <c r="F44" s="54">
        <f>IF(+F4=0,0,F13/F4)</f>
        <v>6.1118012422360248</v>
      </c>
      <c r="G44" s="54">
        <f>IF(+G4=0,0,G13/G4)</f>
        <v>-1.8355148342059338</v>
      </c>
      <c r="H44" s="54">
        <f>IF(+H4=0,0,H13/H4)</f>
        <v>4.8307860262008733</v>
      </c>
      <c r="I44" s="55"/>
      <c r="J44" s="55"/>
      <c r="K44" s="55"/>
    </row>
    <row r="45" spans="2:11" x14ac:dyDescent="0.25">
      <c r="B45" s="40" t="s">
        <v>4</v>
      </c>
      <c r="C45" s="54">
        <f>IF(+C5=0,0,C14/C5)</f>
        <v>4.0686851802606085</v>
      </c>
      <c r="D45" s="54">
        <f>IF(+D5=0,0,D14/D5)</f>
        <v>3.1858407079646018</v>
      </c>
      <c r="E45" s="54">
        <f>IF(+E5=0,0,E14/E5)</f>
        <v>4.3818466353677623</v>
      </c>
      <c r="F45" s="54">
        <f>IF(+F5=0,0,F14/F5)</f>
        <v>2.9546253957087583</v>
      </c>
      <c r="G45" s="54">
        <f>IF(+G5=0,0,G14/G5)</f>
        <v>1.5979302998021609</v>
      </c>
      <c r="H45" s="54">
        <f>IF(+H5=0,0,H14/H5)</f>
        <v>5.0239234449760763</v>
      </c>
      <c r="I45" s="55"/>
      <c r="J45" s="55"/>
      <c r="K45" s="55"/>
    </row>
    <row r="46" spans="2:11" x14ac:dyDescent="0.25">
      <c r="B46" s="40" t="s">
        <v>3</v>
      </c>
      <c r="C46" s="54">
        <f>IF(+C6=0,0,C15/C6)</f>
        <v>3.7871835298701195</v>
      </c>
      <c r="D46" s="54">
        <f>IF(+D6=0,0,D15/D6)</f>
        <v>3.6031817901171044</v>
      </c>
      <c r="E46" s="54">
        <f>IF(+E6=0,0,E15/E6)</f>
        <v>3.7777440815784988</v>
      </c>
      <c r="F46" s="54">
        <f>IF(+F6=0,0,F15/F6)</f>
        <v>3.6863437011644904</v>
      </c>
      <c r="G46" s="54">
        <f>IF(+G6=0,0,G15/G6)</f>
        <v>3.7063081695966908</v>
      </c>
      <c r="H46" s="54">
        <f>IF(+H6=0,0,H15/H6)</f>
        <v>3.3995193095537224</v>
      </c>
      <c r="I46" s="55"/>
      <c r="J46" s="55"/>
      <c r="K46" s="55"/>
    </row>
    <row r="47" spans="2:11" x14ac:dyDescent="0.25">
      <c r="B47" s="40" t="s">
        <v>29</v>
      </c>
      <c r="C47" s="54">
        <f>IF(+C7=0,0,C16/C7)</f>
        <v>3.4599660624689346</v>
      </c>
      <c r="D47" s="54">
        <f>IF(+D7=0,0,D16/D7)</f>
        <v>7.3139578171735202</v>
      </c>
      <c r="E47" s="54">
        <f>IF(+E7=0,0,E16/E7)</f>
        <v>10.547750000000001</v>
      </c>
      <c r="F47" s="54">
        <f>IF(+F7=0,0,F16/F7)</f>
        <v>3.4609571547460756</v>
      </c>
      <c r="G47" s="54">
        <f>IF(+G7=0,0,G16/G7)</f>
        <v>8.82</v>
      </c>
      <c r="H47" s="54">
        <f>IF(+H7=0,0,H16/H7)</f>
        <v>3.2874976063902541</v>
      </c>
      <c r="I47" s="55"/>
      <c r="J47" s="55"/>
      <c r="K47" s="55"/>
    </row>
    <row r="48" spans="2:11" x14ac:dyDescent="0.25">
      <c r="B48" s="40" t="s">
        <v>30</v>
      </c>
      <c r="C48" s="54">
        <f>IF(+C8=0,0,C17/C8)</f>
        <v>2.6119730127045813</v>
      </c>
      <c r="D48" s="54">
        <f>IF(+D8=0,0,D17/D8)</f>
        <v>2.8624512119438306</v>
      </c>
      <c r="E48" s="54">
        <f>IF(+E8=0,0,E17/E8)</f>
        <v>2.652909283543464</v>
      </c>
      <c r="F48" s="54">
        <f>IF(+F8=0,0,F17/F8)</f>
        <v>2.6265890362889945</v>
      </c>
      <c r="G48" s="54">
        <f>IF(+G8=0,0,G17/G8)</f>
        <v>2.4383345523164728</v>
      </c>
      <c r="H48" s="54">
        <f>IF(+H8=0,0,H17/H8)</f>
        <v>2.2724315885337614</v>
      </c>
      <c r="I48" s="55"/>
      <c r="J48" s="55"/>
      <c r="K48" s="55"/>
    </row>
    <row r="49" spans="2:11" x14ac:dyDescent="0.25">
      <c r="B49" s="44" t="s">
        <v>2</v>
      </c>
      <c r="C49" s="58">
        <f>IF(+C9=0,0,C18/C9)</f>
        <v>3.0324706011473981</v>
      </c>
      <c r="D49" s="58">
        <f>IF(+D9=0,0,D18/D9)</f>
        <v>3.2510517620723669</v>
      </c>
      <c r="E49" s="58">
        <f>IF(+E9=0,0,E18/E9)</f>
        <v>2.7533912813201327</v>
      </c>
      <c r="F49" s="58">
        <f>IF(+F9=0,0,F18/F9)</f>
        <v>2.7243174056782693</v>
      </c>
      <c r="G49" s="58">
        <f>IF(+G9=0,0,G18/G9)</f>
        <v>2.678530555593297</v>
      </c>
      <c r="H49" s="58">
        <f>IF(+H9=0,0,H18/H9)</f>
        <v>2.7865516344621941</v>
      </c>
      <c r="I49" s="56"/>
      <c r="J49" s="56"/>
      <c r="K49" s="56"/>
    </row>
    <row r="50" spans="2:11" ht="6" customHeight="1" x14ac:dyDescent="0.25">
      <c r="B50" s="33"/>
      <c r="C50" s="33"/>
      <c r="D50" s="33"/>
      <c r="E50" s="33"/>
      <c r="F50" s="33"/>
      <c r="G50" s="33"/>
      <c r="H50" s="33"/>
      <c r="I50" s="35"/>
      <c r="J50" s="35"/>
      <c r="K50" s="35"/>
    </row>
    <row r="51" spans="2:11" x14ac:dyDescent="0.25">
      <c r="B51" s="30" t="str">
        <f>B42</f>
        <v>2022 ACTUAL</v>
      </c>
      <c r="C51" s="60" t="s">
        <v>39</v>
      </c>
      <c r="D51" s="60"/>
      <c r="E51" s="32"/>
      <c r="F51" s="32"/>
      <c r="G51" s="32"/>
      <c r="H51" s="32"/>
      <c r="I51" s="35"/>
      <c r="J51" s="35"/>
      <c r="K51" s="28"/>
    </row>
    <row r="52" spans="2:11" s="39" customFormat="1" x14ac:dyDescent="0.25">
      <c r="B52" s="59"/>
      <c r="C52" s="37" t="s">
        <v>5</v>
      </c>
      <c r="D52" s="37" t="s">
        <v>6</v>
      </c>
      <c r="E52" s="37" t="s">
        <v>7</v>
      </c>
      <c r="F52" s="37" t="s">
        <v>8</v>
      </c>
      <c r="G52" s="37" t="s">
        <v>9</v>
      </c>
      <c r="H52" s="37" t="s">
        <v>10</v>
      </c>
      <c r="I52" s="38"/>
      <c r="J52" s="38"/>
      <c r="K52" s="61"/>
    </row>
    <row r="53" spans="2:11" x14ac:dyDescent="0.25">
      <c r="B53" s="40" t="s">
        <v>11</v>
      </c>
      <c r="C53" s="46">
        <f>C4</f>
        <v>407459</v>
      </c>
      <c r="D53" s="46">
        <f>D4+C53</f>
        <v>528173.4</v>
      </c>
      <c r="E53" s="46">
        <f>E4+D53</f>
        <v>557351.4</v>
      </c>
      <c r="F53" s="46">
        <f>F4+E53</f>
        <v>557995.4</v>
      </c>
      <c r="G53" s="46">
        <f>G4+F53</f>
        <v>555703.4</v>
      </c>
      <c r="H53" s="46">
        <f>H4+G53</f>
        <v>556619.4</v>
      </c>
      <c r="I53" s="43"/>
      <c r="J53" s="43"/>
      <c r="K53" s="43"/>
    </row>
    <row r="54" spans="2:11" x14ac:dyDescent="0.25">
      <c r="B54" s="40" t="s">
        <v>4</v>
      </c>
      <c r="C54" s="46">
        <f>C5</f>
        <v>21058.400000000001</v>
      </c>
      <c r="D54" s="46">
        <f>D5+C54</f>
        <v>21453.9</v>
      </c>
      <c r="E54" s="46">
        <f>E5+D54</f>
        <v>21837.300000000003</v>
      </c>
      <c r="F54" s="46">
        <f>F5+E54</f>
        <v>22690.200000000004</v>
      </c>
      <c r="G54" s="46">
        <f>G5+F54</f>
        <v>23347.300000000003</v>
      </c>
      <c r="H54" s="46">
        <f>H5+G54</f>
        <v>24350.500000000004</v>
      </c>
      <c r="I54" s="43"/>
      <c r="J54" s="43"/>
      <c r="K54" s="43"/>
    </row>
    <row r="55" spans="2:11" x14ac:dyDescent="0.25">
      <c r="B55" s="40" t="s">
        <v>3</v>
      </c>
      <c r="C55" s="46">
        <f>C6</f>
        <v>169917.3</v>
      </c>
      <c r="D55" s="46">
        <f>D6+C55</f>
        <v>237941.9</v>
      </c>
      <c r="E55" s="46">
        <f>E6+D55</f>
        <v>243217.8</v>
      </c>
      <c r="F55" s="46">
        <f>F6+E55</f>
        <v>253136.3</v>
      </c>
      <c r="G55" s="46">
        <f>G6+F55</f>
        <v>258938.3</v>
      </c>
      <c r="H55" s="46">
        <f>H6+G55</f>
        <v>262599.7</v>
      </c>
      <c r="I55" s="43"/>
      <c r="J55" s="43"/>
      <c r="K55" s="43"/>
    </row>
    <row r="56" spans="2:11" x14ac:dyDescent="0.25">
      <c r="B56" s="40" t="s">
        <v>29</v>
      </c>
      <c r="C56" s="46">
        <f>C7</f>
        <v>974967.8</v>
      </c>
      <c r="D56" s="46">
        <f>D7+C56</f>
        <v>1037287</v>
      </c>
      <c r="E56" s="46">
        <f>E7+D56</f>
        <v>1039287</v>
      </c>
      <c r="F56" s="46">
        <f>F7+E56</f>
        <v>1060194.8</v>
      </c>
      <c r="G56" s="46">
        <f>G7+F56</f>
        <v>1061194.8</v>
      </c>
      <c r="H56" s="46">
        <f>H7+G56</f>
        <v>1072161.5</v>
      </c>
      <c r="I56" s="43"/>
      <c r="J56" s="43"/>
      <c r="K56" s="43"/>
    </row>
    <row r="57" spans="2:11" x14ac:dyDescent="0.25">
      <c r="B57" s="40" t="s">
        <v>30</v>
      </c>
      <c r="C57" s="46">
        <f>C8</f>
        <v>1961812</v>
      </c>
      <c r="D57" s="46">
        <f>D8+C57</f>
        <v>2937793.7</v>
      </c>
      <c r="E57" s="46">
        <f>E8+D57</f>
        <v>3499102</v>
      </c>
      <c r="F57" s="46">
        <f>F8+E57</f>
        <v>3778666.1</v>
      </c>
      <c r="G57" s="46">
        <f>G8+F57</f>
        <v>3869178.7</v>
      </c>
      <c r="H57" s="46">
        <f>H8+G57</f>
        <v>3892237.7</v>
      </c>
      <c r="I57" s="43"/>
      <c r="J57" s="43"/>
      <c r="K57" s="43"/>
    </row>
    <row r="58" spans="2:11" x14ac:dyDescent="0.25">
      <c r="B58" s="44" t="s">
        <v>2</v>
      </c>
      <c r="C58" s="45">
        <f>C9</f>
        <v>3535214.5</v>
      </c>
      <c r="D58" s="45">
        <f>IF(+D9=0,0,D9+C58)</f>
        <v>4762649.9000000004</v>
      </c>
      <c r="E58" s="45">
        <f>IF(+E9=0,0,E9+D58)</f>
        <v>5360795.5</v>
      </c>
      <c r="F58" s="45">
        <f>IF(+F9=0,0,F9+E58)</f>
        <v>5672682.7999999998</v>
      </c>
      <c r="G58" s="45">
        <f>IF(+G9=0,0,G9+F58)</f>
        <v>5768362.5</v>
      </c>
      <c r="H58" s="45">
        <f>IF(+H9=0,0,H9+G58)</f>
        <v>5807968.7999999998</v>
      </c>
      <c r="I58" s="43"/>
      <c r="J58" s="43"/>
      <c r="K58" s="43"/>
    </row>
    <row r="59" spans="2:11" ht="5.25" customHeight="1" x14ac:dyDescent="0.25">
      <c r="B59" s="33"/>
      <c r="C59" s="33"/>
      <c r="D59" s="33"/>
      <c r="E59" s="33"/>
      <c r="F59" s="33"/>
      <c r="G59" s="33"/>
      <c r="H59" s="33"/>
      <c r="I59" s="35"/>
      <c r="J59" s="35"/>
      <c r="K59" s="28"/>
    </row>
    <row r="60" spans="2:11" x14ac:dyDescent="0.25">
      <c r="B60" s="30" t="str">
        <f>B51</f>
        <v>2022 ACTUAL</v>
      </c>
      <c r="C60" s="51" t="s">
        <v>40</v>
      </c>
      <c r="D60" s="32"/>
      <c r="E60" s="32"/>
      <c r="F60" s="32"/>
      <c r="G60" s="32"/>
      <c r="H60" s="32"/>
      <c r="I60" s="35"/>
      <c r="J60" s="35"/>
      <c r="K60" s="28"/>
    </row>
    <row r="61" spans="2:11" s="39" customFormat="1" x14ac:dyDescent="0.25">
      <c r="B61" s="59" t="s">
        <v>41</v>
      </c>
      <c r="C61" s="37" t="s">
        <v>5</v>
      </c>
      <c r="D61" s="37" t="s">
        <v>6</v>
      </c>
      <c r="E61" s="37" t="s">
        <v>7</v>
      </c>
      <c r="F61" s="37" t="s">
        <v>8</v>
      </c>
      <c r="G61" s="37" t="s">
        <v>9</v>
      </c>
      <c r="H61" s="37" t="s">
        <v>10</v>
      </c>
      <c r="I61" s="38"/>
      <c r="J61" s="38"/>
      <c r="K61" s="61"/>
    </row>
    <row r="62" spans="2:11" x14ac:dyDescent="0.25">
      <c r="B62" s="40" t="s">
        <v>11</v>
      </c>
      <c r="C62" s="46">
        <f>C13</f>
        <v>1493690.54</v>
      </c>
      <c r="D62" s="46">
        <f>C62+D13</f>
        <v>1988281.56</v>
      </c>
      <c r="E62" s="46">
        <f>D62+E13</f>
        <v>2103403.94</v>
      </c>
      <c r="F62" s="46">
        <f>E62+F13</f>
        <v>2107339.94</v>
      </c>
      <c r="G62" s="46">
        <f>F62+G13</f>
        <v>2111546.94</v>
      </c>
      <c r="H62" s="46">
        <f>G62+H13</f>
        <v>2115971.94</v>
      </c>
      <c r="I62" s="43"/>
      <c r="J62" s="43"/>
      <c r="K62" s="43"/>
    </row>
    <row r="63" spans="2:11" x14ac:dyDescent="0.25">
      <c r="B63" s="40" t="s">
        <v>4</v>
      </c>
      <c r="C63" s="46">
        <f>C14</f>
        <v>85680</v>
      </c>
      <c r="D63" s="46">
        <f>C63+D14</f>
        <v>86940</v>
      </c>
      <c r="E63" s="46">
        <f>D63+E14</f>
        <v>88620</v>
      </c>
      <c r="F63" s="46">
        <f>E63+F14</f>
        <v>91140</v>
      </c>
      <c r="G63" s="46">
        <f>F63+G14</f>
        <v>92190</v>
      </c>
      <c r="H63" s="46">
        <f>G63+H14</f>
        <v>97230</v>
      </c>
      <c r="I63" s="43"/>
      <c r="J63" s="43"/>
      <c r="K63" s="43"/>
    </row>
    <row r="64" spans="2:11" x14ac:dyDescent="0.25">
      <c r="B64" s="40" t="s">
        <v>3</v>
      </c>
      <c r="C64" s="46">
        <f>C15</f>
        <v>643508</v>
      </c>
      <c r="D64" s="46">
        <f>C64+D15</f>
        <v>888613</v>
      </c>
      <c r="E64" s="46">
        <f>D64+E15</f>
        <v>908544</v>
      </c>
      <c r="F64" s="46">
        <f>E64+F15</f>
        <v>945107</v>
      </c>
      <c r="G64" s="46">
        <f>F64+G15</f>
        <v>966611</v>
      </c>
      <c r="H64" s="46">
        <f>G64+H15</f>
        <v>979058</v>
      </c>
      <c r="I64" s="43"/>
      <c r="J64" s="43"/>
      <c r="K64" s="43"/>
    </row>
    <row r="65" spans="2:11" x14ac:dyDescent="0.25">
      <c r="B65" s="40" t="s">
        <v>29</v>
      </c>
      <c r="C65" s="46">
        <f>C16</f>
        <v>3373355.5</v>
      </c>
      <c r="D65" s="46">
        <f>C65+D16</f>
        <v>3829155.5</v>
      </c>
      <c r="E65" s="46">
        <f>D65+E16</f>
        <v>3850251</v>
      </c>
      <c r="F65" s="46">
        <f>E65+F16</f>
        <v>3922612</v>
      </c>
      <c r="G65" s="46">
        <f>F65+G16</f>
        <v>3931432</v>
      </c>
      <c r="H65" s="46">
        <f>G65+H16</f>
        <v>3967485</v>
      </c>
      <c r="I65" s="43"/>
      <c r="J65" s="43"/>
      <c r="K65" s="43"/>
    </row>
    <row r="66" spans="2:11" x14ac:dyDescent="0.25">
      <c r="B66" s="40" t="s">
        <v>30</v>
      </c>
      <c r="C66" s="46">
        <f>C17</f>
        <v>5124200</v>
      </c>
      <c r="D66" s="46">
        <f>C66+D17</f>
        <v>7917900</v>
      </c>
      <c r="E66" s="46">
        <f>D66+E17</f>
        <v>9407000</v>
      </c>
      <c r="F66" s="46">
        <f>E66+F17</f>
        <v>10141300</v>
      </c>
      <c r="G66" s="46">
        <f>F66+G17</f>
        <v>10362000</v>
      </c>
      <c r="H66" s="46">
        <f>G66+H17</f>
        <v>10414400</v>
      </c>
      <c r="I66" s="43"/>
      <c r="J66" s="43"/>
      <c r="K66" s="43"/>
    </row>
    <row r="67" spans="2:11" x14ac:dyDescent="0.25">
      <c r="B67" s="44" t="s">
        <v>2</v>
      </c>
      <c r="C67" s="45">
        <f>C18</f>
        <v>10720434.039999999</v>
      </c>
      <c r="D67" s="45">
        <f>IF(+D18=0,0,C67+D18)</f>
        <v>14710890.059999999</v>
      </c>
      <c r="E67" s="45">
        <f>IF(+E18=0,0,D67+E18)</f>
        <v>16357818.939999998</v>
      </c>
      <c r="F67" s="45">
        <f>IF(+F18=0,0,E67+F18)</f>
        <v>17207498.939999998</v>
      </c>
      <c r="G67" s="45">
        <f>IF(+G18=0,0,F67+G18)</f>
        <v>17463779.939999998</v>
      </c>
      <c r="H67" s="45">
        <f>IF(+H18=0,0,G67+H18)</f>
        <v>17574144.939999998</v>
      </c>
      <c r="I67" s="43"/>
      <c r="J67" s="43"/>
      <c r="K67" s="43"/>
    </row>
    <row r="68" spans="2:11" ht="4.5" customHeight="1" x14ac:dyDescent="0.25">
      <c r="B68" s="33"/>
      <c r="C68" s="33"/>
      <c r="D68" s="33"/>
      <c r="E68" s="33"/>
      <c r="F68" s="33"/>
      <c r="G68" s="33"/>
      <c r="H68" s="33"/>
      <c r="I68" s="35"/>
      <c r="J68" s="35"/>
      <c r="K68" s="28"/>
    </row>
    <row r="69" spans="2:11" x14ac:dyDescent="0.25">
      <c r="B69" s="30" t="str">
        <f>B60</f>
        <v>2022 ACTUAL</v>
      </c>
      <c r="C69" s="51" t="s">
        <v>42</v>
      </c>
      <c r="D69" s="32"/>
      <c r="E69" s="32"/>
      <c r="F69" s="32"/>
      <c r="G69" s="32"/>
      <c r="H69" s="32"/>
      <c r="I69" s="35"/>
      <c r="J69" s="35"/>
      <c r="K69" s="28"/>
    </row>
    <row r="70" spans="2:11" s="39" customFormat="1" x14ac:dyDescent="0.25">
      <c r="B70" s="59"/>
      <c r="C70" s="37" t="s">
        <v>5</v>
      </c>
      <c r="D70" s="37" t="s">
        <v>6</v>
      </c>
      <c r="E70" s="37" t="s">
        <v>7</v>
      </c>
      <c r="F70" s="37" t="s">
        <v>8</v>
      </c>
      <c r="G70" s="37" t="s">
        <v>9</v>
      </c>
      <c r="H70" s="37" t="s">
        <v>10</v>
      </c>
      <c r="I70" s="38"/>
      <c r="J70" s="38"/>
      <c r="K70" s="61"/>
    </row>
    <row r="71" spans="2:11" x14ac:dyDescent="0.25">
      <c r="B71" s="40" t="s">
        <v>11</v>
      </c>
      <c r="C71" s="54">
        <f>C22</f>
        <v>467591.79921999999</v>
      </c>
      <c r="D71" s="54">
        <f>C71+D22</f>
        <v>609612.29081999999</v>
      </c>
      <c r="E71" s="54">
        <f>D71+E22</f>
        <v>647940.21082000004</v>
      </c>
      <c r="F71" s="54">
        <f>E71+F22</f>
        <v>648697.87682</v>
      </c>
      <c r="G71" s="54">
        <f>F71+G22</f>
        <v>646001.33681999997</v>
      </c>
      <c r="H71" s="54">
        <f>G71+H22</f>
        <v>647079.00682000001</v>
      </c>
      <c r="I71" s="56"/>
      <c r="J71" s="56"/>
      <c r="K71" s="43"/>
    </row>
    <row r="72" spans="2:11" x14ac:dyDescent="0.25">
      <c r="B72" s="40" t="s">
        <v>4</v>
      </c>
      <c r="C72" s="54">
        <f>C23</f>
        <v>21108.308408000001</v>
      </c>
      <c r="D72" s="54">
        <f>C72+D23</f>
        <v>21513.181758000002</v>
      </c>
      <c r="E72" s="54">
        <f>D72+E23</f>
        <v>21889.051758000001</v>
      </c>
      <c r="F72" s="54">
        <f>E72+F23</f>
        <v>22743.973400055776</v>
      </c>
      <c r="G72" s="54">
        <f>F72+G23</f>
        <v>23472.063400055777</v>
      </c>
      <c r="H72" s="54">
        <f>G72+H23</f>
        <v>24583.643400055778</v>
      </c>
      <c r="I72" s="56"/>
      <c r="J72" s="56"/>
      <c r="K72" s="43"/>
    </row>
    <row r="73" spans="2:11" x14ac:dyDescent="0.25">
      <c r="B73" s="40" t="s">
        <v>3</v>
      </c>
      <c r="C73" s="54">
        <f>C24</f>
        <v>198240.81473699998</v>
      </c>
      <c r="D73" s="54">
        <f>C73+D24</f>
        <v>281937.60233100003</v>
      </c>
      <c r="E73" s="54">
        <f>D73+E24</f>
        <v>288429.04233100003</v>
      </c>
      <c r="F73" s="54">
        <f>E73+F24</f>
        <v>301277.8398057007</v>
      </c>
      <c r="G73" s="54">
        <f>F73+G24</f>
        <v>308793.98540702363</v>
      </c>
      <c r="H73" s="54">
        <f>G73+H24</f>
        <v>313537.11335335119</v>
      </c>
      <c r="I73" s="56"/>
      <c r="J73" s="56"/>
      <c r="K73" s="43"/>
    </row>
    <row r="74" spans="2:11" x14ac:dyDescent="0.25">
      <c r="B74" s="40" t="s">
        <v>29</v>
      </c>
      <c r="C74" s="54">
        <f>C25</f>
        <v>1045857.7058645352</v>
      </c>
      <c r="D74" s="54">
        <f>C74+D25</f>
        <v>1112724.9658645352</v>
      </c>
      <c r="E74" s="54">
        <f>D74+E25</f>
        <v>1114870.9358645352</v>
      </c>
      <c r="F74" s="54">
        <f>E74+F25</f>
        <v>1137786.9300545352</v>
      </c>
      <c r="G74" s="54">
        <f>F74+G25</f>
        <v>1138882.9800545352</v>
      </c>
      <c r="H74" s="54">
        <f>G74+H25</f>
        <v>1151097.4700545352</v>
      </c>
      <c r="I74" s="56"/>
      <c r="J74" s="56"/>
      <c r="K74" s="43"/>
    </row>
    <row r="75" spans="2:11" x14ac:dyDescent="0.25">
      <c r="B75" s="40" t="s">
        <v>30</v>
      </c>
      <c r="C75" s="54">
        <f>C26</f>
        <v>1098983.08</v>
      </c>
      <c r="D75" s="54">
        <f>C75+D26</f>
        <v>1638136.34</v>
      </c>
      <c r="E75" s="54">
        <f>D75+E26</f>
        <v>1976802.1</v>
      </c>
      <c r="F75" s="54">
        <f>E75+F26</f>
        <v>2147116.7065440202</v>
      </c>
      <c r="G75" s="54">
        <f>F75+G26</f>
        <v>2203287.0797484745</v>
      </c>
      <c r="H75" s="54">
        <f>G75+H26</f>
        <v>2217353.5640307441</v>
      </c>
      <c r="I75" s="56"/>
      <c r="J75" s="56"/>
      <c r="K75" s="43"/>
    </row>
    <row r="76" spans="2:11" x14ac:dyDescent="0.25">
      <c r="B76" s="44" t="s">
        <v>2</v>
      </c>
      <c r="C76" s="58">
        <f>C27</f>
        <v>2831781.7082295353</v>
      </c>
      <c r="D76" s="58">
        <f>IF(+D27=0,0,C76+D27)</f>
        <v>3663924.380773535</v>
      </c>
      <c r="E76" s="58">
        <f>IF(+E27=0,0,D76+E27)</f>
        <v>4049931.340773535</v>
      </c>
      <c r="F76" s="58">
        <f>IF(+F27=0,0,E76+F27)</f>
        <v>4257623.3266243115</v>
      </c>
      <c r="G76" s="58">
        <f>IF(+G27=0,0,F76+G27)</f>
        <v>4320437.4454300888</v>
      </c>
      <c r="H76" s="58">
        <f>IF(+H27=0,0,G76+H27)</f>
        <v>4353650.7976586856</v>
      </c>
      <c r="I76" s="56"/>
      <c r="J76" s="56"/>
      <c r="K76" s="43"/>
    </row>
    <row r="77" spans="2:11" ht="5.25" customHeight="1" x14ac:dyDescent="0.25">
      <c r="B77" s="26"/>
      <c r="C77" s="26"/>
      <c r="D77" s="26"/>
      <c r="E77" s="26"/>
      <c r="F77" s="26"/>
      <c r="G77" s="26"/>
      <c r="H77" s="26"/>
      <c r="I77" s="28"/>
      <c r="J77" s="28"/>
      <c r="K77" s="28"/>
    </row>
    <row r="78" spans="2:11" x14ac:dyDescent="0.25">
      <c r="B78" s="30" t="str">
        <f>B69</f>
        <v>2022 ACTUAL</v>
      </c>
      <c r="C78" s="51" t="s">
        <v>43</v>
      </c>
      <c r="D78" s="32"/>
      <c r="E78" s="32"/>
      <c r="F78" s="32"/>
      <c r="G78" s="32"/>
      <c r="H78" s="32"/>
      <c r="I78" s="35"/>
      <c r="J78" s="35"/>
      <c r="K78" s="28"/>
    </row>
    <row r="79" spans="2:11" s="39" customFormat="1" x14ac:dyDescent="0.25">
      <c r="B79" s="59" t="s">
        <v>41</v>
      </c>
      <c r="C79" s="37" t="s">
        <v>5</v>
      </c>
      <c r="D79" s="37" t="s">
        <v>6</v>
      </c>
      <c r="E79" s="37" t="s">
        <v>7</v>
      </c>
      <c r="F79" s="37" t="s">
        <v>8</v>
      </c>
      <c r="G79" s="37" t="s">
        <v>9</v>
      </c>
      <c r="H79" s="37" t="s">
        <v>10</v>
      </c>
      <c r="I79" s="38"/>
      <c r="J79" s="38"/>
      <c r="K79" s="61"/>
    </row>
    <row r="80" spans="2:11" x14ac:dyDescent="0.25">
      <c r="B80" s="40" t="s">
        <v>11</v>
      </c>
      <c r="C80" s="54">
        <f t="shared" ref="C80:H85" si="4">IF(+C53=0,0,(C71/C53)*100)</f>
        <v>114.75800000000001</v>
      </c>
      <c r="D80" s="54">
        <f t="shared" si="4"/>
        <v>115.41896862280454</v>
      </c>
      <c r="E80" s="54">
        <f t="shared" si="4"/>
        <v>116.25344635718149</v>
      </c>
      <c r="F80" s="54">
        <f t="shared" si="4"/>
        <v>116.25505816356193</v>
      </c>
      <c r="G80" s="54">
        <f t="shared" si="4"/>
        <v>116.24930436272298</v>
      </c>
      <c r="H80" s="54">
        <f t="shared" si="4"/>
        <v>116.25160869707381</v>
      </c>
      <c r="I80" s="55"/>
      <c r="J80" s="55"/>
      <c r="K80" s="64"/>
    </row>
    <row r="81" spans="2:11" x14ac:dyDescent="0.25">
      <c r="B81" s="40" t="s">
        <v>4</v>
      </c>
      <c r="C81" s="54">
        <f t="shared" si="4"/>
        <v>100.23699999999999</v>
      </c>
      <c r="D81" s="54">
        <f t="shared" si="4"/>
        <v>100.2763215918784</v>
      </c>
      <c r="E81" s="54">
        <f t="shared" si="4"/>
        <v>100.23698789685538</v>
      </c>
      <c r="F81" s="54">
        <f t="shared" si="4"/>
        <v>100.23698953757909</v>
      </c>
      <c r="G81" s="54">
        <f t="shared" si="4"/>
        <v>100.53438042110126</v>
      </c>
      <c r="H81" s="54">
        <f t="shared" si="4"/>
        <v>100.95744810191074</v>
      </c>
      <c r="I81" s="55"/>
      <c r="J81" s="55"/>
      <c r="K81" s="64"/>
    </row>
    <row r="82" spans="2:11" x14ac:dyDescent="0.25">
      <c r="B82" s="40" t="s">
        <v>3</v>
      </c>
      <c r="C82" s="54">
        <f t="shared" si="4"/>
        <v>116.669</v>
      </c>
      <c r="D82" s="54">
        <f t="shared" si="4"/>
        <v>118.49010297513807</v>
      </c>
      <c r="E82" s="54">
        <f t="shared" si="4"/>
        <v>118.5887884566837</v>
      </c>
      <c r="F82" s="54">
        <f t="shared" si="4"/>
        <v>119.01803092077301</v>
      </c>
      <c r="G82" s="54">
        <f t="shared" si="4"/>
        <v>119.25388612152921</v>
      </c>
      <c r="H82" s="54">
        <f t="shared" si="4"/>
        <v>119.39736159384462</v>
      </c>
      <c r="I82" s="55"/>
      <c r="J82" s="55"/>
      <c r="K82" s="64"/>
    </row>
    <row r="83" spans="2:11" x14ac:dyDescent="0.25">
      <c r="B83" s="40" t="s">
        <v>29</v>
      </c>
      <c r="C83" s="54">
        <f t="shared" si="4"/>
        <v>107.27099970527591</v>
      </c>
      <c r="D83" s="54">
        <f t="shared" si="4"/>
        <v>107.2726223180793</v>
      </c>
      <c r="E83" s="54">
        <f t="shared" si="4"/>
        <v>107.27267211699321</v>
      </c>
      <c r="F83" s="54">
        <f t="shared" si="4"/>
        <v>107.31866729157088</v>
      </c>
      <c r="G83" s="54">
        <f t="shared" si="4"/>
        <v>107.32082178074518</v>
      </c>
      <c r="H83" s="54">
        <f t="shared" si="4"/>
        <v>107.36232088678199</v>
      </c>
      <c r="I83" s="55"/>
      <c r="J83" s="55"/>
      <c r="K83" s="64"/>
    </row>
    <row r="84" spans="2:11" x14ac:dyDescent="0.25">
      <c r="B84" s="40" t="s">
        <v>30</v>
      </c>
      <c r="C84" s="54">
        <f t="shared" si="4"/>
        <v>56.018776518850942</v>
      </c>
      <c r="D84" s="54">
        <f t="shared" si="4"/>
        <v>55.760768361644999</v>
      </c>
      <c r="E84" s="54">
        <f t="shared" si="4"/>
        <v>56.494554888654292</v>
      </c>
      <c r="F84" s="54">
        <f t="shared" si="4"/>
        <v>56.822080853982314</v>
      </c>
      <c r="G84" s="54">
        <f t="shared" si="4"/>
        <v>56.944567583515195</v>
      </c>
      <c r="H84" s="54">
        <f t="shared" si="4"/>
        <v>56.968606106218644</v>
      </c>
      <c r="I84" s="55"/>
      <c r="J84" s="55"/>
      <c r="K84" s="64"/>
    </row>
    <row r="85" spans="2:11" x14ac:dyDescent="0.25">
      <c r="B85" s="44" t="s">
        <v>2</v>
      </c>
      <c r="C85" s="58">
        <f t="shared" si="4"/>
        <v>80.102118505950216</v>
      </c>
      <c r="D85" s="58">
        <f t="shared" si="4"/>
        <v>76.930374008249785</v>
      </c>
      <c r="E85" s="58">
        <f t="shared" si="4"/>
        <v>75.547208259922144</v>
      </c>
      <c r="F85" s="58">
        <f t="shared" si="4"/>
        <v>75.054845771110479</v>
      </c>
      <c r="G85" s="58">
        <f t="shared" si="4"/>
        <v>74.89885466508197</v>
      </c>
      <c r="H85" s="58">
        <f t="shared" si="4"/>
        <v>74.959954978730011</v>
      </c>
      <c r="I85" s="56"/>
      <c r="J85" s="56"/>
      <c r="K85" s="64"/>
    </row>
    <row r="86" spans="2:11" ht="6" customHeight="1" x14ac:dyDescent="0.25">
      <c r="B86" s="33"/>
      <c r="C86" s="33"/>
      <c r="D86" s="33"/>
      <c r="E86" s="33"/>
      <c r="F86" s="33"/>
      <c r="G86" s="33"/>
      <c r="H86" s="33"/>
      <c r="I86" s="35"/>
      <c r="J86" s="35"/>
      <c r="K86" s="28"/>
    </row>
    <row r="87" spans="2:11" x14ac:dyDescent="0.25">
      <c r="B87" s="30" t="str">
        <f>B78</f>
        <v>2022 ACTUAL</v>
      </c>
      <c r="C87" s="51" t="s">
        <v>44</v>
      </c>
      <c r="D87" s="32"/>
      <c r="E87" s="32"/>
      <c r="F87" s="32"/>
      <c r="G87" s="32"/>
      <c r="H87" s="32"/>
      <c r="I87" s="35"/>
      <c r="J87" s="35"/>
      <c r="K87" s="28"/>
    </row>
    <row r="88" spans="2:11" s="39" customFormat="1" x14ac:dyDescent="0.25">
      <c r="B88" s="59"/>
      <c r="C88" s="37" t="s">
        <v>5</v>
      </c>
      <c r="D88" s="37" t="s">
        <v>6</v>
      </c>
      <c r="E88" s="37" t="s">
        <v>7</v>
      </c>
      <c r="F88" s="37" t="s">
        <v>8</v>
      </c>
      <c r="G88" s="37" t="s">
        <v>9</v>
      </c>
      <c r="H88" s="37" t="s">
        <v>10</v>
      </c>
      <c r="I88" s="38"/>
      <c r="J88" s="38"/>
      <c r="K88" s="61"/>
    </row>
    <row r="89" spans="2:11" x14ac:dyDescent="0.25">
      <c r="B89" s="40" t="s">
        <v>11</v>
      </c>
      <c r="C89" s="54">
        <f t="shared" ref="C89:H94" si="5">IF(+C53=0,0,C62/C53)</f>
        <v>3.6658670933762663</v>
      </c>
      <c r="D89" s="54">
        <f t="shared" si="5"/>
        <v>3.7644484936197089</v>
      </c>
      <c r="E89" s="54">
        <f t="shared" si="5"/>
        <v>3.7739277949243508</v>
      </c>
      <c r="F89" s="54">
        <f t="shared" si="5"/>
        <v>3.776626008028023</v>
      </c>
      <c r="G89" s="54">
        <f t="shared" si="5"/>
        <v>3.7997732963303803</v>
      </c>
      <c r="H89" s="54">
        <f t="shared" si="5"/>
        <v>3.8014699811037844</v>
      </c>
      <c r="I89" s="55"/>
      <c r="J89" s="55"/>
      <c r="K89" s="64"/>
    </row>
    <row r="90" spans="2:11" x14ac:dyDescent="0.25">
      <c r="B90" s="40" t="s">
        <v>4</v>
      </c>
      <c r="C90" s="54">
        <f t="shared" si="5"/>
        <v>4.0686851802606085</v>
      </c>
      <c r="D90" s="54">
        <f t="shared" si="5"/>
        <v>4.05241005131934</v>
      </c>
      <c r="E90" s="54">
        <f t="shared" si="5"/>
        <v>4.0581940075009264</v>
      </c>
      <c r="F90" s="54">
        <f t="shared" si="5"/>
        <v>4.0167120607134352</v>
      </c>
      <c r="G90" s="54">
        <f t="shared" si="5"/>
        <v>3.9486364590338066</v>
      </c>
      <c r="H90" s="54">
        <f t="shared" si="5"/>
        <v>3.9929364900104716</v>
      </c>
      <c r="I90" s="55"/>
      <c r="J90" s="55"/>
      <c r="K90" s="64"/>
    </row>
    <row r="91" spans="2:11" x14ac:dyDescent="0.25">
      <c r="B91" s="40" t="s">
        <v>3</v>
      </c>
      <c r="C91" s="54">
        <f t="shared" si="5"/>
        <v>3.7871835298701195</v>
      </c>
      <c r="D91" s="54">
        <f t="shared" si="5"/>
        <v>3.7345797440467612</v>
      </c>
      <c r="E91" s="54">
        <f t="shared" si="5"/>
        <v>3.7355160683140793</v>
      </c>
      <c r="F91" s="54">
        <f t="shared" si="5"/>
        <v>3.7335893745780435</v>
      </c>
      <c r="G91" s="54">
        <f t="shared" si="5"/>
        <v>3.7329780878301899</v>
      </c>
      <c r="H91" s="54">
        <f t="shared" si="5"/>
        <v>3.7283287071538922</v>
      </c>
      <c r="I91" s="55"/>
      <c r="J91" s="55"/>
      <c r="K91" s="64"/>
    </row>
    <row r="92" spans="2:11" x14ac:dyDescent="0.25">
      <c r="B92" s="40" t="s">
        <v>29</v>
      </c>
      <c r="C92" s="54">
        <f t="shared" si="5"/>
        <v>3.4599660624689346</v>
      </c>
      <c r="D92" s="54">
        <f t="shared" si="5"/>
        <v>3.6915101606402088</v>
      </c>
      <c r="E92" s="54">
        <f t="shared" si="5"/>
        <v>3.7047042828400625</v>
      </c>
      <c r="F92" s="54">
        <f t="shared" si="5"/>
        <v>3.6998974150788135</v>
      </c>
      <c r="G92" s="54">
        <f t="shared" si="5"/>
        <v>3.7047222621143638</v>
      </c>
      <c r="H92" s="54">
        <f t="shared" si="5"/>
        <v>3.7004546423276716</v>
      </c>
      <c r="I92" s="55"/>
      <c r="J92" s="55"/>
      <c r="K92" s="64"/>
    </row>
    <row r="93" spans="2:11" x14ac:dyDescent="0.25">
      <c r="B93" s="40" t="s">
        <v>30</v>
      </c>
      <c r="C93" s="54">
        <f t="shared" si="5"/>
        <v>2.6119730127045813</v>
      </c>
      <c r="D93" s="54">
        <f t="shared" si="5"/>
        <v>2.695185846439796</v>
      </c>
      <c r="E93" s="54">
        <f t="shared" si="5"/>
        <v>2.6884040533828393</v>
      </c>
      <c r="F93" s="54">
        <f t="shared" si="5"/>
        <v>2.6838306777092584</v>
      </c>
      <c r="G93" s="54">
        <f t="shared" si="5"/>
        <v>2.6780877295742376</v>
      </c>
      <c r="H93" s="54">
        <f t="shared" si="5"/>
        <v>2.6756844783657483</v>
      </c>
      <c r="I93" s="55"/>
      <c r="J93" s="55"/>
      <c r="K93" s="64"/>
    </row>
    <row r="94" spans="2:11" x14ac:dyDescent="0.25">
      <c r="B94" s="44" t="s">
        <v>2</v>
      </c>
      <c r="C94" s="58">
        <f t="shared" si="5"/>
        <v>3.0324706011473981</v>
      </c>
      <c r="D94" s="58">
        <f t="shared" si="5"/>
        <v>3.0888035797046509</v>
      </c>
      <c r="E94" s="58">
        <f t="shared" si="5"/>
        <v>3.0513790238780789</v>
      </c>
      <c r="F94" s="58">
        <f t="shared" si="5"/>
        <v>3.0333969916315429</v>
      </c>
      <c r="G94" s="58">
        <f t="shared" si="5"/>
        <v>3.0275108299799114</v>
      </c>
      <c r="H94" s="58">
        <f t="shared" si="5"/>
        <v>3.0258676561761142</v>
      </c>
      <c r="I94" s="56"/>
      <c r="J94" s="56"/>
      <c r="K94" s="64"/>
    </row>
    <row r="95" spans="2:11" ht="6" customHeight="1" thickBot="1" x14ac:dyDescent="0.3">
      <c r="B95" s="65"/>
      <c r="C95" s="65"/>
      <c r="D95" s="65"/>
      <c r="E95" s="65"/>
      <c r="F95" s="65"/>
      <c r="G95" s="65"/>
      <c r="H95" s="65"/>
      <c r="I95" s="28"/>
      <c r="J95" s="28"/>
      <c r="K95" s="28"/>
    </row>
    <row r="96" spans="2:11" ht="11" thickBot="1" x14ac:dyDescent="0.3">
      <c r="B96" s="66" t="s">
        <v>45</v>
      </c>
      <c r="C96" s="67"/>
      <c r="D96" s="67"/>
      <c r="E96" s="67"/>
      <c r="F96" s="67"/>
      <c r="G96" s="67"/>
      <c r="H96" s="67"/>
      <c r="I96" s="28"/>
      <c r="J96" s="28"/>
      <c r="K96" s="28"/>
    </row>
    <row r="97" spans="2:11" ht="6" customHeight="1" x14ac:dyDescent="0.25">
      <c r="B97" s="33"/>
      <c r="C97" s="33"/>
      <c r="D97" s="33"/>
      <c r="E97" s="33"/>
      <c r="F97" s="33"/>
      <c r="G97" s="33"/>
      <c r="H97" s="33"/>
      <c r="I97" s="68"/>
      <c r="J97" s="68"/>
      <c r="K97" s="68"/>
    </row>
    <row r="98" spans="2:11" s="39" customFormat="1" x14ac:dyDescent="0.25">
      <c r="B98" s="36" t="s">
        <v>46</v>
      </c>
      <c r="C98" s="37" t="s">
        <v>5</v>
      </c>
      <c r="D98" s="37" t="s">
        <v>6</v>
      </c>
      <c r="E98" s="37" t="s">
        <v>7</v>
      </c>
      <c r="F98" s="37" t="s">
        <v>8</v>
      </c>
      <c r="G98" s="37" t="s">
        <v>9</v>
      </c>
      <c r="H98" s="37" t="s">
        <v>10</v>
      </c>
      <c r="I98" s="69"/>
      <c r="J98" s="69"/>
      <c r="K98" s="69"/>
    </row>
    <row r="99" spans="2:11" ht="6" customHeight="1" x14ac:dyDescent="0.25">
      <c r="B99" s="70"/>
      <c r="C99" s="71"/>
      <c r="D99" s="71"/>
      <c r="E99" s="71"/>
      <c r="F99" s="71"/>
      <c r="G99" s="71"/>
      <c r="H99" s="71"/>
      <c r="I99" s="68"/>
      <c r="J99" s="68"/>
      <c r="K99" s="68"/>
    </row>
    <row r="100" spans="2:11" x14ac:dyDescent="0.25">
      <c r="B100" s="40" t="s">
        <v>47</v>
      </c>
      <c r="C100" s="54">
        <f>C13</f>
        <v>1493690.54</v>
      </c>
      <c r="D100" s="54">
        <f>D13</f>
        <v>494591.02</v>
      </c>
      <c r="E100" s="54">
        <f>E13</f>
        <v>115122.38</v>
      </c>
      <c r="F100" s="54">
        <f>F13</f>
        <v>3936</v>
      </c>
      <c r="G100" s="54">
        <f>G13</f>
        <v>4207</v>
      </c>
      <c r="H100" s="54">
        <f>H13</f>
        <v>4425</v>
      </c>
      <c r="I100" s="28"/>
      <c r="J100" s="28"/>
      <c r="K100" s="28"/>
    </row>
    <row r="101" spans="2:11" x14ac:dyDescent="0.25">
      <c r="B101" s="40" t="s">
        <v>48</v>
      </c>
      <c r="C101" s="54">
        <v>3.62</v>
      </c>
      <c r="D101" s="54">
        <f>$C$101</f>
        <v>3.62</v>
      </c>
      <c r="E101" s="54">
        <f t="shared" ref="E101:H101" si="6">$C$101</f>
        <v>3.62</v>
      </c>
      <c r="F101" s="54">
        <f t="shared" si="6"/>
        <v>3.62</v>
      </c>
      <c r="G101" s="54">
        <f t="shared" si="6"/>
        <v>3.62</v>
      </c>
      <c r="H101" s="54">
        <f t="shared" si="6"/>
        <v>3.62</v>
      </c>
      <c r="I101" s="68"/>
      <c r="J101" s="68"/>
      <c r="K101" s="68"/>
    </row>
    <row r="102" spans="2:11" s="74" customFormat="1" x14ac:dyDescent="0.25">
      <c r="B102" s="70" t="s">
        <v>49</v>
      </c>
      <c r="C102" s="72">
        <v>0.76149999999999995</v>
      </c>
      <c r="D102" s="72">
        <f>$C$102</f>
        <v>0.76149999999999995</v>
      </c>
      <c r="E102" s="72">
        <f t="shared" ref="E102:H102" si="7">$C$102</f>
        <v>0.76149999999999995</v>
      </c>
      <c r="F102" s="72">
        <f t="shared" si="7"/>
        <v>0.76149999999999995</v>
      </c>
      <c r="G102" s="72">
        <f t="shared" si="7"/>
        <v>0.76149999999999995</v>
      </c>
      <c r="H102" s="72">
        <f t="shared" si="7"/>
        <v>0.76149999999999995</v>
      </c>
      <c r="I102" s="73"/>
      <c r="J102" s="73"/>
      <c r="K102" s="73"/>
    </row>
    <row r="103" spans="2:11" x14ac:dyDescent="0.25">
      <c r="B103" s="40" t="s">
        <v>50</v>
      </c>
      <c r="C103" s="75">
        <f>C34/100</f>
        <v>1.14758</v>
      </c>
      <c r="D103" s="75">
        <f>D34/100</f>
        <v>1.1765000000000001</v>
      </c>
      <c r="E103" s="75">
        <f>E34/100</f>
        <v>1.3135896908629789</v>
      </c>
      <c r="F103" s="75">
        <f>F34/100</f>
        <v>1.1765000000000001</v>
      </c>
      <c r="G103" s="75">
        <f>G34/100</f>
        <v>1.176500872600349</v>
      </c>
      <c r="H103" s="75">
        <f>H34/100</f>
        <v>1.1764956331877729</v>
      </c>
      <c r="I103" s="28"/>
      <c r="J103" s="28"/>
      <c r="K103" s="28"/>
    </row>
    <row r="104" spans="2:11" ht="6" customHeight="1" x14ac:dyDescent="0.25">
      <c r="B104" s="76"/>
      <c r="C104" s="54"/>
      <c r="D104" s="54"/>
      <c r="E104" s="54"/>
      <c r="F104" s="54"/>
      <c r="G104" s="54"/>
      <c r="H104" s="54"/>
    </row>
    <row r="105" spans="2:11" x14ac:dyDescent="0.25">
      <c r="B105" s="40" t="s">
        <v>51</v>
      </c>
      <c r="C105" s="54">
        <f t="shared" ref="C105:H105" si="8">C62</f>
        <v>1493690.54</v>
      </c>
      <c r="D105" s="54">
        <f t="shared" si="8"/>
        <v>1988281.56</v>
      </c>
      <c r="E105" s="54">
        <f t="shared" si="8"/>
        <v>2103403.94</v>
      </c>
      <c r="F105" s="54">
        <f t="shared" si="8"/>
        <v>2107339.94</v>
      </c>
      <c r="G105" s="54">
        <f t="shared" si="8"/>
        <v>2111546.94</v>
      </c>
      <c r="H105" s="54">
        <f t="shared" si="8"/>
        <v>2115971.94</v>
      </c>
    </row>
    <row r="106" spans="2:11" x14ac:dyDescent="0.25">
      <c r="B106" s="40" t="s">
        <v>52</v>
      </c>
      <c r="C106" s="54">
        <f>C101</f>
        <v>3.62</v>
      </c>
      <c r="D106" s="54">
        <f>C106</f>
        <v>3.62</v>
      </c>
      <c r="E106" s="54">
        <f t="shared" ref="E106:H106" si="9">D106</f>
        <v>3.62</v>
      </c>
      <c r="F106" s="54">
        <f t="shared" si="9"/>
        <v>3.62</v>
      </c>
      <c r="G106" s="54">
        <f t="shared" si="9"/>
        <v>3.62</v>
      </c>
      <c r="H106" s="54">
        <f t="shared" si="9"/>
        <v>3.62</v>
      </c>
    </row>
    <row r="107" spans="2:11" x14ac:dyDescent="0.25">
      <c r="B107" s="40" t="s">
        <v>49</v>
      </c>
      <c r="C107" s="77">
        <f>C102</f>
        <v>0.76149999999999995</v>
      </c>
      <c r="D107" s="77">
        <f t="shared" ref="D107:H107" si="10">D102</f>
        <v>0.76149999999999995</v>
      </c>
      <c r="E107" s="77">
        <f t="shared" si="10"/>
        <v>0.76149999999999995</v>
      </c>
      <c r="F107" s="77">
        <f t="shared" si="10"/>
        <v>0.76149999999999995</v>
      </c>
      <c r="G107" s="77">
        <f t="shared" si="10"/>
        <v>0.76149999999999995</v>
      </c>
      <c r="H107" s="77">
        <f t="shared" si="10"/>
        <v>0.76149999999999995</v>
      </c>
    </row>
    <row r="108" spans="2:11" x14ac:dyDescent="0.25">
      <c r="B108" s="40" t="s">
        <v>50</v>
      </c>
      <c r="C108" s="54">
        <f t="shared" ref="C108:H108" si="11">C80/100</f>
        <v>1.14758</v>
      </c>
      <c r="D108" s="54">
        <f t="shared" si="11"/>
        <v>1.1541896862280454</v>
      </c>
      <c r="E108" s="54">
        <f t="shared" si="11"/>
        <v>1.1625344635718149</v>
      </c>
      <c r="F108" s="54">
        <f t="shared" si="11"/>
        <v>1.1625505816356192</v>
      </c>
      <c r="G108" s="54">
        <f t="shared" si="11"/>
        <v>1.1624930436272298</v>
      </c>
      <c r="H108" s="54">
        <f t="shared" si="11"/>
        <v>1.162516086970738</v>
      </c>
    </row>
    <row r="109" spans="2:11" ht="6" customHeight="1" x14ac:dyDescent="0.25">
      <c r="B109" s="76"/>
      <c r="C109" s="54"/>
      <c r="D109" s="54"/>
      <c r="E109" s="54"/>
      <c r="F109" s="54"/>
      <c r="G109" s="54"/>
      <c r="H109" s="54"/>
    </row>
    <row r="110" spans="2:11" x14ac:dyDescent="0.25">
      <c r="B110" s="40" t="s">
        <v>53</v>
      </c>
      <c r="C110" s="20">
        <f t="shared" ref="C110:G110" si="12">ROUND(C100/C101*(C102-C103),2)</f>
        <v>-159304.98000000001</v>
      </c>
      <c r="D110" s="20">
        <f t="shared" si="12"/>
        <v>-56700.35</v>
      </c>
      <c r="E110" s="20">
        <f t="shared" si="12"/>
        <v>-17557.43</v>
      </c>
      <c r="F110" s="20">
        <f t="shared" si="12"/>
        <v>-451.23</v>
      </c>
      <c r="G110" s="20">
        <f t="shared" si="12"/>
        <v>-482.3</v>
      </c>
      <c r="H110" s="20">
        <f>ROUND(H100/H101*(H102-H103),2)</f>
        <v>-507.28</v>
      </c>
    </row>
    <row r="111" spans="2:11" x14ac:dyDescent="0.25">
      <c r="B111" s="40" t="s">
        <v>54</v>
      </c>
      <c r="C111" s="20">
        <f>C110</f>
        <v>-159304.98000000001</v>
      </c>
      <c r="D111" s="20">
        <f t="shared" ref="D111:H111" si="13">D110+C111</f>
        <v>-216005.33000000002</v>
      </c>
      <c r="E111" s="20">
        <f t="shared" si="13"/>
        <v>-233562.76</v>
      </c>
      <c r="F111" s="20">
        <f t="shared" si="13"/>
        <v>-234013.99000000002</v>
      </c>
      <c r="G111" s="20">
        <f t="shared" si="13"/>
        <v>-234496.29</v>
      </c>
      <c r="H111" s="20">
        <f t="shared" si="13"/>
        <v>-235003.57</v>
      </c>
    </row>
    <row r="112" spans="2:11" ht="6" customHeight="1" x14ac:dyDescent="0.25">
      <c r="B112" s="76"/>
      <c r="C112" s="54"/>
      <c r="D112" s="54"/>
      <c r="E112" s="54"/>
      <c r="F112" s="54"/>
      <c r="G112" s="54"/>
      <c r="H112" s="54"/>
    </row>
    <row r="113" spans="2:8" x14ac:dyDescent="0.25">
      <c r="B113" s="40" t="s">
        <v>55</v>
      </c>
      <c r="C113" s="20">
        <f t="shared" ref="C113:H113" si="14">C105/C106*(C107-C108)</f>
        <v>-159304.98444287298</v>
      </c>
      <c r="D113" s="20">
        <f t="shared" si="14"/>
        <v>-215684.43699707423</v>
      </c>
      <c r="E113" s="20">
        <f t="shared" si="14"/>
        <v>-233021.40076042595</v>
      </c>
      <c r="F113" s="20">
        <f t="shared" si="14"/>
        <v>-233466.82559142844</v>
      </c>
      <c r="G113" s="20">
        <f>G105/G106*(G107-G108)</f>
        <v>-233899.34647302868</v>
      </c>
      <c r="H113" s="20">
        <f t="shared" si="14"/>
        <v>-234402.97997753631</v>
      </c>
    </row>
    <row r="114" spans="2:8" x14ac:dyDescent="0.25">
      <c r="B114" s="40" t="s">
        <v>56</v>
      </c>
      <c r="C114" s="20">
        <f t="shared" ref="C114:H114" si="15">C113-C111</f>
        <v>-4.4428729743231088E-3</v>
      </c>
      <c r="D114" s="20">
        <f>D113-D111</f>
        <v>320.89300292578992</v>
      </c>
      <c r="E114" s="20">
        <f t="shared" si="15"/>
        <v>541.35923957405612</v>
      </c>
      <c r="F114" s="20">
        <f t="shared" si="15"/>
        <v>547.16440857158159</v>
      </c>
      <c r="G114" s="20">
        <f>G113-G111</f>
        <v>596.94352697132854</v>
      </c>
      <c r="H114" s="20">
        <f t="shared" si="15"/>
        <v>600.59002246370073</v>
      </c>
    </row>
    <row r="115" spans="2:8" x14ac:dyDescent="0.25">
      <c r="B115" s="40" t="s">
        <v>57</v>
      </c>
      <c r="C115" s="78"/>
      <c r="D115" s="20">
        <f>D114-C114</f>
        <v>320.89744579876424</v>
      </c>
      <c r="E115" s="20">
        <f t="shared" ref="E115:F115" si="16">E114-D114</f>
        <v>220.4662366482662</v>
      </c>
      <c r="F115" s="20">
        <f t="shared" si="16"/>
        <v>5.8051689975254703</v>
      </c>
      <c r="G115" s="20">
        <f>G114-F114</f>
        <v>49.779118399746949</v>
      </c>
      <c r="H115" s="20">
        <f>H114-G114</f>
        <v>3.6464954923721962</v>
      </c>
    </row>
    <row r="116" spans="2:8" x14ac:dyDescent="0.25">
      <c r="B116" s="79" t="s">
        <v>58</v>
      </c>
      <c r="C116" s="80">
        <f>C115+C110</f>
        <v>-159304.98000000001</v>
      </c>
      <c r="D116" s="80">
        <f t="shared" ref="D116:G116" si="17">D115+D110</f>
        <v>-56379.452554201234</v>
      </c>
      <c r="E116" s="80">
        <f t="shared" si="17"/>
        <v>-17336.963763351734</v>
      </c>
      <c r="F116" s="80">
        <f t="shared" si="17"/>
        <v>-445.42483100247455</v>
      </c>
      <c r="G116" s="80">
        <f t="shared" si="17"/>
        <v>-432.52088160025306</v>
      </c>
      <c r="H116" s="80">
        <f>H115+H110</f>
        <v>-503.63350450762778</v>
      </c>
    </row>
    <row r="117" spans="2:8" ht="6" customHeight="1" x14ac:dyDescent="0.25">
      <c r="B117" s="33"/>
      <c r="C117" s="33"/>
      <c r="D117" s="33"/>
      <c r="E117" s="33"/>
      <c r="F117" s="33"/>
      <c r="G117" s="33"/>
      <c r="H117" s="33"/>
    </row>
    <row r="118" spans="2:8" s="28" customFormat="1" x14ac:dyDescent="0.25">
      <c r="B118" s="81" t="s">
        <v>59</v>
      </c>
      <c r="C118" s="82" t="s">
        <v>5</v>
      </c>
      <c r="D118" s="82" t="s">
        <v>6</v>
      </c>
      <c r="E118" s="82" t="s">
        <v>7</v>
      </c>
      <c r="F118" s="82" t="s">
        <v>8</v>
      </c>
      <c r="G118" s="82" t="s">
        <v>9</v>
      </c>
      <c r="H118" s="82" t="s">
        <v>10</v>
      </c>
    </row>
    <row r="119" spans="2:8" s="28" customFormat="1" ht="6" customHeight="1" x14ac:dyDescent="0.25">
      <c r="B119" s="83"/>
      <c r="C119" s="34"/>
      <c r="D119" s="34"/>
      <c r="E119" s="34"/>
      <c r="F119" s="34"/>
      <c r="G119" s="34"/>
      <c r="H119" s="34"/>
    </row>
    <row r="120" spans="2:8" s="28" customFormat="1" x14ac:dyDescent="0.25">
      <c r="B120" s="84" t="s">
        <v>47</v>
      </c>
      <c r="C120" s="42">
        <f>C14</f>
        <v>85680</v>
      </c>
      <c r="D120" s="42">
        <f>D14</f>
        <v>1260</v>
      </c>
      <c r="E120" s="42">
        <f>E14</f>
        <v>1680</v>
      </c>
      <c r="F120" s="42">
        <f>F14</f>
        <v>2520</v>
      </c>
      <c r="G120" s="42">
        <f>G14</f>
        <v>1050</v>
      </c>
      <c r="H120" s="42">
        <f>H14</f>
        <v>5040</v>
      </c>
    </row>
    <row r="121" spans="2:8" s="28" customFormat="1" x14ac:dyDescent="0.25">
      <c r="B121" s="84" t="s">
        <v>48</v>
      </c>
      <c r="C121" s="62">
        <v>4.01</v>
      </c>
      <c r="D121" s="62">
        <f t="shared" ref="D121:H122" si="18">C121</f>
        <v>4.01</v>
      </c>
      <c r="E121" s="62">
        <f t="shared" si="18"/>
        <v>4.01</v>
      </c>
      <c r="F121" s="62">
        <f t="shared" si="18"/>
        <v>4.01</v>
      </c>
      <c r="G121" s="62">
        <f t="shared" si="18"/>
        <v>4.01</v>
      </c>
      <c r="H121" s="62">
        <f t="shared" si="18"/>
        <v>4.01</v>
      </c>
    </row>
    <row r="122" spans="2:8" s="73" customFormat="1" x14ac:dyDescent="0.25">
      <c r="B122" s="85" t="s">
        <v>49</v>
      </c>
      <c r="C122" s="86">
        <v>0.76959999999999995</v>
      </c>
      <c r="D122" s="86">
        <f>C122</f>
        <v>0.76959999999999995</v>
      </c>
      <c r="E122" s="86">
        <f t="shared" si="18"/>
        <v>0.76959999999999995</v>
      </c>
      <c r="F122" s="86">
        <f t="shared" si="18"/>
        <v>0.76959999999999995</v>
      </c>
      <c r="G122" s="86">
        <f t="shared" si="18"/>
        <v>0.76959999999999995</v>
      </c>
      <c r="H122" s="86">
        <f t="shared" si="18"/>
        <v>0.76959999999999995</v>
      </c>
    </row>
    <row r="123" spans="2:8" s="28" customFormat="1" x14ac:dyDescent="0.25">
      <c r="B123" s="84" t="s">
        <v>50</v>
      </c>
      <c r="C123" s="87">
        <f>C35/100</f>
        <v>1.00237</v>
      </c>
      <c r="D123" s="87">
        <f>D35/100</f>
        <v>1.0237000000000001</v>
      </c>
      <c r="E123" s="87">
        <f>E35/100</f>
        <v>0.98035993740219096</v>
      </c>
      <c r="F123" s="87">
        <f>F35/100</f>
        <v>1.0023703154599295</v>
      </c>
      <c r="G123" s="87">
        <f>G35/100</f>
        <v>1.1080353066504338</v>
      </c>
      <c r="H123" s="87">
        <f>H35/100</f>
        <v>1.1080342902711322</v>
      </c>
    </row>
    <row r="124" spans="2:8" s="28" customFormat="1" ht="6" customHeight="1" x14ac:dyDescent="0.25">
      <c r="B124" s="88"/>
      <c r="C124" s="27"/>
      <c r="D124" s="27"/>
      <c r="E124" s="27"/>
      <c r="F124" s="27"/>
      <c r="G124" s="27"/>
      <c r="H124" s="27"/>
    </row>
    <row r="125" spans="2:8" s="28" customFormat="1" x14ac:dyDescent="0.25">
      <c r="B125" s="84" t="s">
        <v>51</v>
      </c>
      <c r="C125" s="42">
        <f t="shared" ref="C125:H125" si="19">C63</f>
        <v>85680</v>
      </c>
      <c r="D125" s="42">
        <f t="shared" si="19"/>
        <v>86940</v>
      </c>
      <c r="E125" s="42">
        <f t="shared" si="19"/>
        <v>88620</v>
      </c>
      <c r="F125" s="42">
        <f t="shared" si="19"/>
        <v>91140</v>
      </c>
      <c r="G125" s="42">
        <f t="shared" si="19"/>
        <v>92190</v>
      </c>
      <c r="H125" s="42">
        <f t="shared" si="19"/>
        <v>97230</v>
      </c>
    </row>
    <row r="126" spans="2:8" s="28" customFormat="1" x14ac:dyDescent="0.25">
      <c r="B126" s="84" t="s">
        <v>52</v>
      </c>
      <c r="C126" s="62">
        <f>C121</f>
        <v>4.01</v>
      </c>
      <c r="D126" s="54">
        <f t="shared" ref="D126:H126" si="20">C126</f>
        <v>4.01</v>
      </c>
      <c r="E126" s="54">
        <f t="shared" si="20"/>
        <v>4.01</v>
      </c>
      <c r="F126" s="54">
        <f t="shared" si="20"/>
        <v>4.01</v>
      </c>
      <c r="G126" s="54">
        <f t="shared" si="20"/>
        <v>4.01</v>
      </c>
      <c r="H126" s="54">
        <f t="shared" si="20"/>
        <v>4.01</v>
      </c>
    </row>
    <row r="127" spans="2:8" s="28" customFormat="1" x14ac:dyDescent="0.25">
      <c r="B127" s="84" t="s">
        <v>49</v>
      </c>
      <c r="C127" s="87">
        <f>C122</f>
        <v>0.76959999999999995</v>
      </c>
      <c r="D127" s="87">
        <f t="shared" ref="D127:H127" si="21">D122</f>
        <v>0.76959999999999995</v>
      </c>
      <c r="E127" s="87">
        <f t="shared" si="21"/>
        <v>0.76959999999999995</v>
      </c>
      <c r="F127" s="87">
        <f t="shared" si="21"/>
        <v>0.76959999999999995</v>
      </c>
      <c r="G127" s="87">
        <f t="shared" si="21"/>
        <v>0.76959999999999995</v>
      </c>
      <c r="H127" s="87">
        <f t="shared" si="21"/>
        <v>0.76959999999999995</v>
      </c>
    </row>
    <row r="128" spans="2:8" s="28" customFormat="1" x14ac:dyDescent="0.25">
      <c r="B128" s="84" t="s">
        <v>50</v>
      </c>
      <c r="C128" s="87">
        <f t="shared" ref="C128:H128" si="22">C81/100</f>
        <v>1.00237</v>
      </c>
      <c r="D128" s="87">
        <f t="shared" si="22"/>
        <v>1.002763215918784</v>
      </c>
      <c r="E128" s="87">
        <f t="shared" si="22"/>
        <v>1.0023698789685538</v>
      </c>
      <c r="F128" s="87">
        <f t="shared" si="22"/>
        <v>1.0023698953757909</v>
      </c>
      <c r="G128" s="87">
        <f t="shared" si="22"/>
        <v>1.0053438042110125</v>
      </c>
      <c r="H128" s="87">
        <f t="shared" si="22"/>
        <v>1.0095744810191074</v>
      </c>
    </row>
    <row r="129" spans="2:8" s="28" customFormat="1" ht="6" customHeight="1" x14ac:dyDescent="0.25">
      <c r="B129" s="88"/>
      <c r="C129" s="27"/>
      <c r="D129" s="27"/>
      <c r="E129" s="27"/>
      <c r="F129" s="27"/>
      <c r="G129" s="27"/>
      <c r="H129" s="27"/>
    </row>
    <row r="130" spans="2:8" s="28" customFormat="1" x14ac:dyDescent="0.25">
      <c r="B130" s="84" t="s">
        <v>53</v>
      </c>
      <c r="C130" s="89">
        <f t="shared" ref="C130:H130" si="23">ROUND(C120/C121*(C122-C123),2)</f>
        <v>-4973.5</v>
      </c>
      <c r="D130" s="89">
        <f t="shared" si="23"/>
        <v>-79.84</v>
      </c>
      <c r="E130" s="89">
        <f t="shared" si="23"/>
        <v>-88.3</v>
      </c>
      <c r="F130" s="89">
        <f t="shared" si="23"/>
        <v>-146.28</v>
      </c>
      <c r="G130" s="89">
        <f t="shared" si="23"/>
        <v>-88.62</v>
      </c>
      <c r="H130" s="89">
        <f t="shared" si="23"/>
        <v>-425.36</v>
      </c>
    </row>
    <row r="131" spans="2:8" s="28" customFormat="1" x14ac:dyDescent="0.25">
      <c r="B131" s="84" t="s">
        <v>54</v>
      </c>
      <c r="C131" s="89">
        <f>C130</f>
        <v>-4973.5</v>
      </c>
      <c r="D131" s="89">
        <f t="shared" ref="D131:H131" si="24">D130+C131</f>
        <v>-5053.34</v>
      </c>
      <c r="E131" s="89">
        <f t="shared" si="24"/>
        <v>-5141.6400000000003</v>
      </c>
      <c r="F131" s="89">
        <f t="shared" si="24"/>
        <v>-5287.92</v>
      </c>
      <c r="G131" s="89">
        <f t="shared" si="24"/>
        <v>-5376.54</v>
      </c>
      <c r="H131" s="89">
        <f t="shared" si="24"/>
        <v>-5801.9</v>
      </c>
    </row>
    <row r="132" spans="2:8" s="28" customFormat="1" ht="6" customHeight="1" x14ac:dyDescent="0.25">
      <c r="B132" s="88"/>
      <c r="C132" s="53"/>
      <c r="D132" s="53"/>
      <c r="E132" s="53"/>
      <c r="F132" s="53"/>
      <c r="G132" s="53"/>
      <c r="H132" s="53"/>
    </row>
    <row r="133" spans="2:8" s="28" customFormat="1" x14ac:dyDescent="0.25">
      <c r="B133" s="84" t="s">
        <v>55</v>
      </c>
      <c r="C133" s="89">
        <f t="shared" ref="C133:H133" si="25">C125/C126*(C127-C128)</f>
        <v>-4973.4996508728191</v>
      </c>
      <c r="D133" s="89">
        <f t="shared" si="25"/>
        <v>-5055.1645865284518</v>
      </c>
      <c r="E133" s="89">
        <f t="shared" si="25"/>
        <v>-5144.1562778536754</v>
      </c>
      <c r="F133" s="89">
        <f t="shared" si="25"/>
        <v>-5290.4359761969054</v>
      </c>
      <c r="G133" s="89">
        <f t="shared" si="25"/>
        <v>-5419.7559377090402</v>
      </c>
      <c r="H133" s="89">
        <f t="shared" si="25"/>
        <v>-5818.6331145854911</v>
      </c>
    </row>
    <row r="134" spans="2:8" s="28" customFormat="1" x14ac:dyDescent="0.25">
      <c r="B134" s="84" t="s">
        <v>56</v>
      </c>
      <c r="C134" s="89">
        <f t="shared" ref="C134:H134" si="26">C133-C131</f>
        <v>3.4912718092527939E-4</v>
      </c>
      <c r="D134" s="89">
        <f t="shared" si="26"/>
        <v>-1.8245865284516185</v>
      </c>
      <c r="E134" s="89">
        <f t="shared" si="26"/>
        <v>-2.516277853675092</v>
      </c>
      <c r="F134" s="89">
        <f t="shared" si="26"/>
        <v>-2.5159761969052852</v>
      </c>
      <c r="G134" s="89">
        <f t="shared" si="26"/>
        <v>-43.21593770904019</v>
      </c>
      <c r="H134" s="89">
        <f t="shared" si="26"/>
        <v>-16.733114585491421</v>
      </c>
    </row>
    <row r="135" spans="2:8" s="28" customFormat="1" x14ac:dyDescent="0.25">
      <c r="B135" s="84" t="s">
        <v>57</v>
      </c>
      <c r="C135" s="90"/>
      <c r="D135" s="89">
        <f t="shared" ref="D135:H135" si="27">D134-C134</f>
        <v>-1.8249356556325438</v>
      </c>
      <c r="E135" s="89">
        <f t="shared" si="27"/>
        <v>-0.69169132522347354</v>
      </c>
      <c r="F135" s="89">
        <f t="shared" si="27"/>
        <v>3.016567698068684E-4</v>
      </c>
      <c r="G135" s="89">
        <f t="shared" si="27"/>
        <v>-40.699961512134905</v>
      </c>
      <c r="H135" s="89">
        <f t="shared" si="27"/>
        <v>26.482823123548769</v>
      </c>
    </row>
    <row r="136" spans="2:8" s="28" customFormat="1" x14ac:dyDescent="0.25">
      <c r="B136" s="91" t="s">
        <v>58</v>
      </c>
      <c r="C136" s="92">
        <f t="shared" ref="C136:H136" si="28">C135+C130</f>
        <v>-4973.5</v>
      </c>
      <c r="D136" s="92">
        <f t="shared" si="28"/>
        <v>-81.664935655632547</v>
      </c>
      <c r="E136" s="92">
        <f t="shared" si="28"/>
        <v>-88.991691325223471</v>
      </c>
      <c r="F136" s="92">
        <f t="shared" si="28"/>
        <v>-146.27969834323019</v>
      </c>
      <c r="G136" s="92">
        <f t="shared" si="28"/>
        <v>-129.31996151213491</v>
      </c>
      <c r="H136" s="92">
        <f t="shared" si="28"/>
        <v>-398.87717687645124</v>
      </c>
    </row>
    <row r="137" spans="2:8" ht="3.5" customHeight="1" x14ac:dyDescent="0.25">
      <c r="B137" s="33"/>
      <c r="C137" s="33"/>
      <c r="D137" s="33"/>
      <c r="E137" s="33"/>
      <c r="F137" s="93"/>
      <c r="G137" s="93"/>
      <c r="H137" s="33"/>
    </row>
    <row r="138" spans="2:8" x14ac:dyDescent="0.25">
      <c r="B138" s="36" t="s">
        <v>60</v>
      </c>
      <c r="C138" s="37" t="s">
        <v>5</v>
      </c>
      <c r="D138" s="37" t="s">
        <v>6</v>
      </c>
      <c r="E138" s="37" t="s">
        <v>7</v>
      </c>
      <c r="F138" s="37" t="s">
        <v>8</v>
      </c>
      <c r="G138" s="37" t="s">
        <v>9</v>
      </c>
      <c r="H138" s="37" t="s">
        <v>10</v>
      </c>
    </row>
    <row r="139" spans="2:8" ht="2.5" customHeight="1" x14ac:dyDescent="0.25">
      <c r="B139" s="94"/>
      <c r="C139" s="33"/>
      <c r="D139" s="33"/>
      <c r="E139" s="33"/>
      <c r="F139" s="33"/>
      <c r="G139" s="33"/>
      <c r="H139" s="33"/>
    </row>
    <row r="140" spans="2:8" x14ac:dyDescent="0.25">
      <c r="B140" s="40" t="s">
        <v>47</v>
      </c>
      <c r="C140" s="46">
        <f>C15</f>
        <v>643508</v>
      </c>
      <c r="D140" s="46">
        <f>D15</f>
        <v>245105</v>
      </c>
      <c r="E140" s="46">
        <f>E15</f>
        <v>19931</v>
      </c>
      <c r="F140" s="46">
        <f>F15</f>
        <v>36563</v>
      </c>
      <c r="G140" s="46">
        <f>G15</f>
        <v>21504</v>
      </c>
      <c r="H140" s="46">
        <f>H15</f>
        <v>12447</v>
      </c>
    </row>
    <row r="141" spans="2:8" x14ac:dyDescent="0.25">
      <c r="B141" s="40" t="s">
        <v>48</v>
      </c>
      <c r="C141" s="63">
        <v>3.71</v>
      </c>
      <c r="D141" s="63">
        <f t="shared" ref="D141:H142" si="29">C141</f>
        <v>3.71</v>
      </c>
      <c r="E141" s="63">
        <f t="shared" si="29"/>
        <v>3.71</v>
      </c>
      <c r="F141" s="63">
        <f t="shared" si="29"/>
        <v>3.71</v>
      </c>
      <c r="G141" s="63">
        <f t="shared" si="29"/>
        <v>3.71</v>
      </c>
      <c r="H141" s="63">
        <f t="shared" si="29"/>
        <v>3.71</v>
      </c>
    </row>
    <row r="142" spans="2:8" s="74" customFormat="1" x14ac:dyDescent="0.25">
      <c r="B142" s="70" t="s">
        <v>49</v>
      </c>
      <c r="C142" s="95">
        <v>0.78979999999999995</v>
      </c>
      <c r="D142" s="95">
        <f>C142</f>
        <v>0.78979999999999995</v>
      </c>
      <c r="E142" s="95">
        <f t="shared" si="29"/>
        <v>0.78979999999999995</v>
      </c>
      <c r="F142" s="95">
        <f t="shared" si="29"/>
        <v>0.78979999999999995</v>
      </c>
      <c r="G142" s="95">
        <f t="shared" si="29"/>
        <v>0.78979999999999995</v>
      </c>
      <c r="H142" s="95">
        <f t="shared" si="29"/>
        <v>0.78979999999999995</v>
      </c>
    </row>
    <row r="143" spans="2:8" x14ac:dyDescent="0.25">
      <c r="B143" s="40" t="s">
        <v>50</v>
      </c>
      <c r="C143" s="96">
        <f>C36/100</f>
        <v>1.16669</v>
      </c>
      <c r="D143" s="96">
        <f>D36/100</f>
        <v>1.2303900000000003</v>
      </c>
      <c r="E143" s="96">
        <f>E36/100</f>
        <v>1.230394814154931</v>
      </c>
      <c r="F143" s="96">
        <f>F36/100</f>
        <v>1.2954375636135156</v>
      </c>
      <c r="G143" s="96">
        <f>G36/100</f>
        <v>1.2954404690318702</v>
      </c>
      <c r="H143" s="96">
        <f>H36/100</f>
        <v>1.2954410734493722</v>
      </c>
    </row>
    <row r="144" spans="2:8" ht="2.5" customHeight="1" x14ac:dyDescent="0.25">
      <c r="B144" s="76"/>
      <c r="C144" s="26"/>
      <c r="D144" s="26"/>
      <c r="E144" s="26"/>
      <c r="F144" s="26"/>
      <c r="G144" s="26"/>
      <c r="H144" s="26"/>
    </row>
    <row r="145" spans="2:8" x14ac:dyDescent="0.25">
      <c r="B145" s="40" t="s">
        <v>51</v>
      </c>
      <c r="C145" s="46">
        <f t="shared" ref="C145:H145" si="30">C64</f>
        <v>643508</v>
      </c>
      <c r="D145" s="46">
        <f t="shared" si="30"/>
        <v>888613</v>
      </c>
      <c r="E145" s="46">
        <f t="shared" si="30"/>
        <v>908544</v>
      </c>
      <c r="F145" s="46">
        <f t="shared" si="30"/>
        <v>945107</v>
      </c>
      <c r="G145" s="46">
        <f t="shared" si="30"/>
        <v>966611</v>
      </c>
      <c r="H145" s="46">
        <f t="shared" si="30"/>
        <v>979058</v>
      </c>
    </row>
    <row r="146" spans="2:8" x14ac:dyDescent="0.25">
      <c r="B146" s="40" t="s">
        <v>52</v>
      </c>
      <c r="C146" s="63">
        <f>C141</f>
        <v>3.71</v>
      </c>
      <c r="D146" s="54">
        <f t="shared" ref="D146:H146" si="31">C146</f>
        <v>3.71</v>
      </c>
      <c r="E146" s="54">
        <f t="shared" si="31"/>
        <v>3.71</v>
      </c>
      <c r="F146" s="54">
        <f t="shared" si="31"/>
        <v>3.71</v>
      </c>
      <c r="G146" s="54">
        <f t="shared" si="31"/>
        <v>3.71</v>
      </c>
      <c r="H146" s="54">
        <f t="shared" si="31"/>
        <v>3.71</v>
      </c>
    </row>
    <row r="147" spans="2:8" x14ac:dyDescent="0.25">
      <c r="B147" s="40" t="s">
        <v>49</v>
      </c>
      <c r="C147" s="96">
        <f t="shared" ref="C147:H147" si="32">C142</f>
        <v>0.78979999999999995</v>
      </c>
      <c r="D147" s="96">
        <f t="shared" si="32"/>
        <v>0.78979999999999995</v>
      </c>
      <c r="E147" s="96">
        <f t="shared" si="32"/>
        <v>0.78979999999999995</v>
      </c>
      <c r="F147" s="96">
        <f t="shared" si="32"/>
        <v>0.78979999999999995</v>
      </c>
      <c r="G147" s="96">
        <f t="shared" si="32"/>
        <v>0.78979999999999995</v>
      </c>
      <c r="H147" s="96">
        <f t="shared" si="32"/>
        <v>0.78979999999999995</v>
      </c>
    </row>
    <row r="148" spans="2:8" x14ac:dyDescent="0.25">
      <c r="B148" s="40" t="s">
        <v>50</v>
      </c>
      <c r="C148" s="96">
        <f t="shared" ref="C148:H148" si="33">C82/100</f>
        <v>1.16669</v>
      </c>
      <c r="D148" s="96">
        <f t="shared" si="33"/>
        <v>1.1849010297513807</v>
      </c>
      <c r="E148" s="96">
        <f t="shared" si="33"/>
        <v>1.185887884566837</v>
      </c>
      <c r="F148" s="96">
        <f t="shared" si="33"/>
        <v>1.1901803092077301</v>
      </c>
      <c r="G148" s="96">
        <f t="shared" si="33"/>
        <v>1.1925388612152921</v>
      </c>
      <c r="H148" s="96">
        <f t="shared" si="33"/>
        <v>1.1939736159384462</v>
      </c>
    </row>
    <row r="149" spans="2:8" ht="6" customHeight="1" x14ac:dyDescent="0.25">
      <c r="B149" s="76"/>
      <c r="C149" s="26"/>
      <c r="D149" s="26"/>
      <c r="E149" s="26"/>
      <c r="F149" s="26"/>
      <c r="G149" s="26"/>
      <c r="H149" s="26"/>
    </row>
    <row r="150" spans="2:8" x14ac:dyDescent="0.25">
      <c r="B150" s="40" t="s">
        <v>53</v>
      </c>
      <c r="C150" s="20">
        <f t="shared" ref="C150:H150" si="34">ROUND(C140/C141*(C142-C143),2)</f>
        <v>-65372.43</v>
      </c>
      <c r="D150" s="20">
        <f>ROUND(D140/D141*(D142-D143),2)</f>
        <v>-29108.04</v>
      </c>
      <c r="E150" s="20">
        <f t="shared" si="34"/>
        <v>-2366.98</v>
      </c>
      <c r="F150" s="20">
        <f>ROUND(F140/F141*(F142-F143),2)</f>
        <v>-4983.1899999999996</v>
      </c>
      <c r="G150" s="20">
        <f t="shared" si="34"/>
        <v>-2930.81</v>
      </c>
      <c r="H150" s="20">
        <f t="shared" si="34"/>
        <v>-1696.42</v>
      </c>
    </row>
    <row r="151" spans="2:8" x14ac:dyDescent="0.25">
      <c r="B151" s="40" t="s">
        <v>54</v>
      </c>
      <c r="C151" s="20">
        <f>C150</f>
        <v>-65372.43</v>
      </c>
      <c r="D151" s="20">
        <f t="shared" ref="D151:H151" si="35">D150+C151</f>
        <v>-94480.47</v>
      </c>
      <c r="E151" s="20">
        <f t="shared" si="35"/>
        <v>-96847.45</v>
      </c>
      <c r="F151" s="20">
        <f>F150+E151</f>
        <v>-101830.64</v>
      </c>
      <c r="G151" s="20">
        <f t="shared" si="35"/>
        <v>-104761.45</v>
      </c>
      <c r="H151" s="20">
        <f t="shared" si="35"/>
        <v>-106457.87</v>
      </c>
    </row>
    <row r="152" spans="2:8" ht="3.5" customHeight="1" x14ac:dyDescent="0.25">
      <c r="B152" s="76"/>
      <c r="C152" s="54"/>
      <c r="D152" s="54"/>
      <c r="E152" s="54"/>
      <c r="F152" s="54"/>
      <c r="G152" s="54"/>
      <c r="H152" s="54"/>
    </row>
    <row r="153" spans="2:8" x14ac:dyDescent="0.25">
      <c r="B153" s="40" t="s">
        <v>55</v>
      </c>
      <c r="C153" s="20">
        <f t="shared" ref="C153:H153" si="36">C145/C146*(C147-C148)</f>
        <v>-65372.433994609171</v>
      </c>
      <c r="D153" s="20">
        <f t="shared" si="36"/>
        <v>-94633.93836939722</v>
      </c>
      <c r="E153" s="20">
        <f t="shared" si="36"/>
        <v>-96998.186252262109</v>
      </c>
      <c r="F153" s="20">
        <f>F145/F146*(F147-F148)</f>
        <v>-101995.21102274669</v>
      </c>
      <c r="G153" s="20">
        <f t="shared" si="36"/>
        <v>-104930.40791864548</v>
      </c>
      <c r="H153" s="20">
        <f t="shared" si="36"/>
        <v>-106660.21888772595</v>
      </c>
    </row>
    <row r="154" spans="2:8" x14ac:dyDescent="0.25">
      <c r="B154" s="40" t="s">
        <v>56</v>
      </c>
      <c r="C154" s="20">
        <f t="shared" ref="C154:H154" si="37">C153-C151</f>
        <v>-3.9946091710589826E-3</v>
      </c>
      <c r="D154" s="20">
        <f t="shared" si="37"/>
        <v>-153.46836939721834</v>
      </c>
      <c r="E154" s="20">
        <f t="shared" si="37"/>
        <v>-150.73625226211152</v>
      </c>
      <c r="F154" s="20">
        <f t="shared" si="37"/>
        <v>-164.5710227466916</v>
      </c>
      <c r="G154" s="20">
        <f t="shared" si="37"/>
        <v>-168.95791864547937</v>
      </c>
      <c r="H154" s="20">
        <f t="shared" si="37"/>
        <v>-202.3488877259515</v>
      </c>
    </row>
    <row r="155" spans="2:8" x14ac:dyDescent="0.25">
      <c r="B155" s="40" t="s">
        <v>57</v>
      </c>
      <c r="C155" s="78"/>
      <c r="D155" s="20">
        <f t="shared" ref="D155:H155" si="38">D154-C154</f>
        <v>-153.46437478804728</v>
      </c>
      <c r="E155" s="20">
        <f t="shared" si="38"/>
        <v>2.7321171351068188</v>
      </c>
      <c r="F155" s="20">
        <f t="shared" si="38"/>
        <v>-13.834770484580076</v>
      </c>
      <c r="G155" s="20">
        <f t="shared" si="38"/>
        <v>-4.3868958987877704</v>
      </c>
      <c r="H155" s="20">
        <f t="shared" si="38"/>
        <v>-33.390969080472132</v>
      </c>
    </row>
    <row r="156" spans="2:8" x14ac:dyDescent="0.25">
      <c r="B156" s="79" t="s">
        <v>58</v>
      </c>
      <c r="C156" s="80">
        <f t="shared" ref="C156:H156" si="39">C155+C150</f>
        <v>-65372.43</v>
      </c>
      <c r="D156" s="80">
        <f t="shared" si="39"/>
        <v>-29261.504374788048</v>
      </c>
      <c r="E156" s="80">
        <f t="shared" si="39"/>
        <v>-2364.2478828648932</v>
      </c>
      <c r="F156" s="80">
        <f>F155+F150</f>
        <v>-4997.0247704845797</v>
      </c>
      <c r="G156" s="80">
        <f t="shared" si="39"/>
        <v>-2935.1968958987877</v>
      </c>
      <c r="H156" s="80">
        <f t="shared" si="39"/>
        <v>-1729.8109690804722</v>
      </c>
    </row>
    <row r="157" spans="2:8" ht="6" customHeight="1" x14ac:dyDescent="0.25">
      <c r="B157" s="33"/>
      <c r="C157" s="33"/>
      <c r="D157" s="33"/>
      <c r="E157" s="33"/>
      <c r="F157" s="93"/>
      <c r="G157" s="93"/>
      <c r="H157" s="33"/>
    </row>
    <row r="158" spans="2:8" x14ac:dyDescent="0.25">
      <c r="B158" s="36" t="s">
        <v>61</v>
      </c>
      <c r="C158" s="37" t="s">
        <v>5</v>
      </c>
      <c r="D158" s="37" t="s">
        <v>6</v>
      </c>
      <c r="E158" s="37" t="s">
        <v>7</v>
      </c>
      <c r="F158" s="37" t="s">
        <v>8</v>
      </c>
      <c r="G158" s="37" t="s">
        <v>9</v>
      </c>
      <c r="H158" s="37" t="s">
        <v>10</v>
      </c>
    </row>
    <row r="159" spans="2:8" ht="6" customHeight="1" x14ac:dyDescent="0.25">
      <c r="B159" s="94"/>
      <c r="C159" s="33"/>
      <c r="D159" s="33"/>
      <c r="E159" s="33"/>
      <c r="F159" s="33"/>
      <c r="G159" s="33"/>
      <c r="H159" s="33"/>
    </row>
    <row r="160" spans="2:8" x14ac:dyDescent="0.25">
      <c r="B160" s="40" t="s">
        <v>47</v>
      </c>
      <c r="C160" s="46">
        <f>C16</f>
        <v>3373355.5</v>
      </c>
      <c r="D160" s="46">
        <f>D16</f>
        <v>455800</v>
      </c>
      <c r="E160" s="46">
        <f>E16</f>
        <v>21095.5</v>
      </c>
      <c r="F160" s="46">
        <f>F16</f>
        <v>72361</v>
      </c>
      <c r="G160" s="46">
        <f>G16</f>
        <v>8820</v>
      </c>
      <c r="H160" s="46">
        <f>H16</f>
        <v>36053</v>
      </c>
    </row>
    <row r="161" spans="2:8" x14ac:dyDescent="0.25">
      <c r="B161" s="40" t="s">
        <v>48</v>
      </c>
      <c r="C161" s="63">
        <v>3.6</v>
      </c>
      <c r="D161" s="63">
        <f t="shared" ref="D161:H161" si="40">C161</f>
        <v>3.6</v>
      </c>
      <c r="E161" s="63">
        <f t="shared" si="40"/>
        <v>3.6</v>
      </c>
      <c r="F161" s="63">
        <f t="shared" si="40"/>
        <v>3.6</v>
      </c>
      <c r="G161" s="63">
        <f t="shared" si="40"/>
        <v>3.6</v>
      </c>
      <c r="H161" s="63">
        <f t="shared" si="40"/>
        <v>3.6</v>
      </c>
    </row>
    <row r="162" spans="2:8" s="74" customFormat="1" x14ac:dyDescent="0.25">
      <c r="B162" s="70" t="s">
        <v>49</v>
      </c>
      <c r="C162" s="95">
        <v>0.72430000000000005</v>
      </c>
      <c r="D162" s="95">
        <f>C162</f>
        <v>0.72430000000000005</v>
      </c>
      <c r="E162" s="95">
        <f>$C$162</f>
        <v>0.72430000000000005</v>
      </c>
      <c r="F162" s="95">
        <f t="shared" ref="F162:H162" si="41">$C$162</f>
        <v>0.72430000000000005</v>
      </c>
      <c r="G162" s="95">
        <f t="shared" si="41"/>
        <v>0.72430000000000005</v>
      </c>
      <c r="H162" s="95">
        <f t="shared" si="41"/>
        <v>0.72430000000000005</v>
      </c>
    </row>
    <row r="163" spans="2:8" x14ac:dyDescent="0.25">
      <c r="B163" s="40" t="s">
        <v>50</v>
      </c>
      <c r="C163" s="96">
        <f>C37/100</f>
        <v>1.0727099970527592</v>
      </c>
      <c r="D163" s="96">
        <f>D37/100</f>
        <v>1.0729800767660689</v>
      </c>
      <c r="E163" s="96">
        <f>E37/100</f>
        <v>1.0729849999999999</v>
      </c>
      <c r="F163" s="96">
        <f>F37/100</f>
        <v>1.09605</v>
      </c>
      <c r="G163" s="96">
        <f>G37/100</f>
        <v>1.09605</v>
      </c>
      <c r="H163" s="96">
        <f>H37/100</f>
        <v>1.1137798973255399</v>
      </c>
    </row>
    <row r="164" spans="2:8" ht="6" customHeight="1" x14ac:dyDescent="0.25">
      <c r="B164" s="76"/>
      <c r="C164" s="26"/>
      <c r="D164" s="26"/>
      <c r="E164" s="26"/>
      <c r="F164" s="26"/>
      <c r="G164" s="26"/>
      <c r="H164" s="26"/>
    </row>
    <row r="165" spans="2:8" x14ac:dyDescent="0.25">
      <c r="B165" s="40" t="s">
        <v>51</v>
      </c>
      <c r="C165" s="46">
        <f t="shared" ref="C165:H165" si="42">C65</f>
        <v>3373355.5</v>
      </c>
      <c r="D165" s="46">
        <f t="shared" si="42"/>
        <v>3829155.5</v>
      </c>
      <c r="E165" s="46">
        <f t="shared" si="42"/>
        <v>3850251</v>
      </c>
      <c r="F165" s="46">
        <f t="shared" si="42"/>
        <v>3922612</v>
      </c>
      <c r="G165" s="46">
        <f t="shared" si="42"/>
        <v>3931432</v>
      </c>
      <c r="H165" s="46">
        <f t="shared" si="42"/>
        <v>3967485</v>
      </c>
    </row>
    <row r="166" spans="2:8" x14ac:dyDescent="0.25">
      <c r="B166" s="40" t="s">
        <v>52</v>
      </c>
      <c r="C166" s="63">
        <f>C161</f>
        <v>3.6</v>
      </c>
      <c r="D166" s="54">
        <f t="shared" ref="D166:H167" si="43">C166</f>
        <v>3.6</v>
      </c>
      <c r="E166" s="54">
        <f t="shared" si="43"/>
        <v>3.6</v>
      </c>
      <c r="F166" s="54">
        <f t="shared" si="43"/>
        <v>3.6</v>
      </c>
      <c r="G166" s="54">
        <f t="shared" si="43"/>
        <v>3.6</v>
      </c>
      <c r="H166" s="54">
        <f t="shared" si="43"/>
        <v>3.6</v>
      </c>
    </row>
    <row r="167" spans="2:8" x14ac:dyDescent="0.25">
      <c r="B167" s="40" t="s">
        <v>49</v>
      </c>
      <c r="C167" s="96">
        <f>C162</f>
        <v>0.72430000000000005</v>
      </c>
      <c r="D167" s="96">
        <f>C167</f>
        <v>0.72430000000000005</v>
      </c>
      <c r="E167" s="96">
        <f t="shared" si="43"/>
        <v>0.72430000000000005</v>
      </c>
      <c r="F167" s="96">
        <f t="shared" si="43"/>
        <v>0.72430000000000005</v>
      </c>
      <c r="G167" s="96">
        <f t="shared" si="43"/>
        <v>0.72430000000000005</v>
      </c>
      <c r="H167" s="96">
        <f t="shared" si="43"/>
        <v>0.72430000000000005</v>
      </c>
    </row>
    <row r="168" spans="2:8" x14ac:dyDescent="0.25">
      <c r="B168" s="40" t="s">
        <v>50</v>
      </c>
      <c r="C168" s="96">
        <f t="shared" ref="C168:H168" si="44">C83/100</f>
        <v>1.0727099970527592</v>
      </c>
      <c r="D168" s="96">
        <f t="shared" si="44"/>
        <v>1.072726223180793</v>
      </c>
      <c r="E168" s="96">
        <f t="shared" si="44"/>
        <v>1.0727267211699321</v>
      </c>
      <c r="F168" s="96">
        <f t="shared" si="44"/>
        <v>1.0731866729157087</v>
      </c>
      <c r="G168" s="96">
        <f t="shared" si="44"/>
        <v>1.0732082178074518</v>
      </c>
      <c r="H168" s="96">
        <f t="shared" si="44"/>
        <v>1.0736232088678199</v>
      </c>
    </row>
    <row r="169" spans="2:8" ht="6" customHeight="1" x14ac:dyDescent="0.25">
      <c r="B169" s="76"/>
      <c r="C169" s="26"/>
      <c r="D169" s="26"/>
      <c r="E169" s="26"/>
      <c r="F169" s="26"/>
      <c r="G169" s="26"/>
      <c r="H169" s="26"/>
    </row>
    <row r="170" spans="2:8" x14ac:dyDescent="0.25">
      <c r="B170" s="40" t="s">
        <v>53</v>
      </c>
      <c r="C170" s="20">
        <f t="shared" ref="C170:H170" si="45">ROUND(C160/C161*(C162-C163),2)</f>
        <v>-326475.21999999997</v>
      </c>
      <c r="D170" s="20">
        <f>ROUND(D160/D161*(D162-D163),2)</f>
        <v>-44146.77</v>
      </c>
      <c r="E170" s="20">
        <f t="shared" si="45"/>
        <v>-2043.25</v>
      </c>
      <c r="F170" s="20">
        <f t="shared" si="45"/>
        <v>-7472.28</v>
      </c>
      <c r="G170" s="20">
        <f t="shared" si="45"/>
        <v>-910.79</v>
      </c>
      <c r="H170" s="20">
        <f t="shared" si="45"/>
        <v>-3900.53</v>
      </c>
    </row>
    <row r="171" spans="2:8" x14ac:dyDescent="0.25">
      <c r="B171" s="40" t="s">
        <v>54</v>
      </c>
      <c r="C171" s="20">
        <f>C170</f>
        <v>-326475.21999999997</v>
      </c>
      <c r="D171" s="20">
        <f t="shared" ref="D171:H171" si="46">D170+C171</f>
        <v>-370621.99</v>
      </c>
      <c r="E171" s="20">
        <f t="shared" si="46"/>
        <v>-372665.24</v>
      </c>
      <c r="F171" s="20">
        <f t="shared" si="46"/>
        <v>-380137.52</v>
      </c>
      <c r="G171" s="20">
        <f t="shared" si="46"/>
        <v>-381048.31</v>
      </c>
      <c r="H171" s="20">
        <f t="shared" si="46"/>
        <v>-384948.84</v>
      </c>
    </row>
    <row r="172" spans="2:8" ht="6" customHeight="1" x14ac:dyDescent="0.25">
      <c r="B172" s="76"/>
      <c r="C172" s="78"/>
      <c r="D172" s="78"/>
      <c r="E172" s="78"/>
      <c r="F172" s="78"/>
      <c r="G172" s="78"/>
      <c r="H172" s="78"/>
    </row>
    <row r="173" spans="2:8" x14ac:dyDescent="0.25">
      <c r="B173" s="40" t="s">
        <v>55</v>
      </c>
      <c r="C173" s="20">
        <f t="shared" ref="C173:H173" si="47">C165/C166*(C167-C168)</f>
        <v>-326475.21661469684</v>
      </c>
      <c r="D173" s="20">
        <f t="shared" si="47"/>
        <v>-370605.05245471135</v>
      </c>
      <c r="E173" s="20">
        <f t="shared" si="47"/>
        <v>-372647.31433645886</v>
      </c>
      <c r="F173" s="20">
        <f t="shared" si="47"/>
        <v>-380151.95828312048</v>
      </c>
      <c r="G173" s="20">
        <f t="shared" si="47"/>
        <v>-381030.25904199603</v>
      </c>
      <c r="H173" s="20">
        <f t="shared" si="47"/>
        <v>-384981.8309263729</v>
      </c>
    </row>
    <row r="174" spans="2:8" x14ac:dyDescent="0.25">
      <c r="B174" s="40" t="s">
        <v>56</v>
      </c>
      <c r="C174" s="20">
        <f t="shared" ref="C174:H174" si="48">C173-C171</f>
        <v>3.3853031345643103E-3</v>
      </c>
      <c r="D174" s="20">
        <f t="shared" si="48"/>
        <v>16.937545288645197</v>
      </c>
      <c r="E174" s="20">
        <f t="shared" si="48"/>
        <v>17.925663541129325</v>
      </c>
      <c r="F174" s="20">
        <f t="shared" si="48"/>
        <v>-14.438283120456617</v>
      </c>
      <c r="G174" s="20">
        <f t="shared" si="48"/>
        <v>18.050958003965206</v>
      </c>
      <c r="H174" s="20">
        <f t="shared" si="48"/>
        <v>-32.990926372876856</v>
      </c>
    </row>
    <row r="175" spans="2:8" x14ac:dyDescent="0.25">
      <c r="B175" s="40" t="s">
        <v>57</v>
      </c>
      <c r="C175" s="20"/>
      <c r="D175" s="20">
        <f t="shared" ref="D175:H175" si="49">D174-C174</f>
        <v>16.934159985510632</v>
      </c>
      <c r="E175" s="20">
        <f t="shared" si="49"/>
        <v>0.98811825248412788</v>
      </c>
      <c r="F175" s="20">
        <f>F174-E174</f>
        <v>-32.363946661585942</v>
      </c>
      <c r="G175" s="20">
        <f t="shared" si="49"/>
        <v>32.489241124421824</v>
      </c>
      <c r="H175" s="20">
        <f t="shared" si="49"/>
        <v>-51.041884376842063</v>
      </c>
    </row>
    <row r="176" spans="2:8" x14ac:dyDescent="0.25">
      <c r="B176" s="79" t="s">
        <v>58</v>
      </c>
      <c r="C176" s="80">
        <f t="shared" ref="C176:H176" si="50">C175+C170</f>
        <v>-326475.21999999997</v>
      </c>
      <c r="D176" s="80">
        <f t="shared" si="50"/>
        <v>-44129.835840014486</v>
      </c>
      <c r="E176" s="80">
        <f t="shared" si="50"/>
        <v>-2042.2618817475159</v>
      </c>
      <c r="F176" s="80">
        <f t="shared" si="50"/>
        <v>-7504.6439466615857</v>
      </c>
      <c r="G176" s="80">
        <f t="shared" si="50"/>
        <v>-878.30075887557814</v>
      </c>
      <c r="H176" s="80">
        <f t="shared" si="50"/>
        <v>-3951.5718843768423</v>
      </c>
    </row>
    <row r="177" spans="2:8" x14ac:dyDescent="0.25">
      <c r="B177" s="26"/>
      <c r="C177" s="54"/>
      <c r="D177" s="54"/>
      <c r="E177" s="54"/>
      <c r="F177" s="54"/>
      <c r="G177" s="54"/>
      <c r="H177" s="54"/>
    </row>
    <row r="178" spans="2:8" x14ac:dyDescent="0.25">
      <c r="B178" s="36" t="s">
        <v>62</v>
      </c>
      <c r="C178" s="37" t="s">
        <v>5</v>
      </c>
      <c r="D178" s="37" t="s">
        <v>6</v>
      </c>
      <c r="E178" s="37" t="s">
        <v>7</v>
      </c>
      <c r="F178" s="37" t="s">
        <v>8</v>
      </c>
      <c r="G178" s="37" t="s">
        <v>9</v>
      </c>
      <c r="H178" s="37" t="s">
        <v>10</v>
      </c>
    </row>
    <row r="179" spans="2:8" ht="6" customHeight="1" x14ac:dyDescent="0.25">
      <c r="B179" s="94"/>
      <c r="C179" s="33"/>
      <c r="D179" s="33"/>
      <c r="E179" s="33"/>
      <c r="F179" s="33"/>
      <c r="G179" s="33"/>
      <c r="H179" s="33"/>
    </row>
    <row r="180" spans="2:8" x14ac:dyDescent="0.25">
      <c r="B180" s="40" t="s">
        <v>47</v>
      </c>
      <c r="C180" s="46">
        <f>C17</f>
        <v>5124200</v>
      </c>
      <c r="D180" s="46">
        <f>D17</f>
        <v>2793700</v>
      </c>
      <c r="E180" s="46">
        <f>E17</f>
        <v>1489100</v>
      </c>
      <c r="F180" s="46">
        <f>F17</f>
        <v>734300</v>
      </c>
      <c r="G180" s="46">
        <f>G17</f>
        <v>220700</v>
      </c>
      <c r="H180" s="46">
        <f>H17</f>
        <v>52400</v>
      </c>
    </row>
    <row r="181" spans="2:8" x14ac:dyDescent="0.25">
      <c r="B181" s="40" t="s">
        <v>48</v>
      </c>
      <c r="C181" s="63">
        <v>2.66</v>
      </c>
      <c r="D181" s="63">
        <f t="shared" ref="D181:H182" si="51">C181</f>
        <v>2.66</v>
      </c>
      <c r="E181" s="63">
        <f t="shared" si="51"/>
        <v>2.66</v>
      </c>
      <c r="F181" s="63">
        <f t="shared" si="51"/>
        <v>2.66</v>
      </c>
      <c r="G181" s="63">
        <f t="shared" si="51"/>
        <v>2.66</v>
      </c>
      <c r="H181" s="63">
        <f t="shared" si="51"/>
        <v>2.66</v>
      </c>
    </row>
    <row r="182" spans="2:8" s="74" customFormat="1" x14ac:dyDescent="0.25">
      <c r="B182" s="70" t="s">
        <v>49</v>
      </c>
      <c r="C182" s="95">
        <v>0.4824</v>
      </c>
      <c r="D182" s="95">
        <f>C182</f>
        <v>0.4824</v>
      </c>
      <c r="E182" s="95">
        <f t="shared" si="51"/>
        <v>0.4824</v>
      </c>
      <c r="F182" s="95">
        <f t="shared" si="51"/>
        <v>0.4824</v>
      </c>
      <c r="G182" s="95">
        <f t="shared" si="51"/>
        <v>0.4824</v>
      </c>
      <c r="H182" s="95">
        <f t="shared" si="51"/>
        <v>0.4824</v>
      </c>
    </row>
    <row r="183" spans="2:8" x14ac:dyDescent="0.25">
      <c r="B183" s="40" t="s">
        <v>50</v>
      </c>
      <c r="C183" s="96">
        <f>C38/100</f>
        <v>0.56018776518850943</v>
      </c>
      <c r="D183" s="96">
        <f>D38/100</f>
        <v>0.55242148495202326</v>
      </c>
      <c r="E183" s="96">
        <f>E38/100</f>
        <v>0.60335070762359999</v>
      </c>
      <c r="F183" s="96">
        <f>F38/100</f>
        <v>0.60921486894783694</v>
      </c>
      <c r="G183" s="96">
        <f>G38/100</f>
        <v>0.62058070593988401</v>
      </c>
      <c r="H183" s="96">
        <f>H38/100</f>
        <v>0.61002143554661981</v>
      </c>
    </row>
    <row r="184" spans="2:8" ht="6" customHeight="1" x14ac:dyDescent="0.25">
      <c r="B184" s="76"/>
      <c r="C184" s="26"/>
      <c r="D184" s="26"/>
      <c r="E184" s="26"/>
      <c r="F184" s="26"/>
      <c r="G184" s="26"/>
      <c r="H184" s="26"/>
    </row>
    <row r="185" spans="2:8" x14ac:dyDescent="0.25">
      <c r="B185" s="40" t="s">
        <v>51</v>
      </c>
      <c r="C185" s="46">
        <f>C66</f>
        <v>5124200</v>
      </c>
      <c r="D185" s="46">
        <f t="shared" ref="D185:H185" si="52">D66</f>
        <v>7917900</v>
      </c>
      <c r="E185" s="46">
        <f t="shared" si="52"/>
        <v>9407000</v>
      </c>
      <c r="F185" s="46">
        <f t="shared" si="52"/>
        <v>10141300</v>
      </c>
      <c r="G185" s="46">
        <f t="shared" si="52"/>
        <v>10362000</v>
      </c>
      <c r="H185" s="46">
        <f t="shared" si="52"/>
        <v>10414400</v>
      </c>
    </row>
    <row r="186" spans="2:8" x14ac:dyDescent="0.25">
      <c r="B186" s="40" t="s">
        <v>52</v>
      </c>
      <c r="C186" s="63">
        <f>C181</f>
        <v>2.66</v>
      </c>
      <c r="D186" s="54">
        <f t="shared" ref="D186:H186" si="53">C186</f>
        <v>2.66</v>
      </c>
      <c r="E186" s="54">
        <f t="shared" si="53"/>
        <v>2.66</v>
      </c>
      <c r="F186" s="54">
        <f t="shared" si="53"/>
        <v>2.66</v>
      </c>
      <c r="G186" s="54">
        <f t="shared" si="53"/>
        <v>2.66</v>
      </c>
      <c r="H186" s="54">
        <f t="shared" si="53"/>
        <v>2.66</v>
      </c>
    </row>
    <row r="187" spans="2:8" x14ac:dyDescent="0.25">
      <c r="B187" s="40" t="s">
        <v>49</v>
      </c>
      <c r="C187" s="96">
        <f t="shared" ref="C187:H187" si="54">C182</f>
        <v>0.4824</v>
      </c>
      <c r="D187" s="96">
        <f t="shared" si="54"/>
        <v>0.4824</v>
      </c>
      <c r="E187" s="96">
        <f t="shared" si="54"/>
        <v>0.4824</v>
      </c>
      <c r="F187" s="96">
        <f t="shared" si="54"/>
        <v>0.4824</v>
      </c>
      <c r="G187" s="96">
        <f t="shared" si="54"/>
        <v>0.4824</v>
      </c>
      <c r="H187" s="96">
        <f t="shared" si="54"/>
        <v>0.4824</v>
      </c>
    </row>
    <row r="188" spans="2:8" x14ac:dyDescent="0.25">
      <c r="B188" s="40" t="s">
        <v>50</v>
      </c>
      <c r="C188" s="96">
        <f>C84/100</f>
        <v>0.56018776518850943</v>
      </c>
      <c r="D188" s="96">
        <f t="shared" ref="D188:H188" si="55">D84/100</f>
        <v>0.55760768361644997</v>
      </c>
      <c r="E188" s="96">
        <f t="shared" si="55"/>
        <v>0.56494554888654291</v>
      </c>
      <c r="F188" s="96">
        <f t="shared" si="55"/>
        <v>0.56822080853982315</v>
      </c>
      <c r="G188" s="96">
        <f t="shared" si="55"/>
        <v>0.56944567583515193</v>
      </c>
      <c r="H188" s="96">
        <f t="shared" si="55"/>
        <v>0.56968606106218644</v>
      </c>
    </row>
    <row r="189" spans="2:8" ht="6" customHeight="1" x14ac:dyDescent="0.25">
      <c r="B189" s="76"/>
      <c r="C189" s="26"/>
      <c r="D189" s="26"/>
      <c r="E189" s="26"/>
      <c r="F189" s="26"/>
      <c r="G189" s="26"/>
      <c r="H189" s="26"/>
    </row>
    <row r="190" spans="2:8" x14ac:dyDescent="0.25">
      <c r="B190" s="40" t="s">
        <v>53</v>
      </c>
      <c r="C190" s="20">
        <f>ROUND(C180/C181*(C182-C183),2)</f>
        <v>-149849.65</v>
      </c>
      <c r="D190" s="20">
        <f t="shared" ref="D190:H190" si="56">ROUND(D180/D181*(D182-D183),2)</f>
        <v>-73540.990000000005</v>
      </c>
      <c r="E190" s="20">
        <f t="shared" si="56"/>
        <v>-67709.66</v>
      </c>
      <c r="F190" s="20">
        <f t="shared" si="56"/>
        <v>-35007.58</v>
      </c>
      <c r="G190" s="20">
        <f t="shared" si="56"/>
        <v>-11464.84</v>
      </c>
      <c r="H190" s="20">
        <f t="shared" si="56"/>
        <v>-2514.0500000000002</v>
      </c>
    </row>
    <row r="191" spans="2:8" x14ac:dyDescent="0.25">
      <c r="B191" s="40" t="s">
        <v>54</v>
      </c>
      <c r="C191" s="20">
        <f>C190</f>
        <v>-149849.65</v>
      </c>
      <c r="D191" s="20">
        <f t="shared" ref="D191:H191" si="57">D190+C191</f>
        <v>-223390.64</v>
      </c>
      <c r="E191" s="20">
        <f t="shared" si="57"/>
        <v>-291100.30000000005</v>
      </c>
      <c r="F191" s="20">
        <f t="shared" si="57"/>
        <v>-326107.88000000006</v>
      </c>
      <c r="G191" s="20">
        <f t="shared" si="57"/>
        <v>-337572.72000000009</v>
      </c>
      <c r="H191" s="20">
        <f t="shared" si="57"/>
        <v>-340086.77000000008</v>
      </c>
    </row>
    <row r="192" spans="2:8" ht="6" customHeight="1" x14ac:dyDescent="0.25">
      <c r="B192" s="76"/>
      <c r="C192" s="78"/>
      <c r="D192" s="78"/>
      <c r="E192" s="78"/>
      <c r="F192" s="78"/>
      <c r="G192" s="78"/>
      <c r="H192" s="78"/>
    </row>
    <row r="193" spans="2:10" x14ac:dyDescent="0.25">
      <c r="B193" s="40" t="s">
        <v>55</v>
      </c>
      <c r="C193" s="20">
        <f t="shared" ref="C193:H193" si="58">C185/C186*(C187-C188)</f>
        <v>-149849.64901464662</v>
      </c>
      <c r="D193" s="20">
        <f t="shared" si="58"/>
        <v>-223867.26244612376</v>
      </c>
      <c r="E193" s="20">
        <f t="shared" si="58"/>
        <v>-291919.54074274783</v>
      </c>
      <c r="F193" s="20">
        <f t="shared" si="58"/>
        <v>-327193.44573116861</v>
      </c>
      <c r="G193" s="20">
        <f t="shared" si="58"/>
        <v>-339085.44849768584</v>
      </c>
      <c r="H193" s="20">
        <f t="shared" si="58"/>
        <v>-341741.33621279494</v>
      </c>
    </row>
    <row r="194" spans="2:10" x14ac:dyDescent="0.25">
      <c r="B194" s="40" t="s">
        <v>56</v>
      </c>
      <c r="C194" s="20">
        <f>C193-C191</f>
        <v>9.8535337019711733E-4</v>
      </c>
      <c r="D194" s="20">
        <f t="shared" ref="D194:H194" si="59">D193-D191</f>
        <v>-476.62244612374343</v>
      </c>
      <c r="E194" s="20">
        <f t="shared" si="59"/>
        <v>-819.24074274778832</v>
      </c>
      <c r="F194" s="20">
        <f t="shared" si="59"/>
        <v>-1085.56573116855</v>
      </c>
      <c r="G194" s="20">
        <f t="shared" si="59"/>
        <v>-1512.7284976857482</v>
      </c>
      <c r="H194" s="20">
        <f t="shared" si="59"/>
        <v>-1654.5662127948599</v>
      </c>
    </row>
    <row r="195" spans="2:10" x14ac:dyDescent="0.25">
      <c r="B195" s="40" t="s">
        <v>57</v>
      </c>
      <c r="C195" s="20"/>
      <c r="D195" s="20">
        <f>D194-C194</f>
        <v>-476.62343147711363</v>
      </c>
      <c r="E195" s="20">
        <f>E194-D194</f>
        <v>-342.61829662404489</v>
      </c>
      <c r="F195" s="20">
        <f>F194-E194</f>
        <v>-266.32498842076166</v>
      </c>
      <c r="G195" s="20">
        <f>G194-F194</f>
        <v>-427.16276651719818</v>
      </c>
      <c r="H195" s="20">
        <f t="shared" ref="H195" si="60">H194-G194</f>
        <v>-141.83771510911174</v>
      </c>
    </row>
    <row r="196" spans="2:10" x14ac:dyDescent="0.25">
      <c r="B196" s="79" t="s">
        <v>58</v>
      </c>
      <c r="C196" s="80">
        <f t="shared" ref="C196:H196" si="61">C195+C190</f>
        <v>-149849.65</v>
      </c>
      <c r="D196" s="80">
        <f t="shared" si="61"/>
        <v>-74017.613431477119</v>
      </c>
      <c r="E196" s="80">
        <f t="shared" si="61"/>
        <v>-68052.278296624048</v>
      </c>
      <c r="F196" s="80">
        <f t="shared" si="61"/>
        <v>-35273.904988420763</v>
      </c>
      <c r="G196" s="80">
        <f>G195+G190</f>
        <v>-11892.002766517198</v>
      </c>
      <c r="H196" s="80">
        <f t="shared" si="61"/>
        <v>-2655.8877151091119</v>
      </c>
    </row>
    <row r="197" spans="2:10" x14ac:dyDescent="0.25">
      <c r="B197" s="36" t="s">
        <v>63</v>
      </c>
      <c r="C197" s="58"/>
      <c r="D197" s="58"/>
      <c r="E197" s="58"/>
      <c r="F197" s="58"/>
      <c r="G197" s="58"/>
      <c r="H197" s="58"/>
    </row>
    <row r="198" spans="2:10" s="39" customFormat="1" x14ac:dyDescent="0.25">
      <c r="B198" s="97"/>
      <c r="C198" s="98" t="s">
        <v>5</v>
      </c>
      <c r="D198" s="98" t="s">
        <v>6</v>
      </c>
      <c r="E198" s="98" t="s">
        <v>7</v>
      </c>
      <c r="F198" s="98" t="s">
        <v>8</v>
      </c>
      <c r="G198" s="98" t="s">
        <v>9</v>
      </c>
      <c r="H198" s="98" t="s">
        <v>10</v>
      </c>
      <c r="I198" s="29"/>
      <c r="J198" s="29"/>
    </row>
    <row r="199" spans="2:10" x14ac:dyDescent="0.25">
      <c r="B199" s="40" t="s">
        <v>64</v>
      </c>
      <c r="C199" s="20">
        <f t="shared" ref="C199:F199" si="62">C116</f>
        <v>-159304.98000000001</v>
      </c>
      <c r="D199" s="20">
        <f>D116</f>
        <v>-56379.452554201234</v>
      </c>
      <c r="E199" s="20">
        <f t="shared" si="62"/>
        <v>-17336.963763351734</v>
      </c>
      <c r="F199" s="20">
        <f t="shared" si="62"/>
        <v>-445.42483100247455</v>
      </c>
      <c r="G199" s="20">
        <f>G116</f>
        <v>-432.52088160025306</v>
      </c>
      <c r="H199" s="20">
        <f>H116</f>
        <v>-503.63350450762778</v>
      </c>
    </row>
    <row r="200" spans="2:10" x14ac:dyDescent="0.25">
      <c r="B200" s="40" t="s">
        <v>65</v>
      </c>
      <c r="C200" s="20">
        <f t="shared" ref="C200:F200" si="63">C136</f>
        <v>-4973.5</v>
      </c>
      <c r="D200" s="20">
        <f t="shared" si="63"/>
        <v>-81.664935655632547</v>
      </c>
      <c r="E200" s="20">
        <f t="shared" si="63"/>
        <v>-88.991691325223471</v>
      </c>
      <c r="F200" s="20">
        <f t="shared" si="63"/>
        <v>-146.27969834323019</v>
      </c>
      <c r="G200" s="20">
        <f>G136</f>
        <v>-129.31996151213491</v>
      </c>
      <c r="H200" s="20">
        <f>H136</f>
        <v>-398.87717687645124</v>
      </c>
    </row>
    <row r="201" spans="2:10" x14ac:dyDescent="0.25">
      <c r="B201" s="40" t="s">
        <v>66</v>
      </c>
      <c r="C201" s="89">
        <f>C156</f>
        <v>-65372.43</v>
      </c>
      <c r="D201" s="20">
        <f>D156</f>
        <v>-29261.504374788048</v>
      </c>
      <c r="E201" s="20">
        <f t="shared" ref="E201:H201" si="64">E156</f>
        <v>-2364.2478828648932</v>
      </c>
      <c r="F201" s="20">
        <f t="shared" si="64"/>
        <v>-4997.0247704845797</v>
      </c>
      <c r="G201" s="20">
        <f>G156</f>
        <v>-2935.1968958987877</v>
      </c>
      <c r="H201" s="20">
        <f t="shared" si="64"/>
        <v>-1729.8109690804722</v>
      </c>
    </row>
    <row r="202" spans="2:10" x14ac:dyDescent="0.25">
      <c r="B202" s="40" t="s">
        <v>67</v>
      </c>
      <c r="C202" s="20">
        <f t="shared" ref="C202:H202" si="65">C176</f>
        <v>-326475.21999999997</v>
      </c>
      <c r="D202" s="20">
        <f t="shared" si="65"/>
        <v>-44129.835840014486</v>
      </c>
      <c r="E202" s="20">
        <f t="shared" si="65"/>
        <v>-2042.2618817475159</v>
      </c>
      <c r="F202" s="20">
        <f t="shared" si="65"/>
        <v>-7504.6439466615857</v>
      </c>
      <c r="G202" s="20">
        <f>G176</f>
        <v>-878.30075887557814</v>
      </c>
      <c r="H202" s="20">
        <f t="shared" si="65"/>
        <v>-3951.5718843768423</v>
      </c>
    </row>
    <row r="203" spans="2:10" x14ac:dyDescent="0.25">
      <c r="B203" s="40" t="s">
        <v>68</v>
      </c>
      <c r="C203" s="20">
        <f t="shared" ref="C203:H203" si="66">C196</f>
        <v>-149849.65</v>
      </c>
      <c r="D203" s="20">
        <f t="shared" si="66"/>
        <v>-74017.613431477119</v>
      </c>
      <c r="E203" s="20">
        <f t="shared" si="66"/>
        <v>-68052.278296624048</v>
      </c>
      <c r="F203" s="20">
        <f t="shared" si="66"/>
        <v>-35273.904988420763</v>
      </c>
      <c r="G203" s="20">
        <f>G196</f>
        <v>-11892.002766517198</v>
      </c>
      <c r="H203" s="20">
        <f t="shared" si="66"/>
        <v>-2655.8877151091119</v>
      </c>
    </row>
    <row r="204" spans="2:10" x14ac:dyDescent="0.25">
      <c r="B204" s="44" t="s">
        <v>2</v>
      </c>
      <c r="C204" s="21">
        <f t="shared" ref="C204:H204" si="67">SUM(C199:C203)</f>
        <v>-705975.78</v>
      </c>
      <c r="D204" s="21">
        <f t="shared" si="67"/>
        <v>-203870.07113613654</v>
      </c>
      <c r="E204" s="21">
        <f t="shared" si="67"/>
        <v>-89884.743515913418</v>
      </c>
      <c r="F204" s="21">
        <f t="shared" si="67"/>
        <v>-48367.278234912636</v>
      </c>
      <c r="G204" s="21">
        <f t="shared" si="67"/>
        <v>-16267.341264403953</v>
      </c>
      <c r="H204" s="21">
        <f t="shared" si="67"/>
        <v>-9239.7812499505053</v>
      </c>
    </row>
    <row r="205" spans="2:10" x14ac:dyDescent="0.25">
      <c r="B205" s="26"/>
      <c r="C205" s="54"/>
      <c r="D205" s="54"/>
      <c r="E205" s="54"/>
      <c r="F205" s="54"/>
      <c r="G205" s="54"/>
      <c r="H205" s="54"/>
    </row>
  </sheetData>
  <printOptions horizontalCentered="1"/>
  <pageMargins left="0.11811023622047245" right="0.11811023622047245" top="0.55118110236220474" bottom="0.19685039370078741" header="0.19685039370078741" footer="0.19685039370078741"/>
  <pageSetup fitToHeight="0" orientation="landscape" cellComments="asDisplayed" r:id="rId1"/>
  <headerFooter alignWithMargins="0"/>
  <rowBreaks count="3" manualBreakCount="3">
    <brk id="49" max="16383" man="1"/>
    <brk id="95" min="1" max="7" man="1"/>
    <brk id="156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CDA8F4F31E844098131B1C0D6B365E" ma:contentTypeVersion="19" ma:contentTypeDescription="Create a new document." ma:contentTypeScope="" ma:versionID="c28ae943f0aa77440869c8383dcef744">
  <xsd:schema xmlns:xsd="http://www.w3.org/2001/XMLSchema" xmlns:xs="http://www.w3.org/2001/XMLSchema" xmlns:p="http://schemas.microsoft.com/office/2006/metadata/properties" xmlns:ns2="ebfaebbf-4320-422c-ac1d-4cb4d6876cbf" targetNamespace="http://schemas.microsoft.com/office/2006/metadata/properties" ma:root="true" ma:fieldsID="ac873ce18ccf68551cc603fd2299453b" ns2:_="">
    <xsd:import namespace="ebfaebbf-4320-422c-ac1d-4cb4d6876c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aebbf-4320-422c-ac1d-4cb4d6876cb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ebfaebbf-4320-422c-ac1d-4cb4d6876cbf" xsi:nil="true"/>
    <_dlc_DocId xmlns="ebfaebbf-4320-422c-ac1d-4cb4d6876cbf">DE62RQK3PRT2-32197842-96091</_dlc_DocId>
    <_dlc_DocIdUrl xmlns="ebfaebbf-4320-422c-ac1d-4cb4d6876cbf">
      <Url>https://sharepoint.yec.yk.ca/Departments/Finance/Gnwkp/_layouts/15/DocIdRedir.aspx?ID=DE62RQK3PRT2-32197842-96091</Url>
      <Description>DE62RQK3PRT2-32197842-96091</Description>
    </_dlc_DocIdUrl>
  </documentManagement>
</p:properties>
</file>

<file path=customXml/itemProps1.xml><?xml version="1.0" encoding="utf-8"?>
<ds:datastoreItem xmlns:ds="http://schemas.openxmlformats.org/officeDocument/2006/customXml" ds:itemID="{833739BA-C213-4992-80EC-7A56658E8B21}"/>
</file>

<file path=customXml/itemProps2.xml><?xml version="1.0" encoding="utf-8"?>
<ds:datastoreItem xmlns:ds="http://schemas.openxmlformats.org/officeDocument/2006/customXml" ds:itemID="{991EE763-A6BD-4717-9106-0A835E893261}"/>
</file>

<file path=customXml/itemProps3.xml><?xml version="1.0" encoding="utf-8"?>
<ds:datastoreItem xmlns:ds="http://schemas.openxmlformats.org/officeDocument/2006/customXml" ds:itemID="{956CA4E3-21B9-4DEC-9812-6BFD3160A382}"/>
</file>

<file path=customXml/itemProps4.xml><?xml version="1.0" encoding="utf-8"?>
<ds:datastoreItem xmlns:ds="http://schemas.openxmlformats.org/officeDocument/2006/customXml" ds:itemID="{C0BC9228-8EDF-462A-B708-76D688CB5A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FPVA Q2 2022</vt:lpstr>
      <vt:lpstr>Fuel variance calculations</vt:lpstr>
      <vt:lpstr>'Fuel variance calculations'!Print_Area</vt:lpstr>
      <vt:lpstr>'Fuel variance calculations'!Print_Area_MI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2022-08-09T20:42:59Z</dcterms:created>
  <dcterms:modified xsi:type="dcterms:W3CDTF">2022-08-09T20:55:56Z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0x010100EECDA8F4F31E844098131B1C0D6B365E</vt:lpwstr>
  </property>
  <property fmtid="{D5CDD505-2E9C-101B-9397-08002B2CF9AE}" pid="3" name="_dlc_DocIdItemGuid">
    <vt:lpwstr>d79ba15d-a361-4f3b-99f2-4036f5a4d780</vt:lpwstr>
  </property>
</Properties>
</file>