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/>
  <xr:revisionPtr revIDLastSave="0" documentId="13_ncr:1_{FB81C29C-05E3-4FF7-B2A9-B7EAA8916FC1}" xr6:coauthVersionLast="47" xr6:coauthVersionMax="47" xr10:uidLastSave="{00000000-0000-0000-0000-000000000000}"/>
  <bookViews>
    <workbookView xWindow="19090" yWindow="-230" windowWidth="19420" windowHeight="10420" xr2:uid="{00000000-000D-0000-FFFF-FFFF00000000}"/>
  </bookViews>
  <sheets>
    <sheet name="Table 4-1" sheetId="1" r:id="rId1"/>
    <sheet name="Table 4-2" sheetId="4" r:id="rId2"/>
  </sheets>
  <definedNames>
    <definedName name="_Key1" hidden="1">#REF!</definedName>
    <definedName name="_Order1" hidden="1">255</definedName>
    <definedName name="_Sort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page6_7">#REF!,#REF!</definedName>
    <definedName name="_xlnm.Print_Area" localSheetId="0">'Table 4-1'!$A$1:$D$17</definedName>
    <definedName name="_xlnm.Print_Area" localSheetId="1">'Table 4-2'!$A$1:$G$44</definedName>
    <definedName name="sencount" hidden="1">2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F13" i="4" l="1"/>
  <c r="B12" i="1" l="1"/>
  <c r="B16" i="1" s="1"/>
  <c r="E15" i="4" s="1"/>
  <c r="E17" i="4" l="1"/>
  <c r="E16" i="4"/>
  <c r="E19" i="4" l="1"/>
  <c r="F19" i="4"/>
  <c r="E32" i="4"/>
  <c r="E36" i="4" l="1"/>
  <c r="F33" i="4"/>
  <c r="F34" i="4"/>
  <c r="E37" i="4"/>
  <c r="F22" i="4"/>
  <c r="C12" i="1"/>
  <c r="C16" i="1" s="1"/>
  <c r="F21" i="4" s="1"/>
  <c r="F23" i="4" l="1"/>
  <c r="F24" i="4" l="1"/>
  <c r="F25" i="4"/>
  <c r="F32" i="4" l="1"/>
  <c r="F29" i="4"/>
  <c r="F27" i="4"/>
  <c r="F37" i="4" l="1"/>
  <c r="F36" i="4"/>
</calcChain>
</file>

<file path=xl/sharedStrings.xml><?xml version="1.0" encoding="utf-8"?>
<sst xmlns="http://schemas.openxmlformats.org/spreadsheetml/2006/main" count="77" uniqueCount="55">
  <si>
    <t>Revenue Required from Firm Rates</t>
  </si>
  <si>
    <t>Forecast</t>
  </si>
  <si>
    <t>Line #</t>
  </si>
  <si>
    <t>%</t>
  </si>
  <si>
    <t>Notes:</t>
  </si>
  <si>
    <t>$000</t>
  </si>
  <si>
    <t>Revenue Requirement</t>
  </si>
  <si>
    <t>Additional Firm Rate Revenues Required</t>
  </si>
  <si>
    <t>Yukon Energy Revenue Required from Rates ($000s)</t>
  </si>
  <si>
    <t>Less: Other Revenues</t>
  </si>
  <si>
    <t>Less: Secondary Sales</t>
  </si>
  <si>
    <t>Rider J Increase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</si>
  <si>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</si>
  <si>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</si>
  <si>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</si>
  <si>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</si>
  <si>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>Less: Revenues from Firm Sales at Existing Rates [includes Rider J]</t>
  </si>
  <si>
    <t xml:space="preserve">Consolidated Firm Industrial Sales Revenues - Base Rates </t>
  </si>
  <si>
    <t>1a</t>
  </si>
  <si>
    <t>1b</t>
  </si>
  <si>
    <t>2a</t>
  </si>
  <si>
    <t>2b</t>
  </si>
  <si>
    <t>3=1+2</t>
  </si>
  <si>
    <t>Rider J Required</t>
  </si>
  <si>
    <t>Total Consolidated Firm Sales Revenues at existing rates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</si>
  <si>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</si>
  <si>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t xml:space="preserve">1. Total Consolidated Retail Revenues at existing Base Rates include revenues from YEC and AEY's residential, general service and streetlight sales. </t>
  </si>
  <si>
    <r>
      <t>Consolidated Rider J Revenues</t>
    </r>
    <r>
      <rPr>
        <vertAlign val="superscript"/>
        <sz val="10"/>
        <color theme="1"/>
        <rFont val="Tahoma"/>
        <family val="2"/>
      </rPr>
      <t>2</t>
    </r>
  </si>
  <si>
    <r>
      <t>AEY Rider R Revenues</t>
    </r>
    <r>
      <rPr>
        <vertAlign val="superscript"/>
        <sz val="10"/>
        <color theme="1"/>
        <rFont val="Tahoma"/>
        <family val="2"/>
      </rPr>
      <t>3</t>
    </r>
  </si>
  <si>
    <t>Required Rate Increase on total Consolidated Revenues</t>
  </si>
  <si>
    <t>5a=4/3</t>
  </si>
  <si>
    <t>5b=4/(1a+1b)</t>
  </si>
  <si>
    <t>3. AEY Rider R Revenues at existing rates include AEY's Rider R at 8.30% for firm retail and industrial base rate sales of YEC and AEY.</t>
  </si>
  <si>
    <t>Retail Revenue increase required in 2023</t>
  </si>
  <si>
    <t>Total Consolidated Firm Sales Revenues with 2023 Increase</t>
  </si>
  <si>
    <t>6=3 * 5a</t>
  </si>
  <si>
    <t>8=6-3</t>
  </si>
  <si>
    <t>To Be Recovered from 2023 Increase</t>
  </si>
  <si>
    <t>9=7-8</t>
  </si>
  <si>
    <t>Retail Revenue increase required in 2024</t>
  </si>
  <si>
    <t>Net Retail Revenue increase required in 2024</t>
  </si>
  <si>
    <t>10a=9/6</t>
  </si>
  <si>
    <t>10b=9/(1a+1b)</t>
  </si>
  <si>
    <t>Total Consolidated Firm Sales Revenues with 2024 Increase</t>
  </si>
  <si>
    <t>11=6 * 10a</t>
  </si>
  <si>
    <t>Total Cumulative 2023 and 2024 Rate Increases (compounded)</t>
  </si>
  <si>
    <t>13=5b and 10b</t>
  </si>
  <si>
    <t>16=13+14</t>
  </si>
  <si>
    <t>17=13+15</t>
  </si>
  <si>
    <t xml:space="preserve">2. Consolidated Rider J revenues at existing rates include YEC's Rider J at 34.84% for firm YEC and AEY retail sales and at 31.19% for firm industrial sales based on YUB Order 2023-05. </t>
  </si>
  <si>
    <t>Table 4.2: Calculation of Required 2023 and 2024 Rate Increases and Rider J</t>
  </si>
  <si>
    <t>Table 4.1: YEC 2023/24 GRA</t>
  </si>
  <si>
    <t>4=Table 4.1</t>
  </si>
  <si>
    <t>7=Table 4.1</t>
  </si>
  <si>
    <t>12=5a*(1+10a)+10a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</si>
</sst>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color indexed="8"/>
      <name val="MS Sans Serif"/>
    </font>
    <font>
      <sz val="10"/>
      <name val="Helv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4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top" wrapText="1"/>
    </xf>
    <xf numFmtId="6" fontId="4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vertical="top" wrapText="1"/>
    </xf>
    <xf numFmtId="6" fontId="5" fillId="0" borderId="0" xfId="0" applyNumberFormat="1" applyFont="1" applyAlignment="1">
      <alignment horizontal="right" wrapText="1"/>
    </xf>
    <xf numFmtId="0" fontId="3" fillId="0" borderId="0" xfId="0" applyFont="1"/>
    <xf numFmtId="0" fontId="2" fillId="0" borderId="0" xfId="4" applyAlignment="1">
      <alignment horizontal="center" vertical="center"/>
    </xf>
    <xf numFmtId="0" fontId="3" fillId="0" borderId="0" xfId="4" applyFont="1"/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0" xfId="4" quotePrefix="1" applyFont="1" applyAlignment="1">
      <alignment horizontal="center" vertical="center"/>
    </xf>
    <xf numFmtId="165" fontId="4" fillId="0" borderId="0" xfId="7" applyNumberFormat="1" applyFont="1" applyBorder="1" applyAlignment="1">
      <alignment horizontal="right" vertical="center"/>
    </xf>
    <xf numFmtId="0" fontId="3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4" fillId="0" borderId="3" xfId="4" quotePrefix="1" applyFont="1" applyBorder="1" applyAlignment="1">
      <alignment horizontal="center" vertical="center"/>
    </xf>
    <xf numFmtId="165" fontId="4" fillId="0" borderId="3" xfId="7" applyNumberFormat="1" applyFont="1" applyBorder="1" applyAlignment="1">
      <alignment horizontal="right" vertical="center"/>
    </xf>
    <xf numFmtId="0" fontId="6" fillId="0" borderId="0" xfId="4" applyFont="1" applyAlignment="1">
      <alignment vertical="center" wrapText="1"/>
    </xf>
    <xf numFmtId="10" fontId="4" fillId="0" borderId="0" xfId="6" applyNumberFormat="1" applyFont="1" applyBorder="1" applyAlignment="1">
      <alignment horizontal="right" vertical="center"/>
    </xf>
    <xf numFmtId="10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0" applyFont="1"/>
    <xf numFmtId="6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0" fontId="2" fillId="0" borderId="0" xfId="4" applyNumberFormat="1" applyAlignment="1">
      <alignment horizontal="center" vertical="center"/>
    </xf>
    <xf numFmtId="10" fontId="2" fillId="0" borderId="0" xfId="1" applyNumberFormat="1" applyAlignment="1">
      <alignment horizontal="center" vertical="center"/>
    </xf>
    <xf numFmtId="165" fontId="2" fillId="0" borderId="0" xfId="4" applyNumberForma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4" applyFont="1" applyAlignment="1">
      <alignment horizontal="left" vertical="center" wrapText="1"/>
    </xf>
  </cellXfs>
  <cellStyles count="24">
    <cellStyle name="Comma 10" xfId="7" xr:uid="{00000000-0005-0000-0000-000000000000}"/>
    <cellStyle name="Comma 11" xfId="9" xr:uid="{00000000-0005-0000-0000-000001000000}"/>
    <cellStyle name="Comma 12" xfId="19" xr:uid="{00000000-0005-0000-0000-000002000000}"/>
    <cellStyle name="Comma 12 2 2" xfId="21" xr:uid="{00000000-0005-0000-0000-000003000000}"/>
    <cellStyle name="Comma 2" xfId="11" xr:uid="{00000000-0005-0000-0000-000004000000}"/>
    <cellStyle name="Comma 2 2" xfId="12" xr:uid="{00000000-0005-0000-0000-000005000000}"/>
    <cellStyle name="Comma 2 2 2" xfId="23" xr:uid="{00000000-0005-0000-0000-000006000000}"/>
    <cellStyle name="Comma 3" xfId="13" xr:uid="{00000000-0005-0000-0000-000007000000}"/>
    <cellStyle name="Normal" xfId="0" builtinId="0"/>
    <cellStyle name="Normal 10" xfId="4" xr:uid="{00000000-0005-0000-0000-000009000000}"/>
    <cellStyle name="Normal 11" xfId="18" xr:uid="{00000000-0005-0000-0000-00000A000000}"/>
    <cellStyle name="Normal 11 2 2" xfId="20" xr:uid="{00000000-0005-0000-0000-00000B000000}"/>
    <cellStyle name="Normal 12" xfId="8" xr:uid="{00000000-0005-0000-0000-00000C000000}"/>
    <cellStyle name="Normal 2" xfId="16" xr:uid="{00000000-0005-0000-0000-00000D000000}"/>
    <cellStyle name="Normal 2 2" xfId="2" xr:uid="{00000000-0005-0000-0000-00000E000000}"/>
    <cellStyle name="Normal 2 2 2" xfId="14" xr:uid="{00000000-0005-0000-0000-00000F000000}"/>
    <cellStyle name="Normal 2 3" xfId="22" xr:uid="{00000000-0005-0000-0000-000010000000}"/>
    <cellStyle name="Percent" xfId="1" builtinId="5"/>
    <cellStyle name="Percent 12" xfId="10" xr:uid="{00000000-0005-0000-0000-000012000000}"/>
    <cellStyle name="Percent 2" xfId="3" xr:uid="{00000000-0005-0000-0000-000013000000}"/>
    <cellStyle name="Percent 2 2" xfId="15" xr:uid="{00000000-0005-0000-0000-000014000000}"/>
    <cellStyle name="Percent 3" xfId="5" xr:uid="{00000000-0005-0000-0000-000015000000}"/>
    <cellStyle name="Percent 4" xfId="17" xr:uid="{00000000-0005-0000-0000-000016000000}"/>
    <cellStyle name="Percent 9" xfId="6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showGridLines="0" tabSelected="1" view="pageBreakPreview" zoomScaleNormal="100" zoomScaleSheetLayoutView="100" workbookViewId="0">
      <selection activeCell="A2" sqref="A2:B2"/>
    </sheetView>
  </sheetViews>
  <sheetFormatPr defaultRowHeight="14.5" x14ac:dyDescent="0.35"/>
  <cols>
    <col min="1" max="1" width="45.36328125" customWidth="1"/>
  </cols>
  <sheetData>
    <row r="1" spans="1:3" x14ac:dyDescent="0.35">
      <c r="A1" s="29"/>
      <c r="B1" s="29"/>
    </row>
    <row r="2" spans="1:3" x14ac:dyDescent="0.35">
      <c r="A2" s="29" t="s">
        <v>51</v>
      </c>
      <c r="B2" s="29"/>
    </row>
    <row r="3" spans="1:3" x14ac:dyDescent="0.35">
      <c r="A3" s="29" t="s">
        <v>8</v>
      </c>
      <c r="B3" s="29"/>
    </row>
    <row r="4" spans="1:3" x14ac:dyDescent="0.35">
      <c r="A4" s="1"/>
      <c r="B4" s="1"/>
    </row>
    <row r="5" spans="1:3" ht="15" thickBot="1" x14ac:dyDescent="0.4">
      <c r="A5" s="2"/>
      <c r="B5" s="25">
        <v>2023</v>
      </c>
      <c r="C5" s="25">
        <v>2024</v>
      </c>
    </row>
    <row r="6" spans="1:3" ht="15" thickTop="1" x14ac:dyDescent="0.35">
      <c r="A6" s="2"/>
      <c r="B6" s="2"/>
      <c r="C6" s="2"/>
    </row>
    <row r="7" spans="1:3" x14ac:dyDescent="0.35">
      <c r="A7" s="2" t="s">
        <v>6</v>
      </c>
      <c r="B7" s="3">
        <v>81439.843053213568</v>
      </c>
      <c r="C7" s="3">
        <v>90425.132763988295</v>
      </c>
    </row>
    <row r="8" spans="1:3" x14ac:dyDescent="0.35">
      <c r="A8" s="2" t="s">
        <v>9</v>
      </c>
      <c r="B8" s="3">
        <v>394.26620666666668</v>
      </c>
      <c r="C8" s="3">
        <v>394.26620666666668</v>
      </c>
    </row>
    <row r="9" spans="1:3" x14ac:dyDescent="0.35">
      <c r="A9" s="2" t="s">
        <v>10</v>
      </c>
      <c r="B9" s="3">
        <v>357.60426999999999</v>
      </c>
      <c r="C9" s="3">
        <v>357.59541999999999</v>
      </c>
    </row>
    <row r="10" spans="1:3" ht="5.4" customHeight="1" x14ac:dyDescent="0.35">
      <c r="A10" s="2"/>
      <c r="B10" s="24"/>
      <c r="C10" s="24"/>
    </row>
    <row r="11" spans="1:3" ht="5.4" customHeight="1" x14ac:dyDescent="0.35">
      <c r="A11" s="2"/>
      <c r="B11" s="4"/>
      <c r="C11" s="4"/>
    </row>
    <row r="12" spans="1:3" x14ac:dyDescent="0.35">
      <c r="A12" s="2" t="s">
        <v>0</v>
      </c>
      <c r="B12" s="3">
        <f>B7-B8-B10-B9</f>
        <v>80687.972576546905</v>
      </c>
      <c r="C12" s="3">
        <f>C7-C8-C10-C9</f>
        <v>89673.27113732163</v>
      </c>
    </row>
    <row r="13" spans="1:3" x14ac:dyDescent="0.35">
      <c r="A13" s="2"/>
      <c r="B13" s="3"/>
      <c r="C13" s="3"/>
    </row>
    <row r="14" spans="1:3" ht="25" x14ac:dyDescent="0.35">
      <c r="A14" s="20" t="s">
        <v>16</v>
      </c>
      <c r="B14" s="5">
        <v>74020.972576546876</v>
      </c>
      <c r="C14" s="5">
        <v>74353.271137321644</v>
      </c>
    </row>
    <row r="15" spans="1:3" x14ac:dyDescent="0.35">
      <c r="A15" s="2"/>
      <c r="B15" s="5"/>
      <c r="C15" s="5"/>
    </row>
    <row r="16" spans="1:3" x14ac:dyDescent="0.35">
      <c r="A16" s="2" t="s">
        <v>7</v>
      </c>
      <c r="B16" s="3">
        <f>B12-B14</f>
        <v>6667.0000000000291</v>
      </c>
      <c r="C16" s="3">
        <f>C12-C14</f>
        <v>15319.999999999985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.08984375" defaultRowHeight="14.5" x14ac:dyDescent="0.35"/>
  <cols>
    <col min="1" max="1" width="3.54296875" style="7" customWidth="1"/>
    <col min="2" max="2" width="18.54296875" style="7" customWidth="1"/>
    <col min="3" max="3" width="57.54296875" style="7" customWidth="1"/>
    <col min="4" max="4" width="10" style="7" customWidth="1"/>
    <col min="5" max="6" width="12.08984375" style="7" customWidth="1"/>
    <col min="7" max="7" width="3.08984375" style="7" customWidth="1"/>
    <col min="8" max="8" width="13.7265625" style="7" customWidth="1"/>
    <col min="9" max="9" width="9.36328125" style="7" bestFit="1" customWidth="1"/>
    <col min="10" max="10" width="10.453125" style="7" customWidth="1"/>
    <col min="11" max="16384" width="9.08984375" style="7"/>
  </cols>
  <sheetData>
    <row r="1" spans="2:10" x14ac:dyDescent="0.25">
      <c r="B1" s="9"/>
      <c r="C1" s="6" t="s">
        <v>50</v>
      </c>
      <c r="D1" s="8"/>
      <c r="E1" s="8"/>
      <c r="F1" s="9"/>
    </row>
    <row r="2" spans="2:10" x14ac:dyDescent="0.25">
      <c r="B2" s="9"/>
      <c r="C2" s="8"/>
      <c r="D2" s="8"/>
      <c r="E2" s="8"/>
      <c r="F2" s="9"/>
    </row>
    <row r="3" spans="2:10" x14ac:dyDescent="0.35">
      <c r="B3" s="9"/>
      <c r="C3" s="9"/>
      <c r="D3" s="9"/>
      <c r="E3" s="9" t="s">
        <v>1</v>
      </c>
      <c r="F3" s="9" t="s">
        <v>1</v>
      </c>
    </row>
    <row r="4" spans="2:10" ht="15" customHeight="1" x14ac:dyDescent="0.35">
      <c r="B4" s="9"/>
      <c r="C4" s="9"/>
      <c r="D4" s="9"/>
      <c r="E4" s="9">
        <v>2023</v>
      </c>
      <c r="F4" s="9">
        <v>2024</v>
      </c>
    </row>
    <row r="5" spans="2:10" x14ac:dyDescent="0.35">
      <c r="B5" s="9" t="s">
        <v>2</v>
      </c>
      <c r="C5" s="9"/>
      <c r="D5" s="9"/>
      <c r="E5" s="9"/>
      <c r="F5" s="9"/>
    </row>
    <row r="6" spans="2:10" ht="7.5" customHeight="1" x14ac:dyDescent="0.35">
      <c r="B6" s="9"/>
      <c r="C6" s="13"/>
      <c r="D6" s="9"/>
      <c r="E6" s="9"/>
      <c r="F6" s="12"/>
    </row>
    <row r="7" spans="2:10" ht="14" customHeight="1" x14ac:dyDescent="0.35">
      <c r="B7" s="9"/>
      <c r="C7" s="13"/>
      <c r="D7" s="9"/>
      <c r="E7" s="9"/>
      <c r="F7" s="12"/>
    </row>
    <row r="8" spans="2:10" ht="14.4" customHeight="1" x14ac:dyDescent="0.35">
      <c r="B8" s="9" t="s">
        <v>18</v>
      </c>
      <c r="C8" s="10" t="s">
        <v>25</v>
      </c>
      <c r="D8" s="11" t="s">
        <v>5</v>
      </c>
      <c r="E8" s="12">
        <v>64470.961157756377</v>
      </c>
      <c r="F8" s="12">
        <v>67298.264927894415</v>
      </c>
    </row>
    <row r="9" spans="2:10" ht="14.4" customHeight="1" x14ac:dyDescent="0.35">
      <c r="B9" s="9" t="s">
        <v>19</v>
      </c>
      <c r="C9" s="10" t="s">
        <v>17</v>
      </c>
      <c r="D9" s="11" t="s">
        <v>5</v>
      </c>
      <c r="E9" s="12">
        <v>9717.7062437509594</v>
      </c>
      <c r="F9" s="12">
        <v>8771.3687614176233</v>
      </c>
    </row>
    <row r="10" spans="2:10" ht="13.25" customHeight="1" x14ac:dyDescent="0.35">
      <c r="B10" s="9" t="s">
        <v>20</v>
      </c>
      <c r="C10" s="10" t="s">
        <v>27</v>
      </c>
      <c r="D10" s="11" t="s">
        <v>5</v>
      </c>
      <c r="E10" s="12">
        <v>26264.758716410597</v>
      </c>
      <c r="F10" s="12">
        <v>26182.505417564575</v>
      </c>
    </row>
    <row r="11" spans="2:10" ht="13.25" customHeight="1" x14ac:dyDescent="0.35">
      <c r="B11" s="9" t="s">
        <v>21</v>
      </c>
      <c r="C11" s="10" t="s">
        <v>28</v>
      </c>
      <c r="D11" s="11" t="s">
        <v>5</v>
      </c>
      <c r="E11" s="12">
        <v>6157.6593943251073</v>
      </c>
      <c r="F11" s="12">
        <v>6313.7795962129003</v>
      </c>
    </row>
    <row r="12" spans="2:10" ht="11.4" customHeight="1" x14ac:dyDescent="0.35">
      <c r="B12" s="9"/>
      <c r="C12" s="13"/>
      <c r="D12" s="9"/>
      <c r="E12" s="12"/>
      <c r="F12" s="12"/>
    </row>
    <row r="13" spans="2:10" ht="15" thickBot="1" x14ac:dyDescent="0.4">
      <c r="B13" s="9" t="s">
        <v>22</v>
      </c>
      <c r="C13" s="14" t="s">
        <v>24</v>
      </c>
      <c r="D13" s="15" t="s">
        <v>5</v>
      </c>
      <c r="E13" s="16">
        <f>E8+E10+E9+E11</f>
        <v>106611.08551224304</v>
      </c>
      <c r="F13" s="16">
        <f>F8+F10+F9+F11</f>
        <v>108565.91870308953</v>
      </c>
      <c r="I13" s="12"/>
      <c r="J13" s="12"/>
    </row>
    <row r="14" spans="2:10" ht="7.5" customHeight="1" thickTop="1" x14ac:dyDescent="0.35">
      <c r="B14" s="9"/>
      <c r="C14" s="9"/>
      <c r="D14" s="9"/>
      <c r="E14" s="12"/>
      <c r="F14" s="12"/>
    </row>
    <row r="15" spans="2:10" x14ac:dyDescent="0.35">
      <c r="B15" s="9" t="s">
        <v>52</v>
      </c>
      <c r="C15" s="17" t="s">
        <v>33</v>
      </c>
      <c r="D15" s="11" t="s">
        <v>5</v>
      </c>
      <c r="E15" s="12">
        <f>'Table 4-1'!B16</f>
        <v>6667.0000000000291</v>
      </c>
      <c r="F15" s="12"/>
      <c r="I15" s="27"/>
      <c r="J15" s="27"/>
    </row>
    <row r="16" spans="2:10" x14ac:dyDescent="0.35">
      <c r="B16" s="9" t="s">
        <v>30</v>
      </c>
      <c r="C16" s="10" t="s">
        <v>29</v>
      </c>
      <c r="D16" s="9" t="s">
        <v>3</v>
      </c>
      <c r="E16" s="18">
        <f>E15/E13</f>
        <v>6.2535710690558549E-2</v>
      </c>
      <c r="F16" s="18"/>
      <c r="I16" s="27"/>
      <c r="J16" s="27"/>
    </row>
    <row r="17" spans="2:11" x14ac:dyDescent="0.35">
      <c r="B17" s="9" t="s">
        <v>31</v>
      </c>
      <c r="C17" s="10" t="s">
        <v>11</v>
      </c>
      <c r="D17" s="9" t="s">
        <v>3</v>
      </c>
      <c r="E17" s="18">
        <f>E15/(E8+E9)</f>
        <v>8.9865477215251496E-2</v>
      </c>
      <c r="F17" s="18"/>
    </row>
    <row r="18" spans="2:11" ht="7.5" customHeight="1" x14ac:dyDescent="0.35">
      <c r="B18" s="9"/>
      <c r="C18" s="10"/>
      <c r="D18" s="9"/>
      <c r="E18" s="12"/>
      <c r="F18" s="12"/>
    </row>
    <row r="19" spans="2:11" ht="15" thickBot="1" x14ac:dyDescent="0.4">
      <c r="B19" s="9" t="s">
        <v>35</v>
      </c>
      <c r="C19" s="14" t="s">
        <v>34</v>
      </c>
      <c r="D19" s="15" t="s">
        <v>5</v>
      </c>
      <c r="E19" s="16">
        <f>E13*(1+E16)</f>
        <v>113278.08551224308</v>
      </c>
      <c r="F19" s="16">
        <f>F13*(1+E16)</f>
        <v>115355.16558596064</v>
      </c>
    </row>
    <row r="20" spans="2:11" ht="9.75" customHeight="1" thickTop="1" x14ac:dyDescent="0.35">
      <c r="B20" s="9"/>
      <c r="C20" s="9"/>
      <c r="D20" s="9"/>
      <c r="E20" s="12"/>
      <c r="F20" s="12"/>
    </row>
    <row r="21" spans="2:11" x14ac:dyDescent="0.35">
      <c r="B21" s="9" t="s">
        <v>53</v>
      </c>
      <c r="C21" s="17" t="s">
        <v>39</v>
      </c>
      <c r="D21" s="11" t="s">
        <v>5</v>
      </c>
      <c r="E21" s="12"/>
      <c r="F21" s="12">
        <f>'Table 4-1'!C16</f>
        <v>15319.999999999985</v>
      </c>
      <c r="H21" s="26"/>
    </row>
    <row r="22" spans="2:11" x14ac:dyDescent="0.35">
      <c r="B22" s="9" t="s">
        <v>36</v>
      </c>
      <c r="C22" s="17" t="s">
        <v>37</v>
      </c>
      <c r="D22" s="11" t="s">
        <v>5</v>
      </c>
      <c r="E22" s="12"/>
      <c r="F22" s="12">
        <f>F19-F13</f>
        <v>6789.2468828711135</v>
      </c>
    </row>
    <row r="23" spans="2:11" x14ac:dyDescent="0.35">
      <c r="B23" s="9" t="s">
        <v>38</v>
      </c>
      <c r="C23" s="17" t="s">
        <v>40</v>
      </c>
      <c r="D23" s="11" t="s">
        <v>5</v>
      </c>
      <c r="E23" s="12"/>
      <c r="F23" s="12">
        <f>F21-F22</f>
        <v>8530.753117128872</v>
      </c>
    </row>
    <row r="24" spans="2:11" x14ac:dyDescent="0.35">
      <c r="B24" s="9" t="s">
        <v>41</v>
      </c>
      <c r="C24" s="10" t="s">
        <v>29</v>
      </c>
      <c r="D24" s="9" t="s">
        <v>3</v>
      </c>
      <c r="E24" s="18"/>
      <c r="F24" s="18">
        <f>F23/F19</f>
        <v>7.3952068585709796E-2</v>
      </c>
    </row>
    <row r="25" spans="2:11" x14ac:dyDescent="0.35">
      <c r="B25" s="9" t="s">
        <v>42</v>
      </c>
      <c r="C25" s="10" t="s">
        <v>11</v>
      </c>
      <c r="D25" s="9" t="s">
        <v>3</v>
      </c>
      <c r="E25" s="18"/>
      <c r="F25" s="18">
        <f>F23/(F8+F9)</f>
        <v>0.11214400153378763</v>
      </c>
      <c r="H25" s="26"/>
    </row>
    <row r="26" spans="2:11" ht="7" customHeight="1" x14ac:dyDescent="0.35">
      <c r="B26" s="9"/>
      <c r="C26" s="10"/>
      <c r="D26" s="9"/>
      <c r="E26" s="12"/>
      <c r="F26" s="12"/>
    </row>
    <row r="27" spans="2:11" ht="15" thickBot="1" x14ac:dyDescent="0.4">
      <c r="B27" s="9" t="s">
        <v>44</v>
      </c>
      <c r="C27" s="14" t="s">
        <v>43</v>
      </c>
      <c r="D27" s="15" t="s">
        <v>5</v>
      </c>
      <c r="E27" s="16"/>
      <c r="F27" s="16">
        <f>F19*(1+F24)</f>
        <v>123885.91870308951</v>
      </c>
    </row>
    <row r="28" spans="2:11" ht="15" thickTop="1" x14ac:dyDescent="0.35">
      <c r="B28" s="9"/>
      <c r="C28" s="9"/>
      <c r="D28" s="9"/>
      <c r="E28" s="12"/>
      <c r="F28" s="12"/>
    </row>
    <row r="29" spans="2:11" x14ac:dyDescent="0.35">
      <c r="B29" s="9" t="s">
        <v>54</v>
      </c>
      <c r="C29" s="10" t="s">
        <v>45</v>
      </c>
      <c r="D29" s="9"/>
      <c r="E29" s="18"/>
      <c r="F29" s="18">
        <f>(1+E16)*(1+F24)-1</f>
        <v>0.14111242444231276</v>
      </c>
      <c r="H29" s="26"/>
      <c r="I29" s="27"/>
    </row>
    <row r="30" spans="2:11" ht="11.25" customHeight="1" x14ac:dyDescent="0.35">
      <c r="B30" s="9"/>
      <c r="C30" s="10"/>
      <c r="D30" s="9"/>
      <c r="E30" s="18"/>
      <c r="F30" s="18"/>
      <c r="H30" s="28"/>
    </row>
    <row r="31" spans="2:11" x14ac:dyDescent="0.35">
      <c r="B31" s="9"/>
      <c r="C31" s="22" t="s">
        <v>23</v>
      </c>
      <c r="D31" s="9"/>
      <c r="E31" s="21"/>
      <c r="F31" s="21"/>
    </row>
    <row r="32" spans="2:11" x14ac:dyDescent="0.35">
      <c r="B32" s="9" t="s">
        <v>46</v>
      </c>
      <c r="C32" s="10" t="s">
        <v>11</v>
      </c>
      <c r="D32" s="9" t="s">
        <v>3</v>
      </c>
      <c r="E32" s="19">
        <f>E17</f>
        <v>8.9865477215251496E-2</v>
      </c>
      <c r="F32" s="19">
        <f>F25</f>
        <v>0.11214400153378763</v>
      </c>
      <c r="J32" s="26"/>
      <c r="K32" s="26"/>
    </row>
    <row r="33" spans="2:11" x14ac:dyDescent="0.35">
      <c r="B33" s="9">
        <v>14</v>
      </c>
      <c r="C33" s="10" t="s">
        <v>12</v>
      </c>
      <c r="D33" s="9" t="s">
        <v>3</v>
      </c>
      <c r="E33" s="19">
        <v>0.34839999999999999</v>
      </c>
      <c r="F33" s="19">
        <f>E33+E32</f>
        <v>0.4382654772152515</v>
      </c>
      <c r="J33" s="26"/>
      <c r="K33" s="26"/>
    </row>
    <row r="34" spans="2:11" x14ac:dyDescent="0.35">
      <c r="B34" s="9">
        <v>15</v>
      </c>
      <c r="C34" s="10" t="s">
        <v>13</v>
      </c>
      <c r="D34" s="9" t="s">
        <v>3</v>
      </c>
      <c r="E34" s="19">
        <v>0.31190000000000001</v>
      </c>
      <c r="F34" s="19">
        <f>E34+E32</f>
        <v>0.40176547721525152</v>
      </c>
      <c r="J34" s="26"/>
      <c r="K34" s="26"/>
    </row>
    <row r="35" spans="2:11" x14ac:dyDescent="0.25">
      <c r="B35" s="9"/>
      <c r="C35" s="10"/>
      <c r="D35" s="9"/>
      <c r="E35" s="23"/>
      <c r="F35" s="23"/>
    </row>
    <row r="36" spans="2:11" x14ac:dyDescent="0.35">
      <c r="B36" s="9" t="s">
        <v>47</v>
      </c>
      <c r="C36" s="10" t="s">
        <v>14</v>
      </c>
      <c r="D36" s="9" t="s">
        <v>3</v>
      </c>
      <c r="E36" s="19">
        <f>E33+E32</f>
        <v>0.4382654772152515</v>
      </c>
      <c r="F36" s="19">
        <f>F33+F32</f>
        <v>0.55040947874903912</v>
      </c>
      <c r="H36" s="26"/>
      <c r="J36" s="26"/>
    </row>
    <row r="37" spans="2:11" x14ac:dyDescent="0.35">
      <c r="B37" s="9" t="s">
        <v>48</v>
      </c>
      <c r="C37" s="10" t="s">
        <v>15</v>
      </c>
      <c r="D37" s="9" t="s">
        <v>3</v>
      </c>
      <c r="E37" s="19">
        <f>E34+E32</f>
        <v>0.40176547721525152</v>
      </c>
      <c r="F37" s="19">
        <f>F34+F32</f>
        <v>0.51390947874903914</v>
      </c>
      <c r="H37" s="26"/>
    </row>
    <row r="39" spans="2:11" x14ac:dyDescent="0.25">
      <c r="B39" s="9"/>
      <c r="C39" s="23"/>
      <c r="D39" s="23"/>
      <c r="E39" s="23"/>
      <c r="F39" s="23"/>
    </row>
    <row r="40" spans="2:11" x14ac:dyDescent="0.35">
      <c r="B40" s="9" t="s">
        <v>4</v>
      </c>
      <c r="C40" s="9"/>
      <c r="D40" s="9"/>
      <c r="E40" s="9"/>
      <c r="F40" s="9"/>
    </row>
    <row r="41" spans="2:11" x14ac:dyDescent="0.35">
      <c r="B41" s="30" t="s">
        <v>26</v>
      </c>
      <c r="C41" s="30"/>
      <c r="D41" s="30"/>
      <c r="E41" s="30"/>
      <c r="F41" s="30"/>
    </row>
    <row r="42" spans="2:11" ht="28" customHeight="1" x14ac:dyDescent="0.35">
      <c r="B42" s="30" t="s">
        <v>49</v>
      </c>
      <c r="C42" s="30"/>
      <c r="D42" s="30"/>
      <c r="E42" s="30"/>
      <c r="F42" s="30"/>
    </row>
    <row r="43" spans="2:11" ht="12" customHeight="1" x14ac:dyDescent="0.35">
      <c r="B43" s="30" t="s">
        <v>32</v>
      </c>
      <c r="C43" s="30"/>
      <c r="D43" s="30"/>
      <c r="E43" s="30"/>
      <c r="F43" s="30"/>
    </row>
    <row r="44" spans="2:11" ht="8.25" customHeight="1" x14ac:dyDescent="0.35"/>
  </sheetData>
  <mergeCells count="3">
    <mergeCell ref="B41:F41"/>
    <mergeCell ref="B42:F42"/>
    <mergeCell ref="B43:F43"/>
  </mergeCells>
  <pageMargins left="0.70866141732283472" right="0.70866141732283472" top="0.74803149606299213" bottom="0.74803149606299213" header="0.31496062992125984" footer="0.31496062992125984"/>
  <pageSetup scale="77" orientation="portrait" r:id="rId1"/>
  <colBreaks count="1" manualBreakCount="1">
    <brk id="6" max="8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7E092911265439F2FFC4A0897F5B1" ma:contentTypeVersion="0" ma:contentTypeDescription="Create a new document." ma:contentTypeScope="" ma:versionID="0be6aa7257834247ca860e39b26f4bc5">
  <xsd:schema xmlns:xsd="http://www.w3.org/2001/XMLSchema" xmlns:xs="http://www.w3.org/2001/XMLSchema" xmlns:p="http://schemas.microsoft.com/office/2006/metadata/properties" xmlns:ns2="ebfaebbf-4320-422c-ac1d-4cb4d6876cbf" xmlns:ns3="5925ECD6-3344-4054-AFF6-73630168C54F" targetNamespace="http://schemas.microsoft.com/office/2006/metadata/properties" ma:root="true" ma:fieldsID="a0053e016f16d4dc33c493eff08a90fa" ns2:_="" ns3:_="">
    <xsd:import namespace="ebfaebbf-4320-422c-ac1d-4cb4d6876cbf"/>
    <xsd:import namespace="5925ECD6-3344-4054-AFF6-73630168C54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5ECD6-3344-4054-AFF6-73630168C54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5925ECD6-3344-4054-AFF6-73630168C54F" xsi:nil="true"/>
  </documentManagement>
</p:properties>
</file>

<file path=customXml/itemProps1.xml><?xml version="1.0" encoding="utf-8"?>
<ds:datastoreItem xmlns:ds="http://schemas.openxmlformats.org/officeDocument/2006/customXml" ds:itemID="{1ACAD75F-6445-468B-9500-4BF5D06514B0}"/>
</file>

<file path=customXml/itemProps2.xml><?xml version="1.0" encoding="utf-8"?>
<ds:datastoreItem xmlns:ds="http://schemas.openxmlformats.org/officeDocument/2006/customXml" ds:itemID="{1D3ED9DE-2919-4F11-9B42-F59A4BA62E9B}"/>
</file>

<file path=customXml/itemProps3.xml><?xml version="1.0" encoding="utf-8"?>
<ds:datastoreItem xmlns:ds="http://schemas.openxmlformats.org/officeDocument/2006/customXml" ds:itemID="{EFB9570D-410C-420C-BFD4-9B76CF961DE8}"/>
</file>

<file path=customXml/itemProps4.xml><?xml version="1.0" encoding="utf-8"?>
<ds:datastoreItem xmlns:ds="http://schemas.openxmlformats.org/officeDocument/2006/customXml" ds:itemID="{344220F1-52BA-4053-B9E0-3FCFA0EFE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4-1</vt:lpstr>
      <vt:lpstr>Table 4-2</vt:lpstr>
      <vt:lpstr>'Table 4-1'!Print_Area</vt:lpstr>
      <vt:lpstr>'Table 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2023-08-28T15:00:46Z</dcterms:created>
  <dcterms:modified xsi:type="dcterms:W3CDTF">2023-08-28T15:02:49Z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0x01010014D7E092911265439F2FFC4A0897F5B1</vt:lpwstr>
  </property>
</Properties>
</file>