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comments1.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drawings/drawing19.xml" ContentType="application/vnd.openxmlformats-officedocument.drawing+xml"/>
  <Override PartName="/xl/ctrlProps/ctrlProp19.xml" ContentType="application/vnd.ms-excel.controlproperties+xml"/>
  <Override PartName="/xl/drawings/drawing20.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8A5F0136-1770-49F0-BFB4-261CE64D622A}" xr6:coauthVersionLast="47" xr6:coauthVersionMax="47" xr10:uidLastSave="{00000000-0000-0000-0000-000000000000}"/>
  <bookViews>
    <workbookView xWindow="19090" yWindow="-230" windowWidth="19420" windowHeight="10420" xr2:uid="{00000000-000D-0000-FFFF-FFFF00000000}"/>
  </bookViews>
  <sheets>
    <sheet name="3.1" sheetId="1" r:id="rId1"/>
    <sheet name="3.2" sheetId="18" r:id="rId2"/>
    <sheet name="3.2.1" sheetId="46" r:id="rId3"/>
    <sheet name="3.3" sheetId="2" r:id="rId4"/>
    <sheet name="3.4" sheetId="20" r:id="rId5"/>
    <sheet name="3.4.1" sheetId="50" r:id="rId6"/>
    <sheet name="3.5" sheetId="3" r:id="rId7"/>
    <sheet name="3.6" sheetId="53" r:id="rId8"/>
    <sheet name="3.6.1" sheetId="37" r:id="rId9"/>
    <sheet name="3.7.1" sheetId="4" r:id="rId10"/>
    <sheet name="3.7.2" sheetId="5" r:id="rId11"/>
    <sheet name="3.8" sheetId="6" r:id="rId12"/>
    <sheet name="3.9" sheetId="8" r:id="rId13"/>
    <sheet name="3.10" sheetId="9" r:id="rId14"/>
    <sheet name="3.11" sheetId="19" r:id="rId15"/>
    <sheet name="3.11.1" sheetId="40" r:id="rId16"/>
    <sheet name="3.12" sheetId="10" r:id="rId17"/>
    <sheet name="3.13" sheetId="38" r:id="rId18"/>
    <sheet name="3.14" sheetId="11" r:id="rId19"/>
    <sheet name="3.14.1" sheetId="41" r:id="rId20"/>
    <sheet name="3.14.2" sheetId="42" r:id="rId21"/>
    <sheet name="3.14.3" sheetId="39" r:id="rId22"/>
    <sheet name="3.14.4" sheetId="51" r:id="rId23"/>
    <sheet name="3.14.5" sheetId="52" r:id="rId24"/>
    <sheet name="3.15" sheetId="13" r:id="rId25"/>
  </sheets>
  <definedNames>
    <definedName name="hcredit" localSheetId="2">#REF!</definedName>
    <definedName name="hcredit">#REF!</definedName>
    <definedName name="LNG_CARRIER">#REF!</definedName>
    <definedName name="LNG_SOURCE">#REF!</definedName>
    <definedName name="optha" localSheetId="2">#REF!</definedName>
    <definedName name="optha">#REF!</definedName>
    <definedName name="opthd" localSheetId="2">#REF!</definedName>
    <definedName name="opthd">#REF!</definedName>
    <definedName name="_xlnm.Print_Area" localSheetId="0">'3.1'!$A$1:$J$15</definedName>
    <definedName name="_xlnm.Print_Area" localSheetId="13">'3.10'!$A$1:$J$14</definedName>
    <definedName name="_xlnm.Print_Area" localSheetId="14">'3.11'!$A$1:$N$12</definedName>
    <definedName name="_xlnm.Print_Area" localSheetId="15">'3.11.1'!$A$1:$J$14</definedName>
    <definedName name="_xlnm.Print_Area" localSheetId="16">'3.12'!$A$1:$J$10</definedName>
    <definedName name="_xlnm.Print_Area" localSheetId="17">'3.13'!$A$1:$J$18</definedName>
    <definedName name="_xlnm.Print_Area" localSheetId="18">'3.14'!$A$1:$J$15</definedName>
    <definedName name="_xlnm.Print_Area" localSheetId="19">'3.14.1'!$A$1:$J$16</definedName>
    <definedName name="_xlnm.Print_Area" localSheetId="20">'3.14.2'!$A$1:$J$13</definedName>
    <definedName name="_xlnm.Print_Area" localSheetId="21">'3.14.3'!$A$1:$J$13</definedName>
    <definedName name="_xlnm.Print_Area" localSheetId="22">'3.14.4'!$A$1:$J$13</definedName>
    <definedName name="_xlnm.Print_Area" localSheetId="23">'3.14.5'!$A$1:$J$13</definedName>
    <definedName name="_xlnm.Print_Area" localSheetId="24">'3.15'!$A$1:$J$13</definedName>
    <definedName name="_xlnm.Print_Area" localSheetId="1">'3.2'!$A$1:$J$14</definedName>
    <definedName name="_xlnm.Print_Area" localSheetId="2">'3.2.1'!$B$1:$F$28</definedName>
    <definedName name="_xlnm.Print_Area" localSheetId="3">'3.3'!$A$1:$J$19</definedName>
    <definedName name="_xlnm.Print_Area" localSheetId="4">'3.4'!$A$1:$J$23</definedName>
    <definedName name="_xlnm.Print_Area" localSheetId="5">'3.4.1'!$A$1:$I$41</definedName>
    <definedName name="_xlnm.Print_Area" localSheetId="6">'3.5'!$A$1:$J$16</definedName>
    <definedName name="_xlnm.Print_Area" localSheetId="7">'3.6'!$A$1:$J$12</definedName>
    <definedName name="_xlnm.Print_Area" localSheetId="8">'3.6.1'!$A$1:$J$16</definedName>
    <definedName name="_xlnm.Print_Area" localSheetId="9">'3.7.1'!$A$1:$J$12</definedName>
    <definedName name="_xlnm.Print_Area" localSheetId="10">'3.7.2'!$A$1:$J$12</definedName>
    <definedName name="_xlnm.Print_Area" localSheetId="11">'3.8'!$A$1:$J$14</definedName>
    <definedName name="_xlnm.Print_Area" localSheetId="12">'3.9'!$A$1:$J$27</definedName>
    <definedName name="ridera2" localSheetId="2">#REF!</definedName>
    <definedName name="ridera2">#REF!</definedName>
    <definedName name="rt11dc1" localSheetId="2">#REF!</definedName>
    <definedName name="rt11dc1">#REF!</definedName>
    <definedName name="rt11de1" localSheetId="2">#REF!</definedName>
    <definedName name="rt11de1">#REF!</definedName>
    <definedName name="rt11ge1" localSheetId="2">#REF!</definedName>
    <definedName name="rt11ge1">#REF!</definedName>
    <definedName name="rt11sc1" localSheetId="2">#REF!</definedName>
    <definedName name="rt11sc1">#REF!</definedName>
    <definedName name="rt11te1" localSheetId="2">#REF!</definedName>
    <definedName name="rt11te1">#REF!</definedName>
    <definedName name="rt21dc1" localSheetId="2">#REF!</definedName>
    <definedName name="rt21dc1">#REF!</definedName>
    <definedName name="rt21dd1" localSheetId="2">#REF!</definedName>
    <definedName name="rt21dd1">#REF!</definedName>
    <definedName name="rt21de1" localSheetId="2">#REF!</definedName>
    <definedName name="rt21de1">#REF!</definedName>
    <definedName name="rt21de2" localSheetId="2">#REF!</definedName>
    <definedName name="rt21de2">#REF!</definedName>
    <definedName name="rt21ge1" localSheetId="2">#REF!</definedName>
    <definedName name="rt21ge1">#REF!</definedName>
    <definedName name="rt21ge2" localSheetId="2">#REF!</definedName>
    <definedName name="rt21ge2">#REF!</definedName>
    <definedName name="rt21sc1" localSheetId="2">#REF!</definedName>
    <definedName name="rt21sc1">#REF!</definedName>
    <definedName name="rt21sd1" localSheetId="2">#REF!</definedName>
    <definedName name="rt21sd1">#REF!</definedName>
    <definedName name="rt21tc1" localSheetId="2">#REF!</definedName>
    <definedName name="rt21tc1">#REF!</definedName>
    <definedName name="rt21td1" localSheetId="2">#REF!</definedName>
    <definedName name="rt21td1">#REF!</definedName>
    <definedName name="rt21te1" localSheetId="2">#REF!</definedName>
    <definedName name="rt21te1">#REF!</definedName>
    <definedName name="rt21te2" localSheetId="2">#REF!</definedName>
    <definedName name="rt21te2">#REF!</definedName>
    <definedName name="rt22dc1" localSheetId="2">#REF!</definedName>
    <definedName name="rt22dc1">#REF!</definedName>
    <definedName name="rt22dd1" localSheetId="2">#REF!</definedName>
    <definedName name="rt22dd1">#REF!</definedName>
    <definedName name="rt22de1" localSheetId="2">#REF!</definedName>
    <definedName name="rt22de1">#REF!</definedName>
    <definedName name="rt22de2" localSheetId="2">#REF!</definedName>
    <definedName name="rt22de2">#REF!</definedName>
    <definedName name="rt22ge1" localSheetId="2">#REF!</definedName>
    <definedName name="rt22ge1">#REF!</definedName>
    <definedName name="rt22ge2" localSheetId="2">#REF!</definedName>
    <definedName name="rt22ge2">#REF!</definedName>
    <definedName name="rt22sc1" localSheetId="2">#REF!</definedName>
    <definedName name="rt22sc1">#REF!</definedName>
    <definedName name="rt22sd1" localSheetId="2">#REF!</definedName>
    <definedName name="rt22sd1">#REF!</definedName>
    <definedName name="rt22tc1" localSheetId="2">#REF!</definedName>
    <definedName name="rt22tc1">#REF!</definedName>
    <definedName name="rt22td1" localSheetId="2">#REF!</definedName>
    <definedName name="rt22td1">#REF!</definedName>
    <definedName name="rt22te1" localSheetId="2">#REF!</definedName>
    <definedName name="rt22te1">#REF!</definedName>
    <definedName name="rt22te2" localSheetId="2">#REF!</definedName>
    <definedName name="rt22te2">#REF!</definedName>
    <definedName name="rt25dc1" localSheetId="2">#REF!</definedName>
    <definedName name="rt25dc1">#REF!</definedName>
    <definedName name="rt25dd1" localSheetId="2">#REF!</definedName>
    <definedName name="rt25dd1">#REF!</definedName>
    <definedName name="rt25de1" localSheetId="2">#REF!</definedName>
    <definedName name="rt25de1">#REF!</definedName>
    <definedName name="rt25de2" localSheetId="2">#REF!</definedName>
    <definedName name="rt25de2">#REF!</definedName>
    <definedName name="rt25ge1" localSheetId="2">#REF!</definedName>
    <definedName name="rt25ge1">#REF!</definedName>
    <definedName name="rt25ge2" localSheetId="2">#REF!</definedName>
    <definedName name="rt25ge2">#REF!</definedName>
    <definedName name="rt25tc1" localSheetId="2">#REF!</definedName>
    <definedName name="rt25tc1">#REF!</definedName>
    <definedName name="rt25td1" localSheetId="2">#REF!</definedName>
    <definedName name="rt25td1">#REF!</definedName>
    <definedName name="rt25te1" localSheetId="2">#REF!</definedName>
    <definedName name="rt25te1">#REF!</definedName>
    <definedName name="rt25te2" localSheetId="2">#REF!</definedName>
    <definedName name="rt25te2">#REF!</definedName>
    <definedName name="rt26dc1" localSheetId="2">#REF!</definedName>
    <definedName name="rt26dc1">#REF!</definedName>
    <definedName name="rt26dd1" localSheetId="2">#REF!</definedName>
    <definedName name="rt26dd1">#REF!</definedName>
    <definedName name="rt31ddd1" localSheetId="2">#REF!</definedName>
    <definedName name="rt31ddd1">#REF!</definedName>
    <definedName name="rt31ddd2" localSheetId="2">#REF!</definedName>
    <definedName name="rt31ddd2">#REF!</definedName>
    <definedName name="rt31dde1" localSheetId="2">#REF!</definedName>
    <definedName name="rt31dde1">#REF!</definedName>
    <definedName name="rt31dde2" localSheetId="2">#REF!</definedName>
    <definedName name="rt31dde2">#REF!</definedName>
    <definedName name="rt31dge1" localSheetId="2">#REF!</definedName>
    <definedName name="rt31dge1">#REF!</definedName>
    <definedName name="rt31dge2" localSheetId="2">#REF!</definedName>
    <definedName name="rt31dge2">#REF!</definedName>
    <definedName name="rt31dsd1" localSheetId="2">#REF!</definedName>
    <definedName name="rt31dsd1">#REF!</definedName>
    <definedName name="rt31dsd2" localSheetId="2">#REF!</definedName>
    <definedName name="rt31dsd2">#REF!</definedName>
    <definedName name="rt31dtd1" localSheetId="2">#REF!</definedName>
    <definedName name="rt31dtd1">#REF!</definedName>
    <definedName name="rt31dtd2" localSheetId="2">#REF!</definedName>
    <definedName name="rt31dtd2">#REF!</definedName>
    <definedName name="rt31dte1" localSheetId="2">#REF!</definedName>
    <definedName name="rt31dte1">#REF!</definedName>
    <definedName name="rt31dte2" localSheetId="2">#REF!</definedName>
    <definedName name="rt31dte2">#REF!</definedName>
    <definedName name="rt31tdd1" localSheetId="2">#REF!</definedName>
    <definedName name="rt31tdd1">#REF!</definedName>
    <definedName name="rt31tdd2" localSheetId="2">#REF!</definedName>
    <definedName name="rt31tdd2">#REF!</definedName>
    <definedName name="rt31tde1" localSheetId="2">#REF!</definedName>
    <definedName name="rt31tde1">#REF!</definedName>
    <definedName name="rt31tde2" localSheetId="2">#REF!</definedName>
    <definedName name="rt31tde2">#REF!</definedName>
    <definedName name="rt31tge1" localSheetId="2">#REF!</definedName>
    <definedName name="rt31tge1">#REF!</definedName>
    <definedName name="rt31tge2" localSheetId="2">#REF!</definedName>
    <definedName name="rt31tge2">#REF!</definedName>
    <definedName name="rt31tsd1" localSheetId="2">#REF!</definedName>
    <definedName name="rt31tsd1">#REF!</definedName>
    <definedName name="rt31tsd2" localSheetId="2">#REF!</definedName>
    <definedName name="rt31tsd2">#REF!</definedName>
    <definedName name="rt31ttd1" localSheetId="2">#REF!</definedName>
    <definedName name="rt31ttd1">#REF!</definedName>
    <definedName name="rt31ttd2" localSheetId="2">#REF!</definedName>
    <definedName name="rt31ttd2">#REF!</definedName>
    <definedName name="rt31tte1" localSheetId="2">#REF!</definedName>
    <definedName name="rt31tte1">#REF!</definedName>
    <definedName name="rt31tte2" localSheetId="2">#REF!</definedName>
    <definedName name="rt31tte2">#REF!</definedName>
    <definedName name="rt32dd1" localSheetId="2">#REF!</definedName>
    <definedName name="rt32dd1">#REF!</definedName>
    <definedName name="rt32dd2" localSheetId="2">#REF!</definedName>
    <definedName name="rt32dd2">#REF!</definedName>
    <definedName name="rt32de1" localSheetId="2">#REF!</definedName>
    <definedName name="rt32de1">#REF!</definedName>
    <definedName name="rt32de2" localSheetId="2">#REF!</definedName>
    <definedName name="rt32de2">#REF!</definedName>
    <definedName name="rt32ge1" localSheetId="2">#REF!</definedName>
    <definedName name="rt32ge1">#REF!</definedName>
    <definedName name="rt32ge2" localSheetId="2">#REF!</definedName>
    <definedName name="rt32ge2">#REF!</definedName>
    <definedName name="rt32sd1" localSheetId="2">#REF!</definedName>
    <definedName name="rt32sd1">#REF!</definedName>
    <definedName name="rt32sd2" localSheetId="2">#REF!</definedName>
    <definedName name="rt32sd2">#REF!</definedName>
    <definedName name="rt32td1" localSheetId="2">#REF!</definedName>
    <definedName name="rt32td1">#REF!</definedName>
    <definedName name="rt32td2" localSheetId="2">#REF!</definedName>
    <definedName name="rt32td2">#REF!</definedName>
    <definedName name="rt32te1" localSheetId="2">#REF!</definedName>
    <definedName name="rt32te1">#REF!</definedName>
    <definedName name="rt32te2" localSheetId="2">#REF!</definedName>
    <definedName name="rt32te2">#REF!</definedName>
    <definedName name="rt33ge1" localSheetId="2">#REF!</definedName>
    <definedName name="rt33ge1">#REF!</definedName>
    <definedName name="rt33ge2" localSheetId="2">#REF!</definedName>
    <definedName name="rt33ge2">#REF!</definedName>
    <definedName name="rt33sc1" localSheetId="2">#REF!</definedName>
    <definedName name="rt33sc1">#REF!</definedName>
    <definedName name="rt33se1" localSheetId="2">#REF!</definedName>
    <definedName name="rt33se1">#REF!</definedName>
    <definedName name="rt33se2" localSheetId="2">#REF!</definedName>
    <definedName name="rt33se2">#REF!</definedName>
    <definedName name="rt33tc1" localSheetId="2">#REF!</definedName>
    <definedName name="rt33tc1">#REF!</definedName>
    <definedName name="rt33te1" localSheetId="2">#REF!</definedName>
    <definedName name="rt33te1">#REF!</definedName>
    <definedName name="rt33te2" localSheetId="2">#REF!</definedName>
    <definedName name="rt33te2">#REF!</definedName>
    <definedName name="rt38ge1" localSheetId="2">#REF!</definedName>
    <definedName name="rt38ge1">#REF!</definedName>
    <definedName name="rt38ge2" localSheetId="2">#REF!</definedName>
    <definedName name="rt38ge2">#REF!</definedName>
    <definedName name="rt41dc1" localSheetId="2">#REF!</definedName>
    <definedName name="rt41dc1">#REF!</definedName>
    <definedName name="rt41dd1" localSheetId="2">#REF!</definedName>
    <definedName name="rt41dd1">#REF!</definedName>
    <definedName name="rt41de1" localSheetId="2">#REF!</definedName>
    <definedName name="rt41de1">#REF!</definedName>
    <definedName name="rt41de2" localSheetId="2">#REF!</definedName>
    <definedName name="rt41de2">#REF!</definedName>
    <definedName name="rt41ge1" localSheetId="2">#REF!</definedName>
    <definedName name="rt41ge1">#REF!</definedName>
    <definedName name="rt41ge2" localSheetId="2">#REF!</definedName>
    <definedName name="rt41ge2">#REF!</definedName>
    <definedName name="rt41sc1" localSheetId="2">#REF!</definedName>
    <definedName name="rt41sc1">#REF!</definedName>
    <definedName name="rt41sd1" localSheetId="2">#REF!</definedName>
    <definedName name="rt41sd1">#REF!</definedName>
    <definedName name="rt41tc1" localSheetId="2">#REF!</definedName>
    <definedName name="rt41tc1">#REF!</definedName>
    <definedName name="rt41td1" localSheetId="2">#REF!</definedName>
    <definedName name="rt41td1">#REF!</definedName>
    <definedName name="rt41te1" localSheetId="2">#REF!</definedName>
    <definedName name="rt41te1">#REF!</definedName>
    <definedName name="rt41te2" localSheetId="2">#REF!</definedName>
    <definedName name="rt41te2">#REF!</definedName>
    <definedName name="rt51dc1" localSheetId="2">#REF!</definedName>
    <definedName name="rt51dc1">#REF!</definedName>
    <definedName name="rt51dd1" localSheetId="2">#REF!</definedName>
    <definedName name="rt51dd1">#REF!</definedName>
    <definedName name="rt51de1" localSheetId="2">#REF!</definedName>
    <definedName name="rt51de1">#REF!</definedName>
    <definedName name="rt51de2" localSheetId="2">#REF!</definedName>
    <definedName name="rt51de2">#REF!</definedName>
    <definedName name="rt51ge1" localSheetId="2">#REF!</definedName>
    <definedName name="rt51ge1">#REF!</definedName>
    <definedName name="rt51ge2" localSheetId="2">#REF!</definedName>
    <definedName name="rt51ge2">#REF!</definedName>
    <definedName name="rt51sc1" localSheetId="2">#REF!</definedName>
    <definedName name="rt51sc1">#REF!</definedName>
    <definedName name="rt51sd1" localSheetId="2">#REF!</definedName>
    <definedName name="rt51sd1">#REF!</definedName>
    <definedName name="rt51tc1" localSheetId="2">#REF!</definedName>
    <definedName name="rt51tc1">#REF!</definedName>
    <definedName name="rt51td1" localSheetId="2">#REF!</definedName>
    <definedName name="rt51td1">#REF!</definedName>
    <definedName name="rt51te1" localSheetId="2">#REF!</definedName>
    <definedName name="rt51te1">#REF!</definedName>
    <definedName name="rt51te2" localSheetId="2">#REF!</definedName>
    <definedName name="rt51te2">#REF!</definedName>
    <definedName name="rt56dc1" localSheetId="2">#REF!</definedName>
    <definedName name="rt56dc1">#REF!</definedName>
    <definedName name="rt56dd1" localSheetId="2">#REF!</definedName>
    <definedName name="rt56dd1">#REF!</definedName>
    <definedName name="rt56de1" localSheetId="2">#REF!</definedName>
    <definedName name="rt56de1">#REF!</definedName>
    <definedName name="rt56de2" localSheetId="2">#REF!</definedName>
    <definedName name="rt56de2">#REF!</definedName>
    <definedName name="rt56ge1" localSheetId="2">#REF!</definedName>
    <definedName name="rt56ge1">#REF!</definedName>
    <definedName name="rt56ge2" localSheetId="2">#REF!</definedName>
    <definedName name="rt56ge2">#REF!</definedName>
    <definedName name="rt56sc1" localSheetId="2">#REF!</definedName>
    <definedName name="rt56sc1">#REF!</definedName>
    <definedName name="rt56sd1" localSheetId="2">#REF!</definedName>
    <definedName name="rt56sd1">#REF!</definedName>
    <definedName name="rt56tc1" localSheetId="2">#REF!</definedName>
    <definedName name="rt56tc1">#REF!</definedName>
    <definedName name="rt56td1" localSheetId="2">#REF!</definedName>
    <definedName name="rt56td1">#REF!</definedName>
    <definedName name="rt56te1" localSheetId="2">#REF!</definedName>
    <definedName name="rt56te1">#REF!</definedName>
    <definedName name="rt56te2" localSheetId="2">#REF!</definedName>
    <definedName name="rt56te2">#REF!</definedName>
    <definedName name="rt61dabcd1" localSheetId="2">#REF!</definedName>
    <definedName name="rt61dabcd1">#REF!</definedName>
    <definedName name="rt61gd1" localSheetId="2">#REF!</definedName>
    <definedName name="rt61gd1">#REF!</definedName>
    <definedName name="rt61td1" localSheetId="2">#REF!</definedName>
    <definedName name="rt61td1">#REF!</definedName>
    <definedName name="rt63dabced1" localSheetId="2">#REF!</definedName>
    <definedName name="rt63dabced1">#REF!</definedName>
    <definedName name="rt63gd1" localSheetId="2">#REF!</definedName>
    <definedName name="rt63gd1">#REF!</definedName>
    <definedName name="rt63td1" localSheetId="2">#REF!</definedName>
    <definedName name="rt63td1">#REF!</definedName>
    <definedName name="sencount" hidden="1">2</definedName>
    <definedName name="YEAR">#REF!</definedName>
    <definedName name="YEARS">#REF!</definedName>
    <definedName name="Z_418DF6FE_13EF_11D2_8C37_00A0C92A9A63_.wvu.Rows" localSheetId="2" hidden="1">#REF!,#REF!,#REF!,#REF!,#REF!,#REF!,#REF!</definedName>
    <definedName name="Z_418DF6FE_13EF_11D2_8C37_00A0C92A9A63_.wvu.Rows" hidden="1">#REF!,#REF!,#REF!,#REF!,#REF!,#REF!,#REF!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3" l="1"/>
  <c r="D10" i="53"/>
  <c r="D9" i="53"/>
  <c r="D12" i="53" l="1"/>
  <c r="F12" i="51" l="1"/>
  <c r="H41" i="50" l="1"/>
  <c r="H40" i="50"/>
  <c r="E19" i="46" l="1"/>
  <c r="E18" i="46"/>
  <c r="D19" i="46"/>
  <c r="D18" i="46"/>
  <c r="F12" i="52" l="1"/>
  <c r="G9" i="52" s="1"/>
  <c r="D12" i="52"/>
  <c r="D12" i="51"/>
  <c r="G9" i="51"/>
  <c r="D13" i="20"/>
  <c r="D37" i="50"/>
  <c r="H13" i="50"/>
  <c r="H38" i="50"/>
  <c r="H23" i="50"/>
  <c r="D13" i="50"/>
  <c r="D31" i="50"/>
  <c r="D26" i="50"/>
  <c r="D18" i="50"/>
  <c r="D8" i="50"/>
  <c r="G12" i="51" l="1"/>
  <c r="H9" i="51" s="1"/>
  <c r="H12" i="51" s="1"/>
  <c r="I9" i="51" s="1"/>
  <c r="I12" i="51" s="1"/>
  <c r="D22" i="50"/>
  <c r="D14" i="20" l="1"/>
  <c r="G18" i="20" l="1"/>
  <c r="D18" i="20"/>
  <c r="F15" i="37" l="1"/>
  <c r="F9" i="53" l="1"/>
  <c r="G9" i="53" l="1"/>
  <c r="H9" i="53" l="1"/>
  <c r="I9" i="53" l="1"/>
  <c r="G13" i="2" l="1"/>
  <c r="F13" i="2"/>
  <c r="D13" i="2"/>
  <c r="D12" i="2"/>
  <c r="D11" i="2"/>
  <c r="D10" i="2"/>
  <c r="D12" i="4"/>
  <c r="F10" i="2" l="1"/>
  <c r="G10" i="2" l="1"/>
  <c r="D9" i="2" l="1"/>
  <c r="F9" i="2"/>
  <c r="G9" i="2"/>
  <c r="H9" i="2" l="1"/>
  <c r="J8" i="19"/>
  <c r="K8" i="19" s="1"/>
  <c r="L8" i="19" s="1"/>
  <c r="D12" i="5"/>
  <c r="I15" i="37" l="1"/>
  <c r="I13" i="37" s="1"/>
  <c r="G15" i="37"/>
  <c r="G13" i="37" s="1"/>
  <c r="F13" i="37"/>
  <c r="D15" i="37"/>
  <c r="D13" i="37" s="1"/>
  <c r="C21" i="46"/>
  <c r="G12" i="37" l="1"/>
  <c r="D12" i="37"/>
  <c r="F12" i="37"/>
  <c r="I12" i="37"/>
  <c r="C9" i="46" l="1"/>
  <c r="C10" i="46" s="1"/>
  <c r="C15" i="46" l="1"/>
  <c r="C23" i="46" s="1"/>
  <c r="H18" i="20" l="1"/>
  <c r="I18" i="20"/>
  <c r="G10" i="4" l="1"/>
  <c r="G11" i="2" l="1"/>
  <c r="G12" i="4"/>
  <c r="G15" i="3"/>
  <c r="G13" i="6"/>
  <c r="G26" i="8" l="1"/>
  <c r="G14" i="2" l="1"/>
  <c r="F18" i="20"/>
  <c r="F10" i="4" l="1"/>
  <c r="F10" i="5" l="1"/>
  <c r="F10" i="53" s="1"/>
  <c r="G10" i="5"/>
  <c r="G10" i="53" l="1"/>
  <c r="F12" i="4"/>
  <c r="F11" i="2"/>
  <c r="F13" i="6"/>
  <c r="G11" i="53" l="1"/>
  <c r="F11" i="53"/>
  <c r="F12" i="53" s="1"/>
  <c r="G12" i="2"/>
  <c r="F12" i="2"/>
  <c r="G12" i="53"/>
  <c r="G12" i="5"/>
  <c r="F12" i="5"/>
  <c r="F26" i="8"/>
  <c r="F15" i="3"/>
  <c r="F14" i="2" l="1"/>
  <c r="D12" i="42"/>
  <c r="D12" i="41"/>
  <c r="D12" i="40" l="1"/>
  <c r="D12" i="39" l="1"/>
  <c r="D14" i="38" l="1"/>
  <c r="D16" i="38" s="1"/>
  <c r="B5" i="37" l="1"/>
  <c r="D11" i="9" l="1"/>
  <c r="I10" i="5" l="1"/>
  <c r="I10" i="4"/>
  <c r="I10" i="53" l="1"/>
  <c r="I11" i="53" l="1"/>
  <c r="I12" i="4"/>
  <c r="I12" i="5"/>
  <c r="I12" i="2"/>
  <c r="I11" i="2"/>
  <c r="I12" i="53" l="1"/>
  <c r="I9" i="2"/>
  <c r="D14" i="11" l="1"/>
  <c r="D26" i="8" l="1"/>
  <c r="D13" i="6"/>
  <c r="D14" i="2" l="1"/>
  <c r="D16" i="2"/>
  <c r="D15" i="3"/>
  <c r="D11" i="1" l="1"/>
  <c r="D11" i="18" l="1"/>
  <c r="D9" i="1" s="1"/>
  <c r="D15" i="2" l="1"/>
  <c r="D17" i="2" s="1"/>
  <c r="D10" i="1" l="1"/>
  <c r="D13" i="1" l="1"/>
  <c r="F14" i="11"/>
  <c r="F11" i="1" l="1"/>
  <c r="F12" i="41"/>
  <c r="G9" i="41" s="1"/>
  <c r="F12" i="42" l="1"/>
  <c r="G9" i="42" s="1"/>
  <c r="F12" i="39" l="1"/>
  <c r="G9" i="39" s="1"/>
  <c r="F16" i="2" l="1"/>
  <c r="F11" i="18" l="1"/>
  <c r="F9" i="1" l="1"/>
  <c r="D9" i="46"/>
  <c r="E9" i="46"/>
  <c r="D10" i="46" l="1"/>
  <c r="D26" i="46" s="1"/>
  <c r="E10" i="46"/>
  <c r="E26" i="46" s="1"/>
  <c r="G12" i="41" l="1"/>
  <c r="H9" i="41" l="1"/>
  <c r="H12" i="41" s="1"/>
  <c r="I9" i="41" s="1"/>
  <c r="G12" i="42" l="1"/>
  <c r="H9" i="42" l="1"/>
  <c r="H12" i="42" l="1"/>
  <c r="I9" i="42" s="1"/>
  <c r="I12" i="42" s="1"/>
  <c r="G10" i="9" l="1"/>
  <c r="F11" i="9"/>
  <c r="F10" i="40"/>
  <c r="F12" i="40" s="1"/>
  <c r="G9" i="40" s="1"/>
  <c r="F15" i="2" l="1"/>
  <c r="G10" i="40"/>
  <c r="F17" i="2" l="1"/>
  <c r="F10" i="1" l="1"/>
  <c r="I10" i="40" l="1"/>
  <c r="H10" i="40" l="1"/>
  <c r="H10" i="5" l="1"/>
  <c r="H12" i="5" l="1"/>
  <c r="H12" i="2"/>
  <c r="H15" i="37"/>
  <c r="H13" i="37" s="1"/>
  <c r="H10" i="4"/>
  <c r="H10" i="53" l="1"/>
  <c r="H12" i="37"/>
  <c r="H11" i="53" l="1"/>
  <c r="H12" i="4"/>
  <c r="H11" i="2"/>
  <c r="H12" i="53" l="1"/>
  <c r="D21" i="46" l="1"/>
  <c r="D15" i="46"/>
  <c r="D23" i="46" s="1"/>
  <c r="D25" i="46" l="1"/>
  <c r="D27" i="46"/>
  <c r="E21" i="46"/>
  <c r="E15" i="46"/>
  <c r="E23" i="46" l="1"/>
  <c r="E27" i="46" s="1"/>
  <c r="E25" i="46" l="1"/>
  <c r="F14" i="38" l="1"/>
  <c r="G16" i="2" l="1"/>
  <c r="G11" i="9" l="1"/>
  <c r="G15" i="2" l="1"/>
  <c r="G17" i="2" l="1"/>
  <c r="G10" i="1" l="1"/>
  <c r="H11" i="9" l="1"/>
  <c r="H15" i="2" l="1"/>
  <c r="I11" i="9" l="1"/>
  <c r="I15" i="2" l="1"/>
  <c r="H16" i="2" l="1"/>
  <c r="M10" i="19" l="1"/>
  <c r="G12" i="40" l="1"/>
  <c r="H9" i="40" s="1"/>
  <c r="H12" i="40" l="1"/>
  <c r="I9" i="40" s="1"/>
  <c r="I12" i="40" s="1"/>
  <c r="G12" i="39" l="1"/>
  <c r="H9" i="39" s="1"/>
  <c r="H12" i="39" s="1"/>
  <c r="I9" i="39" s="1"/>
  <c r="I12" i="39" s="1"/>
  <c r="G14" i="11" l="1"/>
  <c r="G11" i="1" l="1"/>
  <c r="I16" i="2" l="1"/>
  <c r="G12" i="52" l="1"/>
  <c r="H9" i="52" s="1"/>
  <c r="H12" i="52" l="1"/>
  <c r="I9" i="52" s="1"/>
  <c r="I12" i="52" s="1"/>
  <c r="I12" i="41" l="1"/>
  <c r="I26" i="8" l="1"/>
  <c r="I13" i="6"/>
  <c r="I13" i="2"/>
  <c r="I14" i="2" l="1"/>
  <c r="H26" i="8" l="1"/>
  <c r="H14" i="2" l="1"/>
  <c r="H13" i="6"/>
  <c r="H13" i="2"/>
  <c r="H10" i="2" l="1"/>
  <c r="H15" i="3"/>
  <c r="H17" i="2" l="1"/>
  <c r="I10" i="2" l="1"/>
  <c r="I15" i="3"/>
  <c r="H10" i="1"/>
  <c r="I17" i="2" l="1"/>
  <c r="I10" i="1" l="1"/>
  <c r="H14" i="11" l="1"/>
  <c r="I14" i="11"/>
  <c r="I11" i="1" l="1"/>
  <c r="H11" i="1"/>
  <c r="F13" i="1" l="1"/>
  <c r="F16" i="38" l="1"/>
  <c r="G11" i="18" l="1"/>
  <c r="G9" i="1" l="1"/>
  <c r="G13" i="1" l="1"/>
  <c r="H11" i="18" l="1"/>
  <c r="H9" i="1" l="1"/>
  <c r="H13" i="1" l="1"/>
  <c r="I11" i="18" l="1"/>
  <c r="I9" i="1" l="1"/>
  <c r="I13" i="1" l="1"/>
  <c r="G14" i="38" l="1"/>
  <c r="G16" i="38" l="1"/>
  <c r="H14" i="38" l="1"/>
  <c r="H16" i="38" l="1"/>
  <c r="I14" i="38" l="1"/>
  <c r="I16"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2" authorId="0" shapeId="0" xr:uid="{FFDFB3B8-A2A6-4D44-B93B-7914E64E6BA3}">
      <text>
        <r>
          <rPr>
            <b/>
            <sz val="9"/>
            <color indexed="81"/>
            <rFont val="Tahoma"/>
            <family val="2"/>
          </rPr>
          <t>Author:</t>
        </r>
        <r>
          <rPr>
            <sz val="9"/>
            <color indexed="81"/>
            <rFont val="Tahoma"/>
            <family val="2"/>
          </rPr>
          <t xml:space="preserve">
Corrected LWRF 2021 ending balance</t>
        </r>
      </text>
    </comment>
    <comment ref="G12" authorId="0" shapeId="0" xr:uid="{708F89FC-54D3-4877-99C4-F7AFE839F97C}">
      <text>
        <r>
          <rPr>
            <b/>
            <sz val="9"/>
            <color indexed="81"/>
            <rFont val="Tahoma"/>
            <family val="2"/>
          </rPr>
          <t>Author:</t>
        </r>
        <r>
          <rPr>
            <sz val="9"/>
            <color indexed="81"/>
            <rFont val="Tahoma"/>
            <family val="2"/>
          </rPr>
          <t xml:space="preserve">
Corrected LWRF 2021 ending balance</t>
        </r>
      </text>
    </comment>
  </commentList>
</comments>
</file>

<file path=xl/sharedStrings.xml><?xml version="1.0" encoding="utf-8"?>
<sst xmlns="http://schemas.openxmlformats.org/spreadsheetml/2006/main" count="388" uniqueCount="203">
  <si>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</si>
  <si>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</si>
  <si>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</si>
  <si>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</si>
  <si>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</si>
  <si>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</si>
  <si>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</si>
  <si>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</si>
  <si>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</si>
  <si>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</si>
  <si>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</si>
  <si>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</si>
  <si>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</si>
  <si>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</si>
  <si>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</si>
  <si>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</si>
  <si>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Wind</t>
  </si>
  <si>
    <t>Table 3.2</t>
  </si>
  <si>
    <t>Table 3.3</t>
  </si>
  <si>
    <t>Table 3.4</t>
  </si>
  <si>
    <t>Transmission Costs</t>
  </si>
  <si>
    <t>Distribution Costs</t>
  </si>
  <si>
    <t>Table 3.5</t>
  </si>
  <si>
    <t>Table 3.6</t>
  </si>
  <si>
    <t>General Operating and Maintenance</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</si>
  <si>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</si>
  <si>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</si>
  <si>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</si>
  <si>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</si>
  <si>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</si>
  <si>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</si>
  <si>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</si>
  <si>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</si>
  <si>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</si>
  <si>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</si>
  <si>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</si>
  <si>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</si>
  <si>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</si>
  <si>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</si>
  <si>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</si>
  <si>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</si>
  <si>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</si>
  <si>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</si>
  <si>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</si>
  <si>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</si>
  <si>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</si>
  <si>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</si>
  <si>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</si>
  <si>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</si>
  <si>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</si>
  <si>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</si>
  <si>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</si>
  <si>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</si>
  <si>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</si>
  <si>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</si>
  <si>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</si>
  <si>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</si>
  <si>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</si>
  <si>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</si>
  <si>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</si>
  <si>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</si>
  <si>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Communications</t>
  </si>
  <si>
    <t>Operations</t>
  </si>
  <si>
    <t>Engineering Services</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</si>
  <si>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</si>
  <si>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</si>
  <si>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</si>
  <si>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</si>
  <si>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</si>
  <si>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</si>
  <si>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</si>
  <si>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</si>
  <si>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</si>
  <si>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</si>
  <si>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</si>
  <si>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</si>
  <si>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</si>
  <si>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</si>
  <si>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</si>
  <si>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</si>
  <si>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</si>
  <si>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SCADA Communication</t>
  </si>
  <si>
    <t>10 Year Average</t>
  </si>
  <si>
    <t>Annual Charges</t>
  </si>
  <si>
    <t>Total OM&amp;A (Tab 7, Schedule 10)</t>
  </si>
  <si>
    <t>Reserve Appropriation (RFID)</t>
  </si>
  <si>
    <t xml:space="preserve">Note: </t>
  </si>
  <si>
    <t>1. The employee complement numbers are net of allocation to YDC.</t>
  </si>
  <si>
    <t>Less: Disallowed Depreciation</t>
  </si>
  <si>
    <t>LNG</t>
  </si>
  <si>
    <t>Brushing Costs</t>
  </si>
  <si>
    <t>% Transmission</t>
  </si>
  <si>
    <t>% Distribution</t>
  </si>
  <si>
    <t>Transmission Brushing</t>
  </si>
  <si>
    <t>Distribution Brushing</t>
  </si>
  <si>
    <t>Brushing Cost</t>
  </si>
  <si>
    <t>Table 3.6.1</t>
  </si>
  <si>
    <t>Table 3.15</t>
  </si>
  <si>
    <t>Mid-Year Net Rate Base</t>
  </si>
  <si>
    <t>Net plant in service</t>
  </si>
  <si>
    <t>Mid-Year:</t>
  </si>
  <si>
    <t>Working capital</t>
  </si>
  <si>
    <t>Net Rate Base</t>
  </si>
  <si>
    <t xml:space="preserve">   Before contributions</t>
  </si>
  <si>
    <t xml:space="preserve">   Less contributions</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</si>
  <si>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</si>
  <si>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</si>
  <si>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</si>
  <si>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</si>
  <si>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</si>
  <si>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</si>
  <si>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</si>
  <si>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</si>
  <si>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RFID Continuity Schedule</t>
  </si>
  <si>
    <t>Table 3.11.1</t>
  </si>
  <si>
    <t>Table 3.14.1</t>
  </si>
  <si>
    <t>Table 3.14.2</t>
  </si>
  <si>
    <t>Table 3.14.3</t>
  </si>
  <si>
    <t>Hearing Cost Reserve Account Continuity Schedule</t>
  </si>
  <si>
    <t>1. Fuel costs reflect long-term average thermal generation fuel costs at forecast firm loads, maintenance requirements, and forecast fuel prices.</t>
  </si>
  <si>
    <t>Fuel Prices, $/kW.h</t>
  </si>
  <si>
    <t>LNG Price</t>
  </si>
  <si>
    <t>Weighted Average Diesel price</t>
  </si>
  <si>
    <t xml:space="preserve">Diesel Run-Ups </t>
  </si>
  <si>
    <t>LNG Run-Ups</t>
  </si>
  <si>
    <t>Fuel cost change due to LTA thermal volume</t>
  </si>
  <si>
    <t>Fuel cost change due to fuel price change</t>
  </si>
  <si>
    <t>Load net of Fish Lake and IPPs (MW.h)</t>
  </si>
  <si>
    <t>LTA Thermal Generation (MW.h)</t>
  </si>
  <si>
    <t>LTA Fuel Cost, $000</t>
  </si>
  <si>
    <t>Maintennace run-ups (MW.h)</t>
  </si>
  <si>
    <t>Total Maintenance, $000</t>
  </si>
  <si>
    <t>Total Fuel Cost, $000</t>
  </si>
  <si>
    <t>RFID Annual Charges Ten Year History</t>
  </si>
  <si>
    <t>2021 Approved</t>
  </si>
  <si>
    <t>Actual 2021</t>
  </si>
  <si>
    <t>2023 With GRA</t>
  </si>
  <si>
    <t>2024 With GRA</t>
  </si>
  <si>
    <t>Table 3.2.1:
Fuel Cost Comparison: 2021 Approved and 2023/24 Proposed Forecast
($000)</t>
  </si>
  <si>
    <t>Proposed 2023</t>
  </si>
  <si>
    <t>Proposed 2024</t>
  </si>
  <si>
    <t>Total fuel cost change from 2021 Approved, $000</t>
  </si>
  <si>
    <t>Government Relations</t>
  </si>
  <si>
    <t>Finance, Procurement &amp; IT</t>
  </si>
  <si>
    <t>People &amp; Culture</t>
  </si>
  <si>
    <t>President &amp; Corporate Services</t>
  </si>
  <si>
    <t>Business Development</t>
  </si>
  <si>
    <t>Actual 2022</t>
  </si>
  <si>
    <t>Approved 2021</t>
  </si>
  <si>
    <t xml:space="preserve">2. The Proposed 2024 column does not include 2023/24 GRA hearing related costs as the costs are included in the hearing reserve after approval by the YUB and YEC does not expect the 2023/24 GRA hearing costs will be approved by end of 2024. </t>
  </si>
  <si>
    <t>2021 GRA</t>
  </si>
  <si>
    <t>VP Business Development transferred to its own department</t>
  </si>
  <si>
    <t>Reduced Casual</t>
  </si>
  <si>
    <t>2024 GRA</t>
  </si>
  <si>
    <t>Communincations</t>
  </si>
  <si>
    <t>Customer Service</t>
  </si>
  <si>
    <t>New full-time position, Manager Community Relations</t>
  </si>
  <si>
    <t>New full-time position, Apprentice Electrician</t>
  </si>
  <si>
    <t>New full-time position, Director, Electrical Operations</t>
  </si>
  <si>
    <t>New full-time position, Plant Operator</t>
  </si>
  <si>
    <t>New full-time position, SCC Operator</t>
  </si>
  <si>
    <t>Engineering</t>
  </si>
  <si>
    <t>Leave completion, Electrical Engineer</t>
  </si>
  <si>
    <t>New term summer students (0.25 x 2)</t>
  </si>
  <si>
    <t>New full-time position, Director, Capital Projects</t>
  </si>
  <si>
    <t>New full-time position, Sr. Project Manager, Capital Projects</t>
  </si>
  <si>
    <t>New full-time position, Junior Project Manager</t>
  </si>
  <si>
    <t>New full-time position, Director, Engineering</t>
  </si>
  <si>
    <t>New full-time position, EIT - Civil</t>
  </si>
  <si>
    <t>New full-time position, EIT - Electrical</t>
  </si>
  <si>
    <t>New full-time position, Capital Projects Financial Analyst</t>
  </si>
  <si>
    <t>New co-op positions (0.33 / 0.67)</t>
  </si>
  <si>
    <t>Planning, Environment, Health &amp; Safety</t>
  </si>
  <si>
    <t>New part-time position, EIT DSM</t>
  </si>
  <si>
    <t>New full-time position, Regulatory Projects Financial Analyst</t>
  </si>
  <si>
    <t>New full-time position, Manager, Planning</t>
  </si>
  <si>
    <t>New full-time position, Environmental Complaince PM/Coordinator</t>
  </si>
  <si>
    <t>Full-time to part-time, Environment &amp; Resource Analyst</t>
  </si>
  <si>
    <t>Full-time to part-time, Project Manager</t>
  </si>
  <si>
    <t>Finance, Procurement &amp; Information Technology</t>
  </si>
  <si>
    <t>New full-time position, Regulatory Planner</t>
  </si>
  <si>
    <t>Increased Casual (IT)</t>
  </si>
  <si>
    <t>Table 3.4.1</t>
  </si>
  <si>
    <t>Employee Complement Changes from 2021 GRA</t>
  </si>
  <si>
    <t>Communications &amp; Customer Service</t>
  </si>
  <si>
    <t>Resource Planning, Environment, Health &amp; Safety</t>
  </si>
  <si>
    <t>Table 3.14.4</t>
  </si>
  <si>
    <t>Defined Pension Deferral Account Continuity Schedule</t>
  </si>
  <si>
    <t xml:space="preserve">   Additions</t>
  </si>
  <si>
    <t>Proposed IPP Purchase Cost Deferral Account Continuity Schedule</t>
  </si>
  <si>
    <t>Table 3.14.5</t>
  </si>
  <si>
    <t>Total Brushing Expense</t>
  </si>
  <si>
    <t>Total 2021 GRA</t>
  </si>
  <si>
    <t>Total 2024 GRA</t>
  </si>
  <si>
    <t>Job Planner from Engineering to Operations</t>
  </si>
  <si>
    <t>New full-time position, People &amp; Culture Generalist</t>
  </si>
  <si>
    <t>Transmission and Distribution Costs</t>
  </si>
  <si>
    <t>Total T&amp;D</t>
  </si>
  <si>
    <t>Table 3.7.2</t>
  </si>
  <si>
    <t>Table 3.7.1</t>
  </si>
  <si>
    <t>1. As per Board Order 2018-10, the Hearing Cost Reserve Account reflects the annual appropriation of $0.250 million plus amortization of the 2016 credit balance over a five-year period [$0.195 million/year] to the total of $0.055 million for 2017-2021 years. The annual appropriation for 2022 actual, and 2023 and 2024 test years at $0.250 million.</t>
  </si>
  <si>
    <t xml:space="preserve">   Net Annual Costs</t>
  </si>
  <si>
    <t>Less: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</si>
</sst>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_-* #,##0_-;\-* #,##0_-;_-* &quot;-&quot;??_-;_-@_-"/>
    <numFmt numFmtId="169" formatCode="0.0%"/>
    <numFmt numFmtId="170" formatCode="&quot;$&quot;#,##0"/>
    <numFmt numFmtId="171" formatCode="0_)"/>
    <numFmt numFmtId="172" formatCode="General_)"/>
    <numFmt numFmtId="173" formatCode="&quot;$&quot;#,##0.0000"/>
    <numFmt numFmtId="175" formatCode="_(* #,##0.0_);_(* \(#,##0.0\);_(* &quot;-&quot;??_);_(@_)"/>
    <numFmt numFmtId="176" formatCode="0.000%"/>
  </numFmts>
  <fonts count="36"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b/>
      <sz val="11"/>
      <color theme="1"/>
      <name val="Calibri"/>
      <family val="2"/>
      <scheme val="minor"/>
    </font>
    <font>
      <u/>
      <sz val="11"/>
      <color theme="1"/>
      <name val="Calibri"/>
      <family val="2"/>
      <scheme val="minor"/>
    </font>
    <font>
      <sz val="9"/>
      <color indexed="81"/>
      <name val="Tahoma"/>
      <family val="2"/>
    </font>
    <font>
      <b/>
      <sz val="9"/>
      <color indexed="81"/>
      <name val="Tahoma"/>
      <family val="2"/>
    </font>
    <font>
      <sz val="8"/>
      <name val="Tahoma"/>
      <family val="2"/>
    </font>
    <font>
      <sz val="8"/>
      <color theme="1"/>
      <name val="Tahoma"/>
      <family val="2"/>
    </font>
  </fonts>
  <fills count="5">
    <fill>
      <patternFill patternType="none"/>
    </fill>
    <fill>
      <patternFill patternType="gray125"/>
    </fill>
    <fill>
      <patternFill patternType="solid">
        <fgColor theme="7" tint="0.39997558519241921"/>
        <bgColor indexed="65"/>
      </patternFill>
    </fill>
    <fill>
      <patternFill patternType="solid">
        <fgColor rgb="FFFFC000"/>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medium">
        <color indexed="64"/>
      </bottom>
      <diagonal/>
    </border>
  </borders>
  <cellStyleXfs count="39">
    <xf numFmtId="0" fontId="0" fillId="0" borderId="0"/>
    <xf numFmtId="0" fontId="7" fillId="2" borderId="0" applyNumberFormat="0" applyBorder="0" applyAlignment="0" applyProtection="0"/>
    <xf numFmtId="0" fontId="12" fillId="0" borderId="0"/>
    <xf numFmtId="167"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171" fontId="24" fillId="0" borderId="0"/>
    <xf numFmtId="0" fontId="26" fillId="0" borderId="0" applyAlignment="0"/>
    <xf numFmtId="0" fontId="29" fillId="0" borderId="0" applyAlignment="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8" fillId="4" borderId="0" xfId="0" applyFont="1" applyFill="1"/>
    <xf numFmtId="0" fontId="0" fillId="4" borderId="0" xfId="0" applyFill="1"/>
    <xf numFmtId="164" fontId="9" fillId="4" borderId="0" xfId="0" quotePrefix="1" applyNumberFormat="1" applyFont="1" applyFill="1" applyAlignment="1">
      <alignment horizontal="center" vertical="center"/>
    </xf>
    <xf numFmtId="164"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0" fillId="4" borderId="0" xfId="0" applyFill="1" applyAlignment="1">
      <alignment vertical="center"/>
    </xf>
    <xf numFmtId="0" fontId="10" fillId="4" borderId="0" xfId="0" applyFont="1" applyFill="1" applyAlignment="1">
      <alignment horizontal="center" vertical="center"/>
    </xf>
    <xf numFmtId="169" fontId="0" fillId="4" borderId="0" xfId="4" applyNumberFormat="1" applyFont="1" applyFill="1" applyAlignment="1">
      <alignment vertical="center"/>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165" fontId="0" fillId="4" borderId="0" xfId="0" applyNumberFormat="1" applyFill="1" applyAlignment="1">
      <alignment vertical="center"/>
    </xf>
    <xf numFmtId="9" fontId="0" fillId="4" borderId="0" xfId="4" applyFont="1" applyFill="1" applyAlignment="1">
      <alignment vertical="center"/>
    </xf>
    <xf numFmtId="37" fontId="0" fillId="4" borderId="0" xfId="0" applyNumberFormat="1" applyFill="1" applyAlignment="1">
      <alignment vertical="center"/>
    </xf>
    <xf numFmtId="0" fontId="0" fillId="4" borderId="0" xfId="0" applyFill="1" applyAlignment="1">
      <alignment vertical="center" wrapText="1"/>
    </xf>
    <xf numFmtId="0" fontId="0" fillId="4" borderId="0" xfId="0" applyFill="1" applyAlignment="1">
      <alignment horizontal="left" vertical="center"/>
    </xf>
    <xf numFmtId="165" fontId="0" fillId="4" borderId="2" xfId="0" applyNumberFormat="1" applyFill="1" applyBorder="1" applyAlignment="1">
      <alignment vertical="center"/>
    </xf>
    <xf numFmtId="0" fontId="6" fillId="4" borderId="0" xfId="0" applyFont="1" applyFill="1" applyAlignment="1">
      <alignment vertical="center"/>
    </xf>
    <xf numFmtId="165" fontId="0" fillId="4" borderId="0" xfId="0" applyNumberFormat="1" applyFill="1"/>
    <xf numFmtId="44" fontId="0" fillId="4" borderId="0" xfId="0" applyNumberFormat="1" applyFill="1"/>
    <xf numFmtId="9" fontId="0" fillId="4" borderId="0" xfId="4" applyFont="1" applyFill="1"/>
    <xf numFmtId="165" fontId="0" fillId="4" borderId="0" xfId="4" applyNumberFormat="1" applyFont="1" applyFill="1" applyAlignment="1">
      <alignment vertical="center"/>
    </xf>
    <xf numFmtId="0" fontId="23" fillId="4" borderId="0" xfId="2" applyFont="1" applyFill="1"/>
    <xf numFmtId="0" fontId="10" fillId="4" borderId="0" xfId="2" applyFont="1" applyFill="1" applyAlignment="1">
      <alignment horizontal="center"/>
    </xf>
    <xf numFmtId="0" fontId="11" fillId="4" borderId="0" xfId="2" applyFont="1" applyFill="1" applyAlignment="1">
      <alignment horizontal="center"/>
    </xf>
    <xf numFmtId="0" fontId="12" fillId="4" borderId="0" xfId="2" applyFill="1"/>
    <xf numFmtId="0" fontId="17" fillId="4" borderId="0" xfId="2" applyFont="1" applyFill="1" applyAlignment="1">
      <alignment horizontal="left"/>
    </xf>
    <xf numFmtId="0" fontId="11" fillId="4" borderId="0" xfId="2" applyFont="1" applyFill="1"/>
    <xf numFmtId="0" fontId="15" fillId="4" borderId="0" xfId="2" applyFont="1" applyFill="1" applyAlignment="1">
      <alignment horizontal="left"/>
    </xf>
    <xf numFmtId="0" fontId="10" fillId="4" borderId="0" xfId="2" applyFont="1" applyFill="1"/>
    <xf numFmtId="167" fontId="11" fillId="4" borderId="0" xfId="3" applyFont="1" applyFill="1" applyAlignment="1">
      <alignment horizontal="left"/>
    </xf>
    <xf numFmtId="167" fontId="12" fillId="4" borderId="0" xfId="3" applyFont="1" applyFill="1" applyAlignment="1">
      <alignment horizontal="center"/>
    </xf>
    <xf numFmtId="167" fontId="11" fillId="4" borderId="0" xfId="3" applyFont="1" applyFill="1"/>
    <xf numFmtId="167" fontId="11" fillId="4" borderId="0" xfId="3" applyFont="1" applyFill="1" applyAlignment="1">
      <alignment horizontal="center"/>
    </xf>
    <xf numFmtId="43" fontId="12" fillId="4" borderId="0" xfId="2" applyNumberFormat="1" applyFill="1"/>
    <xf numFmtId="2" fontId="11" fillId="4" borderId="0" xfId="2" applyNumberFormat="1" applyFont="1" applyFill="1"/>
    <xf numFmtId="0" fontId="11" fillId="4" borderId="2" xfId="2" applyFont="1" applyFill="1" applyBorder="1"/>
    <xf numFmtId="167" fontId="11" fillId="4" borderId="2" xfId="3" applyFont="1" applyFill="1" applyBorder="1" applyAlignment="1">
      <alignment horizontal="center"/>
    </xf>
    <xf numFmtId="167" fontId="11" fillId="4" borderId="0" xfId="3" applyFont="1" applyFill="1" applyBorder="1" applyAlignment="1">
      <alignment horizontal="center"/>
    </xf>
    <xf numFmtId="0" fontId="12" fillId="4" borderId="0" xfId="2" applyFill="1" applyAlignment="1">
      <alignment horizontal="center"/>
    </xf>
    <xf numFmtId="2" fontId="14" fillId="4" borderId="0" xfId="2" applyNumberFormat="1" applyFont="1" applyFill="1"/>
    <xf numFmtId="0" fontId="16" fillId="4" borderId="0" xfId="2" applyFont="1" applyFill="1" applyAlignment="1">
      <alignment horizontal="right"/>
    </xf>
    <xf numFmtId="0" fontId="16" fillId="4" borderId="0" xfId="2" applyFont="1" applyFill="1" applyAlignment="1">
      <alignment horizontal="center"/>
    </xf>
    <xf numFmtId="169" fontId="12" fillId="4" borderId="0" xfId="4" applyNumberFormat="1" applyFont="1" applyFill="1"/>
    <xf numFmtId="164" fontId="8" fillId="4" borderId="0" xfId="0" quotePrefix="1" applyNumberFormat="1"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xf>
    <xf numFmtId="38" fontId="0" fillId="4" borderId="0" xfId="0" applyNumberFormat="1" applyFill="1" applyAlignment="1">
      <alignment vertical="center"/>
    </xf>
    <xf numFmtId="165" fontId="0" fillId="4" borderId="3" xfId="0" applyNumberFormat="1" applyFill="1" applyBorder="1" applyAlignment="1">
      <alignment vertical="center"/>
    </xf>
    <xf numFmtId="37" fontId="11" fillId="4" borderId="0" xfId="1" applyNumberFormat="1" applyFont="1" applyFill="1" applyAlignment="1">
      <alignment vertical="center"/>
    </xf>
    <xf numFmtId="37" fontId="0" fillId="4" borderId="1" xfId="0" applyNumberFormat="1" applyFill="1" applyBorder="1" applyAlignment="1">
      <alignment vertical="center"/>
    </xf>
    <xf numFmtId="43" fontId="28" fillId="4" borderId="0" xfId="16" applyFont="1" applyFill="1" applyAlignment="1">
      <alignment horizontal="right"/>
    </xf>
    <xf numFmtId="0" fontId="11" fillId="4" borderId="0" xfId="0" applyFont="1" applyFill="1" applyAlignment="1">
      <alignment vertical="center"/>
    </xf>
    <xf numFmtId="165" fontId="11" fillId="4" borderId="0" xfId="1" applyNumberFormat="1" applyFont="1" applyFill="1" applyAlignment="1">
      <alignment vertical="center"/>
    </xf>
    <xf numFmtId="0" fontId="13" fillId="4" borderId="0" xfId="0" applyFont="1" applyFill="1" applyAlignment="1">
      <alignment horizontal="center" vertical="center"/>
    </xf>
    <xf numFmtId="0" fontId="20" fillId="4" borderId="0" xfId="0" applyFont="1" applyFill="1"/>
    <xf numFmtId="164" fontId="0" fillId="4" borderId="0" xfId="0" quotePrefix="1" applyNumberFormat="1" applyFill="1" applyAlignment="1">
      <alignment horizontal="center"/>
    </xf>
    <xf numFmtId="0" fontId="0" fillId="4" borderId="0" xfId="0" applyFill="1" applyAlignment="1">
      <alignment horizontal="center"/>
    </xf>
    <xf numFmtId="0" fontId="6" fillId="4" borderId="0" xfId="0" applyFont="1" applyFill="1"/>
    <xf numFmtId="0" fontId="6"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170" fontId="0" fillId="4" borderId="0" xfId="0" applyNumberFormat="1" applyFill="1" applyAlignment="1">
      <alignment horizontal="center"/>
    </xf>
    <xf numFmtId="166" fontId="0" fillId="4" borderId="1" xfId="0" applyNumberFormat="1" applyFill="1" applyBorder="1"/>
    <xf numFmtId="0" fontId="0" fillId="4" borderId="1" xfId="0" applyFill="1" applyBorder="1"/>
    <xf numFmtId="172" fontId="25" fillId="4" borderId="0" xfId="17" applyNumberFormat="1" applyFont="1" applyFill="1" applyAlignment="1">
      <alignment horizontal="left"/>
    </xf>
    <xf numFmtId="10" fontId="0" fillId="4" borderId="0" xfId="0" applyNumberFormat="1" applyFill="1" applyAlignment="1">
      <alignment vertical="center"/>
    </xf>
    <xf numFmtId="10" fontId="0" fillId="4" borderId="2" xfId="0" applyNumberFormat="1" applyFill="1" applyBorder="1" applyAlignment="1">
      <alignment vertical="center"/>
    </xf>
    <xf numFmtId="38" fontId="0" fillId="4" borderId="0" xfId="0" applyNumberFormat="1" applyFill="1"/>
    <xf numFmtId="5" fontId="11" fillId="4" borderId="0" xfId="1" applyNumberFormat="1" applyFont="1" applyFill="1" applyAlignment="1">
      <alignment vertical="center"/>
    </xf>
    <xf numFmtId="170" fontId="0" fillId="4" borderId="2" xfId="0" applyNumberFormat="1" applyFill="1" applyBorder="1" applyAlignment="1">
      <alignment vertical="center"/>
    </xf>
    <xf numFmtId="170" fontId="11" fillId="4" borderId="0" xfId="1" applyNumberFormat="1" applyFont="1" applyFill="1" applyAlignment="1">
      <alignment vertical="center"/>
    </xf>
    <xf numFmtId="3" fontId="0" fillId="4" borderId="0" xfId="0" applyNumberFormat="1" applyFill="1" applyAlignment="1">
      <alignment vertical="center"/>
    </xf>
    <xf numFmtId="165" fontId="11" fillId="4" borderId="2" xfId="0" applyNumberFormat="1" applyFont="1" applyFill="1" applyBorder="1" applyAlignment="1">
      <alignment vertical="center"/>
    </xf>
    <xf numFmtId="168" fontId="27" fillId="4" borderId="0" xfId="16" applyNumberFormat="1" applyFont="1" applyFill="1" applyAlignment="1">
      <alignment horizontal="right" vertical="center"/>
    </xf>
    <xf numFmtId="168" fontId="27" fillId="4" borderId="1" xfId="16" applyNumberFormat="1" applyFont="1" applyFill="1" applyBorder="1" applyAlignment="1">
      <alignment horizontal="right" vertical="center"/>
    </xf>
    <xf numFmtId="9" fontId="27" fillId="4" borderId="0" xfId="4" applyFont="1" applyFill="1" applyAlignment="1">
      <alignment horizontal="right" vertical="center"/>
    </xf>
    <xf numFmtId="165" fontId="11" fillId="4" borderId="0" xfId="1" applyNumberFormat="1" applyFont="1" applyFill="1" applyBorder="1" applyAlignment="1">
      <alignment vertical="center"/>
    </xf>
    <xf numFmtId="167" fontId="0" fillId="4" borderId="0" xfId="0" applyNumberFormat="1" applyFill="1"/>
    <xf numFmtId="0" fontId="20" fillId="4" borderId="0" xfId="0" applyFont="1" applyFill="1" applyAlignment="1">
      <alignment horizontal="centerContinuous" vertical="center"/>
    </xf>
    <xf numFmtId="164" fontId="0" fillId="4" borderId="0" xfId="0" quotePrefix="1" applyNumberFormat="1" applyFill="1" applyAlignment="1">
      <alignment horizontal="centerContinuous" vertical="center"/>
    </xf>
    <xf numFmtId="164" fontId="13" fillId="4" borderId="0" xfId="0" quotePrefix="1" applyNumberFormat="1" applyFont="1" applyFill="1" applyAlignment="1">
      <alignment vertical="center"/>
    </xf>
    <xf numFmtId="0" fontId="21" fillId="4" borderId="0" xfId="0" applyFont="1" applyFill="1" applyAlignment="1">
      <alignment horizontal="centerContinuous" vertical="center"/>
    </xf>
    <xf numFmtId="164" fontId="13" fillId="4" borderId="0" xfId="0" quotePrefix="1" applyNumberFormat="1" applyFont="1" applyFill="1" applyAlignment="1">
      <alignment horizontal="centerContinuous" vertical="center"/>
    </xf>
    <xf numFmtId="0" fontId="22" fillId="4" borderId="0" xfId="2" applyFont="1" applyFill="1" applyAlignment="1">
      <alignment horizontal="centerContinuous"/>
    </xf>
    <xf numFmtId="0" fontId="13" fillId="4" borderId="0" xfId="0" applyFont="1" applyFill="1" applyAlignment="1">
      <alignment vertical="center"/>
    </xf>
    <xf numFmtId="0" fontId="13" fillId="4" borderId="0" xfId="0" applyFont="1" applyFill="1" applyAlignment="1">
      <alignment horizontal="centerContinuous" vertical="center"/>
    </xf>
    <xf numFmtId="0" fontId="20" fillId="4" borderId="0" xfId="0" applyFont="1" applyFill="1" applyAlignment="1">
      <alignment horizontal="centerContinuous"/>
    </xf>
    <xf numFmtId="164" fontId="0" fillId="4" borderId="0" xfId="0" quotePrefix="1" applyNumberFormat="1" applyFill="1" applyAlignment="1">
      <alignment horizontal="centerContinuous"/>
    </xf>
    <xf numFmtId="0" fontId="0" fillId="4" borderId="0" xfId="0" applyFill="1" applyAlignment="1">
      <alignment horizontal="centerContinuous"/>
    </xf>
    <xf numFmtId="164" fontId="6" fillId="4" borderId="0" xfId="0" quotePrefix="1" applyNumberFormat="1" applyFont="1" applyFill="1" applyAlignment="1">
      <alignment horizontal="centerContinuous" vertical="center"/>
    </xf>
    <xf numFmtId="164" fontId="13" fillId="4" borderId="0" xfId="0" applyNumberFormat="1" applyFont="1" applyFill="1" applyAlignment="1">
      <alignment vertical="center"/>
    </xf>
    <xf numFmtId="167" fontId="12" fillId="4" borderId="0" xfId="3" applyFont="1" applyFill="1" applyBorder="1" applyAlignment="1">
      <alignment horizontal="center"/>
    </xf>
    <xf numFmtId="167" fontId="11" fillId="4" borderId="0" xfId="3" applyFont="1" applyFill="1" applyBorder="1" applyAlignment="1">
      <alignment horizontal="left"/>
    </xf>
    <xf numFmtId="37" fontId="11" fillId="4" borderId="0" xfId="1" applyNumberFormat="1" applyFont="1" applyFill="1" applyBorder="1" applyAlignment="1">
      <alignment vertical="center"/>
    </xf>
    <xf numFmtId="0" fontId="2" fillId="0" borderId="0" xfId="20"/>
    <xf numFmtId="0" fontId="30" fillId="0" borderId="0" xfId="20" applyFont="1" applyAlignment="1">
      <alignment horizontal="center"/>
    </xf>
    <xf numFmtId="0" fontId="30" fillId="0" borderId="1" xfId="20" applyFont="1" applyBorder="1" applyAlignment="1">
      <alignment horizontal="center" vertical="center" wrapText="1"/>
    </xf>
    <xf numFmtId="168" fontId="0" fillId="0" borderId="0" xfId="21" applyNumberFormat="1" applyFont="1"/>
    <xf numFmtId="168" fontId="0" fillId="0" borderId="0" xfId="21" applyNumberFormat="1" applyFont="1" applyBorder="1"/>
    <xf numFmtId="168" fontId="2" fillId="0" borderId="0" xfId="20" applyNumberFormat="1"/>
    <xf numFmtId="168" fontId="0" fillId="0" borderId="0" xfId="21" applyNumberFormat="1" applyFont="1" applyFill="1"/>
    <xf numFmtId="0" fontId="2" fillId="0" borderId="0" xfId="20" applyAlignment="1">
      <alignment horizontal="left" indent="2"/>
    </xf>
    <xf numFmtId="173" fontId="0" fillId="0" borderId="0" xfId="22" applyNumberFormat="1" applyFont="1"/>
    <xf numFmtId="173" fontId="0" fillId="0" borderId="0" xfId="22" applyNumberFormat="1" applyFont="1" applyFill="1"/>
    <xf numFmtId="0" fontId="30" fillId="0" borderId="0" xfId="20" applyFont="1"/>
    <xf numFmtId="170" fontId="30" fillId="0" borderId="3" xfId="22" applyNumberFormat="1" applyFont="1" applyBorder="1"/>
    <xf numFmtId="170" fontId="30" fillId="0" borderId="3" xfId="22" applyNumberFormat="1" applyFont="1" applyFill="1" applyBorder="1"/>
    <xf numFmtId="0" fontId="31" fillId="0" borderId="0" xfId="20" applyFont="1"/>
    <xf numFmtId="170" fontId="0" fillId="0" borderId="0" xfId="22" applyNumberFormat="1" applyFont="1"/>
    <xf numFmtId="170" fontId="0" fillId="0" borderId="0" xfId="22" applyNumberFormat="1" applyFont="1" applyFill="1"/>
    <xf numFmtId="170" fontId="30" fillId="0" borderId="4" xfId="20" applyNumberFormat="1" applyFont="1" applyBorder="1"/>
    <xf numFmtId="170" fontId="30" fillId="0" borderId="0" xfId="20" applyNumberFormat="1" applyFont="1"/>
    <xf numFmtId="170" fontId="2" fillId="0" borderId="0" xfId="20" applyNumberFormat="1"/>
    <xf numFmtId="170" fontId="0" fillId="0" borderId="0" xfId="21" applyNumberFormat="1" applyFont="1" applyFill="1"/>
    <xf numFmtId="9" fontId="2" fillId="3" borderId="0" xfId="23" applyFill="1"/>
    <xf numFmtId="165" fontId="0" fillId="0" borderId="2" xfId="0" applyNumberFormat="1" applyBorder="1" applyAlignment="1">
      <alignment vertical="center"/>
    </xf>
    <xf numFmtId="0" fontId="14" fillId="0" borderId="0" xfId="2" applyFont="1"/>
    <xf numFmtId="0" fontId="12" fillId="0" borderId="0" xfId="2"/>
    <xf numFmtId="167" fontId="0" fillId="0" borderId="0" xfId="3" applyFont="1"/>
    <xf numFmtId="0" fontId="12" fillId="0" borderId="0" xfId="2" applyAlignment="1">
      <alignment horizontal="center"/>
    </xf>
    <xf numFmtId="0" fontId="12" fillId="0" borderId="4" xfId="2" applyBorder="1"/>
    <xf numFmtId="167" fontId="0" fillId="0" borderId="4" xfId="3" applyFont="1" applyBorder="1"/>
    <xf numFmtId="43" fontId="12" fillId="0" borderId="0" xfId="2" applyNumberFormat="1"/>
    <xf numFmtId="167" fontId="0" fillId="0" borderId="0" xfId="3" applyFont="1" applyBorder="1"/>
    <xf numFmtId="175" fontId="0" fillId="0" borderId="0" xfId="3" applyNumberFormat="1" applyFont="1"/>
    <xf numFmtId="37" fontId="0" fillId="4" borderId="0" xfId="0" applyNumberFormat="1" applyFill="1"/>
    <xf numFmtId="1" fontId="0" fillId="4" borderId="2" xfId="0" applyNumberFormat="1" applyFill="1" applyBorder="1" applyAlignment="1">
      <alignment vertical="center"/>
    </xf>
    <xf numFmtId="1" fontId="0" fillId="4" borderId="0" xfId="0" applyNumberFormat="1" applyFill="1" applyAlignment="1">
      <alignment vertical="center"/>
    </xf>
    <xf numFmtId="176" fontId="0" fillId="4" borderId="0" xfId="0" applyNumberFormat="1" applyFill="1" applyAlignment="1">
      <alignment vertical="center"/>
    </xf>
    <xf numFmtId="0" fontId="35" fillId="4" borderId="0" xfId="0" applyFont="1" applyFill="1" applyAlignment="1">
      <alignment vertical="center"/>
    </xf>
    <xf numFmtId="0" fontId="0" fillId="4" borderId="0" xfId="0" applyFill="1" applyAlignment="1">
      <alignment horizontal="left" vertical="center" wrapText="1"/>
    </xf>
    <xf numFmtId="0" fontId="20" fillId="0" borderId="0" xfId="20" applyFont="1" applyAlignment="1">
      <alignment horizontal="center" wrapText="1"/>
    </xf>
    <xf numFmtId="0" fontId="0" fillId="0" borderId="0" xfId="0" applyAlignment="1">
      <alignment horizontal="left" wrapText="1"/>
    </xf>
    <xf numFmtId="0" fontId="35" fillId="0" borderId="0" xfId="0" applyFont="1" applyFill="1" applyAlignment="1">
      <alignment horizontal="left" vertical="center" wrapText="1"/>
    </xf>
  </cellXfs>
  <cellStyles count="39">
    <cellStyle name="60% - Accent4" xfId="1" builtinId="44"/>
    <cellStyle name="60% - Accent4 2" xfId="14" xr:uid="{00000000-0005-0000-0000-000001000000}"/>
    <cellStyle name="Comma" xfId="16" builtinId="3"/>
    <cellStyle name="Comma 10 2 2" xfId="21" xr:uid="{00000000-0005-0000-0000-000003000000}"/>
    <cellStyle name="Comma 10 2 2 2" xfId="36" xr:uid="{515E52EB-92FC-47C7-B067-A90F6362534D}"/>
    <cellStyle name="Comma 2" xfId="3" xr:uid="{00000000-0005-0000-0000-000004000000}"/>
    <cellStyle name="Comma 2 2" xfId="24" xr:uid="{D0334F43-DD3A-4198-847A-D8D83B9BE8F2}"/>
    <cellStyle name="Comma 3" xfId="6" xr:uid="{00000000-0005-0000-0000-000005000000}"/>
    <cellStyle name="Comma 3 2" xfId="26" xr:uid="{AFB355B4-DED2-4979-A940-5FC9296D36B3}"/>
    <cellStyle name="Comma 4" xfId="9" xr:uid="{00000000-0005-0000-0000-000006000000}"/>
    <cellStyle name="Comma 4 2" xfId="29" xr:uid="{60BCCB50-2433-492E-8842-9544CDF58D2E}"/>
    <cellStyle name="Comma 5" xfId="33" xr:uid="{C3D2F0D2-D3B3-4355-BC9D-479B24159F7B}"/>
    <cellStyle name="Currency 5 2 2 2" xfId="22" xr:uid="{00000000-0005-0000-0000-000007000000}"/>
    <cellStyle name="Currency 5 2 2 2 2" xfId="37" xr:uid="{94CFD641-A60B-4D49-A798-EB7DC6864D4F}"/>
    <cellStyle name="Normal" xfId="0" builtinId="0"/>
    <cellStyle name="Normal 10 2 2 3" xfId="20" xr:uid="{00000000-0005-0000-0000-000009000000}"/>
    <cellStyle name="Normal 10 2 2 3 2" xfId="35" xr:uid="{5A0F8ED8-6355-495D-A276-E68FCA83055F}"/>
    <cellStyle name="Normal 2" xfId="2" xr:uid="{00000000-0005-0000-0000-00000A000000}"/>
    <cellStyle name="Normal 3" xfId="5" xr:uid="{00000000-0005-0000-0000-00000B000000}"/>
    <cellStyle name="Normal 3 2" xfId="25" xr:uid="{1E379EFC-D415-465B-B0B5-F1DE34264752}"/>
    <cellStyle name="Normal 4" xfId="8" xr:uid="{00000000-0005-0000-0000-00000C000000}"/>
    <cellStyle name="Normal 4 2" xfId="28" xr:uid="{32C4D230-47AD-434E-9FDC-BCB0F368040A}"/>
    <cellStyle name="Normal 5" xfId="11" xr:uid="{00000000-0005-0000-0000-00000D000000}"/>
    <cellStyle name="Normal 5 2" xfId="12" xr:uid="{00000000-0005-0000-0000-00000E000000}"/>
    <cellStyle name="Normal 5 3" xfId="31" xr:uid="{673EA4BF-3595-4722-9D23-31978F76010B}"/>
    <cellStyle name="Normal 6" xfId="15" xr:uid="{00000000-0005-0000-0000-00000F000000}"/>
    <cellStyle name="Normal 6 2" xfId="32" xr:uid="{B036B52F-3DD7-40FD-A21D-8A27AB5FD464}"/>
    <cellStyle name="Normal 7" xfId="18" xr:uid="{00000000-0005-0000-0000-000010000000}"/>
    <cellStyle name="Normal 8" xfId="19" xr:uid="{00000000-0005-0000-0000-000011000000}"/>
    <cellStyle name="Normal 8 2" xfId="34" xr:uid="{01B7955E-785E-4A70-A9EE-AFB639978E5B}"/>
    <cellStyle name="Normal_2000 draft YUB Schedules with final adjustments" xfId="17" xr:uid="{00000000-0005-0000-0000-000012000000}"/>
    <cellStyle name="Percent" xfId="4" builtinId="5"/>
    <cellStyle name="Percent 11" xfId="23" xr:uid="{00000000-0005-0000-0000-000014000000}"/>
    <cellStyle name="Percent 11 2" xfId="38" xr:uid="{AFCFAA20-3F61-41B2-844E-A5EB0EEA4885}"/>
    <cellStyle name="Percent 2" xfId="7" xr:uid="{00000000-0005-0000-0000-000015000000}"/>
    <cellStyle name="Percent 2 2" xfId="27" xr:uid="{58AB238B-D773-4E4A-B4BE-67C453370DC1}"/>
    <cellStyle name="Percent 3" xfId="10" xr:uid="{00000000-0005-0000-0000-000016000000}"/>
    <cellStyle name="Percent 3 2" xfId="30" xr:uid="{E8A3F81C-957E-44B1-9D7B-C2E61B89EEEC}"/>
    <cellStyle name="Percent 4" xfId="13" xr:uid="{00000000-0005-0000-0000-00001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0F00-00000128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1000-0000012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200-0000013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300-0000012C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400-0000013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1500-000001F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14689" name="Button 1" hidden="1">
              <a:extLst>
                <a:ext uri="{63B3BB69-23CF-44E3-9099-C40C66FF867C}">
                  <a14:compatExt spid="_x0000_s114689"/>
                </a:ext>
                <a:ext uri="{FF2B5EF4-FFF2-40B4-BE49-F238E27FC236}">
                  <a16:creationId xmlns:a16="http://schemas.microsoft.com/office/drawing/2014/main" id="{00000000-0008-0000-1600-000001C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15713" name="Button 1" hidden="1">
              <a:extLst>
                <a:ext uri="{63B3BB69-23CF-44E3-9099-C40C66FF867C}">
                  <a14:compatExt spid="_x0000_s115713"/>
                </a:ext>
                <a:ext uri="{FF2B5EF4-FFF2-40B4-BE49-F238E27FC236}">
                  <a16:creationId xmlns:a16="http://schemas.microsoft.com/office/drawing/2014/main" id="{00000000-0008-0000-1700-000001C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1800-0000013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128001" name="Button 1" hidden="1">
              <a:extLst>
                <a:ext uri="{63B3BB69-23CF-44E3-9099-C40C66FF867C}">
                  <a14:compatExt spid="_x0000_s128001"/>
                </a:ext>
                <a:ext uri="{FF2B5EF4-FFF2-40B4-BE49-F238E27FC236}">
                  <a16:creationId xmlns:a16="http://schemas.microsoft.com/office/drawing/2014/main" id="{00000000-0008-0000-0700-000001F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xdr:colOff>
          <xdr:row>0</xdr:row>
          <xdr:rowOff>0</xdr:rowOff>
        </xdr:from>
        <xdr:to>
          <xdr:col>1</xdr:col>
          <xdr:colOff>1212850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21.bin"/><Relationship Id="rId4" Type="http://schemas.openxmlformats.org/officeDocument/2006/relationships/ctrlProp" Target="../ctrlProps/ctrlProp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trlProp" Target="../ctrlProps/ctrlProp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trlProp" Target="../ctrlProps/ctrlProp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trlProp" Target="../ctrlProps/ctrlProp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5.bin"/><Relationship Id="rId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J15"/>
  <sheetViews>
    <sheetView tabSelected="1" view="pageBreakPreview" zoomScaleNormal="100" zoomScaleSheetLayoutView="100" workbookViewId="0">
      <pane ySplit="3" topLeftCell="A4" activePane="bottomLeft" state="frozen"/>
      <selection activeCell="F10" sqref="F10"/>
      <selection pane="bottomLeft" activeCell="A4" sqref="A4"/>
    </sheetView>
  </sheetViews>
  <sheetFormatPr defaultColWidth="9.08984375" defaultRowHeight="12.5" x14ac:dyDescent="0.25"/>
  <cols>
    <col min="1" max="1" width="9.08984375" style="2"/>
    <col min="2" max="2" width="31.6328125" style="2" customWidth="1"/>
    <col min="3" max="3" width="1.453125" style="2" customWidth="1"/>
    <col min="4" max="4" width="11.36328125" style="2" customWidth="1"/>
    <col min="5" max="5" width="1.453125" style="2" customWidth="1"/>
    <col min="6" max="7" width="11.36328125" style="2" customWidth="1"/>
    <col min="8" max="9" width="10.453125" style="2" customWidth="1"/>
    <col min="10" max="16384" width="9.08984375" style="2"/>
  </cols>
  <sheetData>
    <row r="3" spans="2:10" s="1" customFormat="1" ht="15" x14ac:dyDescent="0.3">
      <c r="B3" s="78" t="s">
        <v>0</v>
      </c>
      <c r="C3" s="78"/>
      <c r="D3" s="78"/>
      <c r="E3" s="78"/>
      <c r="F3" s="78"/>
      <c r="G3" s="78"/>
      <c r="H3" s="78"/>
      <c r="I3" s="78"/>
    </row>
    <row r="4" spans="2:10" s="1" customFormat="1" ht="15" x14ac:dyDescent="0.3">
      <c r="B4" s="78" t="s">
        <v>58</v>
      </c>
      <c r="C4" s="78"/>
      <c r="D4" s="78"/>
      <c r="E4" s="78"/>
      <c r="F4" s="78"/>
      <c r="G4" s="78"/>
      <c r="H4" s="78"/>
      <c r="I4" s="78"/>
    </row>
    <row r="5" spans="2:10" ht="15.75" customHeight="1" x14ac:dyDescent="0.25">
      <c r="B5" s="79" t="s">
        <v>1</v>
      </c>
      <c r="C5" s="79"/>
      <c r="D5" s="79"/>
      <c r="E5" s="79"/>
      <c r="F5" s="79"/>
      <c r="G5" s="79"/>
      <c r="H5" s="79"/>
      <c r="I5" s="79"/>
    </row>
    <row r="6" spans="2:10" ht="11.25" customHeight="1" x14ac:dyDescent="0.25">
      <c r="B6" s="44"/>
      <c r="C6" s="45"/>
      <c r="D6" s="46"/>
      <c r="E6" s="46"/>
      <c r="F6" s="46"/>
      <c r="G6" s="46"/>
      <c r="H6" s="46"/>
    </row>
    <row r="7" spans="2:10" s="6" customFormat="1" x14ac:dyDescent="0.25">
      <c r="D7" s="7"/>
      <c r="E7" s="7"/>
      <c r="F7" s="7"/>
      <c r="G7" s="7"/>
      <c r="H7" s="7"/>
      <c r="I7" s="7"/>
    </row>
    <row r="8" spans="2:10" s="6" customFormat="1" ht="25" x14ac:dyDescent="0.25">
      <c r="D8" s="9" t="s">
        <v>148</v>
      </c>
      <c r="E8" s="10"/>
      <c r="F8" s="9" t="s">
        <v>135</v>
      </c>
      <c r="G8" s="9" t="s">
        <v>147</v>
      </c>
      <c r="H8" s="9" t="s">
        <v>139</v>
      </c>
      <c r="I8" s="9" t="s">
        <v>140</v>
      </c>
    </row>
    <row r="9" spans="2:10" s="6" customFormat="1" ht="22.5" customHeight="1" x14ac:dyDescent="0.25">
      <c r="B9" s="6" t="s">
        <v>54</v>
      </c>
      <c r="D9" s="11">
        <f>'3.2'!D11</f>
        <v>15882.070192506908</v>
      </c>
      <c r="E9" s="11"/>
      <c r="F9" s="11">
        <f>'3.2'!F11</f>
        <v>12666.974316157601</v>
      </c>
      <c r="G9" s="11">
        <f>'3.2'!G11</f>
        <v>15050.613595704119</v>
      </c>
      <c r="H9" s="11">
        <f>'3.2'!H11</f>
        <v>16272.084831956337</v>
      </c>
      <c r="I9" s="11">
        <f>'3.2'!I11</f>
        <v>16966.959997269121</v>
      </c>
      <c r="J9" s="11"/>
    </row>
    <row r="10" spans="2:10" s="6" customFormat="1" ht="22.5" customHeight="1" x14ac:dyDescent="0.25">
      <c r="B10" s="6" t="s">
        <v>74</v>
      </c>
      <c r="D10" s="13">
        <f>'3.3'!D17</f>
        <v>28574.831470062556</v>
      </c>
      <c r="E10" s="13"/>
      <c r="F10" s="13">
        <f>'3.3'!F17</f>
        <v>28666.514590000002</v>
      </c>
      <c r="G10" s="13">
        <f>'3.3'!G17</f>
        <v>30828.211070000001</v>
      </c>
      <c r="H10" s="13">
        <f>'3.3'!H17</f>
        <v>34998.927887871512</v>
      </c>
      <c r="I10" s="13">
        <f>'3.3'!I17</f>
        <v>37483.717958304325</v>
      </c>
      <c r="J10" s="11"/>
    </row>
    <row r="11" spans="2:10" s="6" customFormat="1" ht="22.5" customHeight="1" x14ac:dyDescent="0.25">
      <c r="B11" s="6" t="s">
        <v>2</v>
      </c>
      <c r="D11" s="47">
        <f>'3.14'!D14</f>
        <v>12631.387442442705</v>
      </c>
      <c r="E11" s="47"/>
      <c r="F11" s="47">
        <f>'3.14'!F14</f>
        <v>13692.115739361112</v>
      </c>
      <c r="G11" s="47">
        <f>'3.14'!G14</f>
        <v>11093.541491666667</v>
      </c>
      <c r="H11" s="47">
        <f>'3.14'!H14</f>
        <v>11996.704537000001</v>
      </c>
      <c r="I11" s="47">
        <f>'3.14'!I14</f>
        <v>15160.556537</v>
      </c>
      <c r="J11" s="11"/>
    </row>
    <row r="12" spans="2:10" s="6" customFormat="1" ht="22.5" customHeight="1" x14ac:dyDescent="0.25">
      <c r="B12" s="6" t="s">
        <v>3</v>
      </c>
      <c r="D12" s="47">
        <v>16160.586440526487</v>
      </c>
      <c r="E12" s="47"/>
      <c r="F12" s="47">
        <v>16447.850906836211</v>
      </c>
      <c r="G12" s="47">
        <v>18502.564106809434</v>
      </c>
      <c r="H12" s="47">
        <v>18172.125796385724</v>
      </c>
      <c r="I12" s="47">
        <v>20813.898271414848</v>
      </c>
      <c r="J12" s="11"/>
    </row>
    <row r="13" spans="2:10" s="6" customFormat="1" ht="22.5" customHeight="1" x14ac:dyDescent="0.25">
      <c r="B13" s="6" t="s">
        <v>80</v>
      </c>
      <c r="D13" s="48">
        <f>SUM(D9:D12)</f>
        <v>73248.875545538656</v>
      </c>
      <c r="E13" s="11"/>
      <c r="F13" s="48">
        <f t="shared" ref="F13" si="0">SUM(F9:F12)</f>
        <v>71473.455552354921</v>
      </c>
      <c r="G13" s="48">
        <f t="shared" ref="G13" si="1">SUM(G9:G12)</f>
        <v>75474.930264180206</v>
      </c>
      <c r="H13" s="48">
        <f>SUM(H9:H12)</f>
        <v>81439.843053213568</v>
      </c>
      <c r="I13" s="48">
        <f>SUM(I9:I12)</f>
        <v>90425.132763988295</v>
      </c>
      <c r="J13" s="11"/>
    </row>
    <row r="14" spans="2:10" s="6" customFormat="1" x14ac:dyDescent="0.25"/>
    <row r="15" spans="2:10" s="6" customFormat="1" x14ac:dyDescent="0.25"/>
  </sheetData>
  <pageMargins left="0.70866141732283472" right="0.70866141732283472" top="0.74803149606299213" bottom="0.74803149606299213" header="0.31496062992125984" footer="0.31496062992125984"/>
  <pageSetup scale="87"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3:I13"/>
  <sheetViews>
    <sheetView view="pageBreakPreview" zoomScale="115" zoomScaleNormal="100" zoomScaleSheetLayoutView="115" workbookViewId="0">
      <pane ySplit="3" topLeftCell="A4" activePane="bottomLeft" state="frozen"/>
      <selection activeCell="F10" sqref="F10"/>
      <selection pane="bottomLeft" activeCell="F8" sqref="F8"/>
    </sheetView>
  </sheetViews>
  <sheetFormatPr defaultColWidth="9.08984375" defaultRowHeight="12.5" x14ac:dyDescent="0.25"/>
  <cols>
    <col min="1" max="1" width="9.08984375" style="2"/>
    <col min="2" max="2" width="19.6328125" style="2" customWidth="1"/>
    <col min="3" max="3" width="1.453125" style="2" customWidth="1"/>
    <col min="4" max="4" width="11.36328125" style="2" customWidth="1"/>
    <col min="5" max="5" width="1.453125" style="2" customWidth="1"/>
    <col min="6" max="7" width="11.36328125" style="2" customWidth="1"/>
    <col min="8" max="8" width="10.81640625" style="2" customWidth="1"/>
    <col min="9" max="9" width="11.36328125" style="2" customWidth="1"/>
    <col min="10" max="16384" width="9.08984375" style="2"/>
  </cols>
  <sheetData>
    <row r="3" spans="2:9" s="1" customFormat="1" ht="15" x14ac:dyDescent="0.3">
      <c r="B3" s="81" t="s">
        <v>199</v>
      </c>
      <c r="C3" s="81"/>
      <c r="D3" s="81"/>
      <c r="E3" s="81"/>
      <c r="F3" s="81"/>
      <c r="G3" s="81"/>
      <c r="H3" s="81"/>
      <c r="I3" s="81"/>
    </row>
    <row r="4" spans="2:9" s="1" customFormat="1" ht="15" x14ac:dyDescent="0.3">
      <c r="B4" s="81" t="s">
        <v>20</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4</v>
      </c>
      <c r="D9" s="11">
        <v>674.07088968521123</v>
      </c>
      <c r="E9" s="11"/>
      <c r="F9" s="11">
        <v>644.78761499999996</v>
      </c>
      <c r="G9" s="11">
        <v>548.23663499999998</v>
      </c>
      <c r="H9" s="11">
        <v>657.10499853632598</v>
      </c>
      <c r="I9" s="11">
        <v>666.15558824038919</v>
      </c>
    </row>
    <row r="10" spans="2:9" s="6" customFormat="1" ht="22.5" customHeight="1" x14ac:dyDescent="0.25">
      <c r="B10" s="6" t="s">
        <v>95</v>
      </c>
      <c r="D10" s="13">
        <v>1175.0094768764216</v>
      </c>
      <c r="E10" s="13"/>
      <c r="F10" s="13">
        <f>'3.6.1'!F9</f>
        <v>1197.2252353230929</v>
      </c>
      <c r="G10" s="13">
        <f>'3.6.1'!G9</f>
        <v>976.18751116394662</v>
      </c>
      <c r="H10" s="13">
        <f>'3.6.1'!H9</f>
        <v>870.74396133434379</v>
      </c>
      <c r="I10" s="13">
        <f>'3.6.1'!I9</f>
        <v>1160.1459438968916</v>
      </c>
    </row>
    <row r="11" spans="2:9" s="6" customFormat="1" ht="22.5" customHeight="1" x14ac:dyDescent="0.25">
      <c r="B11" s="6" t="s">
        <v>57</v>
      </c>
      <c r="D11" s="13">
        <v>219.14052312357853</v>
      </c>
      <c r="E11" s="13"/>
      <c r="F11" s="13">
        <v>190.18745967690711</v>
      </c>
      <c r="G11" s="13">
        <v>244.35718883605352</v>
      </c>
      <c r="H11" s="13">
        <v>288.21403866565629</v>
      </c>
      <c r="I11" s="13">
        <v>278.95105610310839</v>
      </c>
    </row>
    <row r="12" spans="2:9" s="6" customFormat="1" ht="22.5" customHeight="1" thickBot="1" x14ac:dyDescent="0.3">
      <c r="B12" s="6" t="s">
        <v>69</v>
      </c>
      <c r="D12" s="16">
        <f>SUM(D9:D10,D11)</f>
        <v>2068.2208896852112</v>
      </c>
      <c r="E12" s="16"/>
      <c r="F12" s="16">
        <f t="shared" ref="F12:I12" si="0">SUM(F9:F10,F11)</f>
        <v>2032.2003099999999</v>
      </c>
      <c r="G12" s="16">
        <f t="shared" si="0"/>
        <v>1768.7813350000001</v>
      </c>
      <c r="H12" s="16">
        <f t="shared" si="0"/>
        <v>1816.0629985363259</v>
      </c>
      <c r="I12" s="16">
        <f t="shared" si="0"/>
        <v>2105.2525882403893</v>
      </c>
    </row>
    <row r="13" spans="2:9" ht="13" thickTop="1" x14ac:dyDescent="0.25"/>
  </sheetData>
  <pageMargins left="0.70866141732283472" right="0.70866141732283472" top="0.74803149606299213" bottom="0.74803149606299213" header="0.31496062992125984" footer="0.31496062992125984"/>
  <pageSetup scale="97"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3:I13"/>
  <sheetViews>
    <sheetView view="pageBreakPreview" zoomScale="115" zoomScaleNormal="100" zoomScaleSheetLayoutView="115" workbookViewId="0">
      <pane ySplit="3" topLeftCell="A4" activePane="bottomLeft" state="frozen"/>
      <selection activeCell="F10" sqref="F10"/>
      <selection pane="bottomLeft" activeCell="F8" sqref="F8"/>
    </sheetView>
  </sheetViews>
  <sheetFormatPr defaultColWidth="9.08984375" defaultRowHeight="12.5" x14ac:dyDescent="0.25"/>
  <cols>
    <col min="1" max="1" width="9.08984375" style="2"/>
    <col min="2" max="2" width="19.08984375" style="2" customWidth="1"/>
    <col min="3" max="3" width="1.453125" style="2" customWidth="1"/>
    <col min="4" max="4" width="11.36328125" style="2" customWidth="1"/>
    <col min="5" max="5" width="1.453125" style="2" customWidth="1"/>
    <col min="6" max="6" width="11.36328125" style="2" customWidth="1"/>
    <col min="7" max="7" width="10.90625" style="2" customWidth="1"/>
    <col min="8" max="8" width="10.6328125" style="2" customWidth="1"/>
    <col min="9" max="9" width="11.36328125" style="2" customWidth="1"/>
    <col min="10" max="16384" width="9.08984375" style="2"/>
  </cols>
  <sheetData>
    <row r="3" spans="2:9" s="1" customFormat="1" ht="15" x14ac:dyDescent="0.3">
      <c r="B3" s="81" t="s">
        <v>198</v>
      </c>
      <c r="C3" s="81"/>
      <c r="D3" s="81"/>
      <c r="E3" s="81"/>
      <c r="F3" s="81"/>
      <c r="G3" s="81"/>
      <c r="H3" s="81"/>
      <c r="I3" s="81"/>
    </row>
    <row r="4" spans="2:9" s="1" customFormat="1" ht="15" x14ac:dyDescent="0.3">
      <c r="B4" s="81" t="s">
        <v>21</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4</v>
      </c>
      <c r="D9" s="11">
        <v>629.08037280162375</v>
      </c>
      <c r="E9" s="11"/>
      <c r="F9" s="11">
        <v>701.187185</v>
      </c>
      <c r="G9" s="11">
        <v>686.79607499999997</v>
      </c>
      <c r="H9" s="11">
        <v>751.89353306917496</v>
      </c>
      <c r="I9" s="11">
        <v>763.62690943213636</v>
      </c>
    </row>
    <row r="10" spans="2:9" s="6" customFormat="1" ht="22.5" customHeight="1" x14ac:dyDescent="0.25">
      <c r="B10" s="6" t="s">
        <v>95</v>
      </c>
      <c r="D10" s="13">
        <v>212.49052312357844</v>
      </c>
      <c r="E10" s="13"/>
      <c r="F10" s="13">
        <f>'3.6.1'!F10</f>
        <v>115.95058467690708</v>
      </c>
      <c r="G10" s="13">
        <f>'3.6.1'!F10</f>
        <v>115.95058467690708</v>
      </c>
      <c r="H10" s="13">
        <f>'3.6.1'!H10</f>
        <v>496.75603866565621</v>
      </c>
      <c r="I10" s="13">
        <f>'3.6.1'!I10</f>
        <v>207.35405610310841</v>
      </c>
    </row>
    <row r="11" spans="2:9" s="6" customFormat="1" ht="22.5" customHeight="1" x14ac:dyDescent="0.25">
      <c r="B11" s="6" t="s">
        <v>57</v>
      </c>
      <c r="D11" s="13">
        <v>278.5094768764215</v>
      </c>
      <c r="E11" s="13"/>
      <c r="F11" s="13">
        <v>283.44143032309296</v>
      </c>
      <c r="G11" s="13">
        <v>400.4770253230929</v>
      </c>
      <c r="H11" s="13">
        <v>208.48196133434385</v>
      </c>
      <c r="I11" s="13">
        <v>218.74594389689162</v>
      </c>
    </row>
    <row r="12" spans="2:9" s="6" customFormat="1" ht="22.5" customHeight="1" thickBot="1" x14ac:dyDescent="0.3">
      <c r="B12" s="6" t="s">
        <v>70</v>
      </c>
      <c r="D12" s="16">
        <f>SUM(D9,D10,D11)</f>
        <v>1120.0803728016238</v>
      </c>
      <c r="E12" s="11"/>
      <c r="F12" s="16">
        <f t="shared" ref="F12:I12" si="0">SUM(F9,F10,F11)</f>
        <v>1100.5792000000001</v>
      </c>
      <c r="G12" s="16">
        <f t="shared" si="0"/>
        <v>1203.2236849999999</v>
      </c>
      <c r="H12" s="16">
        <f t="shared" si="0"/>
        <v>1457.131533069175</v>
      </c>
      <c r="I12" s="16">
        <f t="shared" si="0"/>
        <v>1189.7269094321364</v>
      </c>
    </row>
    <row r="13" spans="2:9" ht="13" thickTop="1" x14ac:dyDescent="0.25"/>
  </sheetData>
  <pageMargins left="0.70866141732283472" right="0.70866141732283472" top="0.74803149606299213" bottom="0.74803149606299213" header="0.31496062992125984" footer="0.31496062992125984"/>
  <pageSetup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3:J14"/>
  <sheetViews>
    <sheetView view="pageBreakPreview" zoomScale="115" zoomScaleNormal="100" zoomScaleSheetLayoutView="115" workbookViewId="0">
      <pane ySplit="3" topLeftCell="A4" activePane="bottomLeft" state="frozen"/>
      <selection activeCell="F10" sqref="F10"/>
      <selection pane="bottomLeft"/>
    </sheetView>
  </sheetViews>
  <sheetFormatPr defaultColWidth="9.08984375" defaultRowHeight="12.5" x14ac:dyDescent="0.25"/>
  <cols>
    <col min="1" max="1" width="9.08984375" style="2"/>
    <col min="2" max="2" width="29.453125" style="2" customWidth="1"/>
    <col min="3" max="3" width="1.453125" style="2" customWidth="1"/>
    <col min="4" max="4" width="11.36328125" style="2" customWidth="1"/>
    <col min="5" max="5" width="1.453125" style="2" customWidth="1"/>
    <col min="6" max="6" width="11.36328125" style="2" customWidth="1"/>
    <col min="7" max="7" width="10.7265625" style="2" customWidth="1"/>
    <col min="8" max="8" width="10.26953125" style="2" customWidth="1"/>
    <col min="9" max="9" width="11.36328125" style="2" customWidth="1"/>
    <col min="10" max="16384" width="9.08984375" style="2"/>
  </cols>
  <sheetData>
    <row r="3" spans="2:10" s="1" customFormat="1" ht="15" x14ac:dyDescent="0.3">
      <c r="B3" s="81" t="s">
        <v>25</v>
      </c>
      <c r="C3" s="81"/>
      <c r="D3" s="81"/>
      <c r="E3" s="81"/>
      <c r="F3" s="81"/>
      <c r="G3" s="81"/>
      <c r="H3" s="81"/>
      <c r="I3" s="81"/>
    </row>
    <row r="4" spans="2:10" s="1" customFormat="1" ht="15" x14ac:dyDescent="0.3">
      <c r="B4" s="81" t="s">
        <v>24</v>
      </c>
      <c r="C4" s="81"/>
      <c r="D4" s="81"/>
      <c r="E4" s="81"/>
      <c r="F4" s="81"/>
      <c r="G4" s="81"/>
      <c r="H4" s="81"/>
      <c r="I4" s="81"/>
    </row>
    <row r="5" spans="2:10" ht="15.75" customHeight="1" x14ac:dyDescent="0.25">
      <c r="B5" s="82" t="s">
        <v>1</v>
      </c>
      <c r="C5" s="82"/>
      <c r="D5" s="82"/>
      <c r="E5" s="82"/>
      <c r="F5" s="82"/>
      <c r="G5" s="82"/>
      <c r="H5" s="82"/>
      <c r="I5" s="82"/>
    </row>
    <row r="6" spans="2:10" ht="11.25" customHeight="1" x14ac:dyDescent="0.25">
      <c r="B6" s="3"/>
      <c r="C6" s="4"/>
      <c r="D6" s="5"/>
      <c r="E6" s="5"/>
      <c r="F6" s="5"/>
      <c r="G6" s="5"/>
      <c r="H6" s="5"/>
    </row>
    <row r="7" spans="2:10" s="6" customFormat="1" x14ac:dyDescent="0.25">
      <c r="D7" s="7"/>
      <c r="E7" s="7"/>
      <c r="F7" s="7"/>
      <c r="G7" s="7"/>
      <c r="H7" s="7"/>
      <c r="I7" s="7"/>
    </row>
    <row r="8" spans="2:10" s="6" customFormat="1" ht="25" x14ac:dyDescent="0.25">
      <c r="D8" s="9" t="s">
        <v>148</v>
      </c>
      <c r="E8" s="10"/>
      <c r="F8" s="9" t="s">
        <v>135</v>
      </c>
      <c r="G8" s="9" t="s">
        <v>147</v>
      </c>
      <c r="H8" s="9" t="s">
        <v>139</v>
      </c>
      <c r="I8" s="9" t="s">
        <v>140</v>
      </c>
    </row>
    <row r="9" spans="2:10" s="6" customFormat="1" ht="22.5" customHeight="1" x14ac:dyDescent="0.25">
      <c r="B9" s="6" t="s">
        <v>4</v>
      </c>
      <c r="D9" s="11">
        <v>371.94771097494993</v>
      </c>
      <c r="E9" s="11"/>
      <c r="F9" s="11">
        <v>274.59100000000001</v>
      </c>
      <c r="G9" s="11">
        <v>291.27460000000002</v>
      </c>
      <c r="H9" s="11">
        <v>342.73828405400081</v>
      </c>
      <c r="I9" s="11">
        <v>349.80321175097754</v>
      </c>
      <c r="J9" s="12"/>
    </row>
    <row r="10" spans="2:10" s="6" customFormat="1" ht="22.5" customHeight="1" x14ac:dyDescent="0.25">
      <c r="B10" s="6" t="s">
        <v>56</v>
      </c>
      <c r="D10" s="13">
        <v>555.16999999999996</v>
      </c>
      <c r="E10" s="13"/>
      <c r="F10" s="13">
        <v>520.78252000000009</v>
      </c>
      <c r="G10" s="13">
        <v>630.02540999999997</v>
      </c>
      <c r="H10" s="13">
        <v>631.97099999999978</v>
      </c>
      <c r="I10" s="13">
        <v>631.971</v>
      </c>
      <c r="J10" s="18"/>
    </row>
    <row r="11" spans="2:10" s="6" customFormat="1" ht="30.75" customHeight="1" x14ac:dyDescent="0.25">
      <c r="B11" s="14" t="s">
        <v>76</v>
      </c>
      <c r="D11" s="13">
        <v>597.96699999999998</v>
      </c>
      <c r="E11" s="13"/>
      <c r="F11" s="13">
        <v>664.8626999999999</v>
      </c>
      <c r="G11" s="13">
        <v>695.73469999999998</v>
      </c>
      <c r="H11" s="13">
        <v>569.18700000000001</v>
      </c>
      <c r="I11" s="13">
        <v>465.81799999999998</v>
      </c>
      <c r="J11" s="12"/>
    </row>
    <row r="12" spans="2:10" s="6" customFormat="1" ht="22.5" customHeight="1" x14ac:dyDescent="0.25">
      <c r="B12" s="6" t="s">
        <v>81</v>
      </c>
      <c r="D12" s="13">
        <v>237.96999999999989</v>
      </c>
      <c r="E12" s="13"/>
      <c r="F12" s="13">
        <v>167.37977999999998</v>
      </c>
      <c r="G12" s="13">
        <v>82.178629999999998</v>
      </c>
      <c r="H12" s="13">
        <v>235.61799999999999</v>
      </c>
      <c r="I12" s="13">
        <v>249.30000000000004</v>
      </c>
      <c r="J12" s="12"/>
    </row>
    <row r="13" spans="2:10" s="6" customFormat="1" ht="22.5" customHeight="1" thickBot="1" x14ac:dyDescent="0.3">
      <c r="B13" s="6" t="s">
        <v>71</v>
      </c>
      <c r="D13" s="16">
        <f t="shared" ref="D13" si="0">SUM(D9:D12)</f>
        <v>1763.0547109749496</v>
      </c>
      <c r="E13" s="11"/>
      <c r="F13" s="16">
        <f t="shared" ref="F13:G13" si="1">SUM(F9:F12)</f>
        <v>1627.616</v>
      </c>
      <c r="G13" s="16">
        <f t="shared" si="1"/>
        <v>1699.2133399999998</v>
      </c>
      <c r="H13" s="16">
        <f>SUM(H9:H12)</f>
        <v>1779.5142840540007</v>
      </c>
      <c r="I13" s="16">
        <f t="shared" ref="I13" si="2">SUM(I9:I12)</f>
        <v>1696.8922117509776</v>
      </c>
    </row>
    <row r="14" spans="2:10" s="6" customFormat="1" ht="22.5" customHeight="1" thickTop="1" x14ac:dyDescent="0.25">
      <c r="I14" s="11"/>
    </row>
  </sheetData>
  <pageMargins left="0.70866141732283472" right="0.70866141732283472" top="0.74803149606299213" bottom="0.74803149606299213" header="0.31496062992125984" footer="0.31496062992125984"/>
  <pageSetup scale="89"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3:J28"/>
  <sheetViews>
    <sheetView view="pageBreakPreview" zoomScaleNormal="100" zoomScaleSheetLayoutView="100" workbookViewId="0">
      <pane ySplit="3" topLeftCell="A4" activePane="bottomLeft" state="frozen"/>
      <selection activeCell="F10" sqref="F10"/>
      <selection pane="bottomLeft"/>
    </sheetView>
  </sheetViews>
  <sheetFormatPr defaultColWidth="9.08984375" defaultRowHeight="12.5" x14ac:dyDescent="0.25"/>
  <cols>
    <col min="1" max="1" width="9.08984375" style="2"/>
    <col min="2" max="2" width="24.453125" style="2" customWidth="1"/>
    <col min="3" max="3" width="1.453125" style="2" customWidth="1"/>
    <col min="4" max="4" width="11.36328125" style="2" customWidth="1"/>
    <col min="5" max="5" width="1.453125" style="2" customWidth="1"/>
    <col min="6" max="6" width="11.36328125" style="2" customWidth="1"/>
    <col min="7" max="7" width="10.90625" style="2" customWidth="1"/>
    <col min="8" max="8" width="11.81640625" style="2" customWidth="1"/>
    <col min="9" max="9" width="11.36328125" style="2" customWidth="1"/>
    <col min="10" max="16384" width="9.08984375" style="2"/>
  </cols>
  <sheetData>
    <row r="3" spans="2:10" s="1" customFormat="1" ht="15" x14ac:dyDescent="0.3">
      <c r="B3" s="81" t="s">
        <v>36</v>
      </c>
      <c r="C3" s="81"/>
      <c r="D3" s="81"/>
      <c r="E3" s="81"/>
      <c r="F3" s="81"/>
      <c r="G3" s="81"/>
      <c r="H3" s="81"/>
      <c r="I3" s="81"/>
    </row>
    <row r="4" spans="2:10" s="1" customFormat="1" ht="15" x14ac:dyDescent="0.3">
      <c r="B4" s="81" t="s">
        <v>10</v>
      </c>
      <c r="C4" s="81"/>
      <c r="D4" s="81"/>
      <c r="E4" s="81"/>
      <c r="F4" s="81"/>
      <c r="G4" s="81"/>
      <c r="H4" s="81"/>
      <c r="I4" s="81"/>
    </row>
    <row r="5" spans="2:10" ht="15.75" customHeight="1" x14ac:dyDescent="0.25">
      <c r="B5" s="82" t="s">
        <v>1</v>
      </c>
      <c r="C5" s="82"/>
      <c r="D5" s="82"/>
      <c r="E5" s="82"/>
      <c r="F5" s="82"/>
      <c r="G5" s="82"/>
      <c r="H5" s="82"/>
      <c r="I5" s="82"/>
    </row>
    <row r="6" spans="2:10" ht="11.25" customHeight="1" x14ac:dyDescent="0.25">
      <c r="B6" s="3"/>
      <c r="C6" s="4"/>
      <c r="D6" s="5"/>
      <c r="E6" s="5"/>
      <c r="F6" s="5"/>
      <c r="G6" s="5"/>
      <c r="H6" s="5"/>
    </row>
    <row r="7" spans="2:10" s="6" customFormat="1" x14ac:dyDescent="0.25">
      <c r="D7" s="7"/>
      <c r="E7" s="7"/>
      <c r="F7" s="7"/>
      <c r="G7" s="7"/>
      <c r="H7" s="7"/>
      <c r="I7" s="7"/>
    </row>
    <row r="8" spans="2:10" s="6" customFormat="1" ht="25" x14ac:dyDescent="0.25">
      <c r="D8" s="9" t="s">
        <v>148</v>
      </c>
      <c r="E8" s="10"/>
      <c r="F8" s="9" t="s">
        <v>135</v>
      </c>
      <c r="G8" s="9" t="s">
        <v>147</v>
      </c>
      <c r="H8" s="9" t="s">
        <v>139</v>
      </c>
      <c r="I8" s="9" t="s">
        <v>140</v>
      </c>
    </row>
    <row r="9" spans="2:10" s="6" customFormat="1" ht="22.5" customHeight="1" x14ac:dyDescent="0.25">
      <c r="B9" s="6" t="s">
        <v>4</v>
      </c>
      <c r="D9" s="11">
        <v>6539.2039857640975</v>
      </c>
      <c r="E9" s="11"/>
      <c r="F9" s="11">
        <v>6470.6815399999987</v>
      </c>
      <c r="G9" s="11">
        <v>7098.3090599999996</v>
      </c>
      <c r="H9" s="11">
        <v>7738.6246804374878</v>
      </c>
      <c r="I9" s="11">
        <v>8264.9725029824604</v>
      </c>
    </row>
    <row r="10" spans="2:10" s="6" customFormat="1" ht="22.5" customHeight="1" x14ac:dyDescent="0.25">
      <c r="B10" s="6" t="s">
        <v>65</v>
      </c>
      <c r="D10" s="13">
        <v>84.240000000000038</v>
      </c>
      <c r="E10" s="13"/>
      <c r="F10" s="13">
        <v>92.833210000000008</v>
      </c>
      <c r="G10" s="13">
        <v>191.00326999999999</v>
      </c>
      <c r="H10" s="13">
        <v>108.12500000000036</v>
      </c>
      <c r="I10" s="13">
        <v>108.12500000000041</v>
      </c>
    </row>
    <row r="11" spans="2:10" s="6" customFormat="1" ht="22.5" customHeight="1" x14ac:dyDescent="0.25">
      <c r="B11" s="6" t="s">
        <v>61</v>
      </c>
      <c r="D11" s="13">
        <v>154.99999999999994</v>
      </c>
      <c r="E11" s="13"/>
      <c r="F11" s="13">
        <v>133.69005999999999</v>
      </c>
      <c r="G11" s="13">
        <v>144.77059</v>
      </c>
      <c r="H11" s="13">
        <v>175.2</v>
      </c>
      <c r="I11" s="13">
        <v>175.20000000000002</v>
      </c>
      <c r="J11" s="13"/>
    </row>
    <row r="12" spans="2:10" s="6" customFormat="1" ht="22.5" customHeight="1" x14ac:dyDescent="0.25">
      <c r="B12" s="6" t="s">
        <v>66</v>
      </c>
      <c r="D12" s="13">
        <v>240.00500000000039</v>
      </c>
      <c r="E12" s="13"/>
      <c r="F12" s="13">
        <v>201.85516000000001</v>
      </c>
      <c r="G12" s="13">
        <v>244.19457999999997</v>
      </c>
      <c r="H12" s="13">
        <v>422.88099999999997</v>
      </c>
      <c r="I12" s="13">
        <v>356.47199999999998</v>
      </c>
    </row>
    <row r="13" spans="2:10" s="6" customFormat="1" ht="22.5" customHeight="1" x14ac:dyDescent="0.25">
      <c r="B13" s="6" t="s">
        <v>26</v>
      </c>
      <c r="D13" s="13">
        <v>535.09</v>
      </c>
      <c r="E13" s="13"/>
      <c r="F13" s="13">
        <v>391.98776999999995</v>
      </c>
      <c r="G13" s="13">
        <v>328.84514999999999</v>
      </c>
      <c r="H13" s="13">
        <v>819.29999999999984</v>
      </c>
      <c r="I13" s="13">
        <v>797.79999999999882</v>
      </c>
      <c r="J13" s="13"/>
    </row>
    <row r="14" spans="2:10" s="6" customFormat="1" ht="22.5" customHeight="1" x14ac:dyDescent="0.25">
      <c r="B14" s="6" t="s">
        <v>27</v>
      </c>
      <c r="D14" s="13">
        <v>790.32400000000007</v>
      </c>
      <c r="E14" s="13"/>
      <c r="F14" s="13">
        <v>966.83975999999996</v>
      </c>
      <c r="G14" s="13">
        <v>852.97785999999996</v>
      </c>
      <c r="H14" s="13">
        <v>851.97900000000027</v>
      </c>
      <c r="I14" s="13">
        <v>834.16699999999992</v>
      </c>
    </row>
    <row r="15" spans="2:10" s="6" customFormat="1" ht="22.5" customHeight="1" x14ac:dyDescent="0.25">
      <c r="B15" s="6" t="s">
        <v>28</v>
      </c>
      <c r="D15" s="13">
        <v>741.06499999999971</v>
      </c>
      <c r="E15" s="13"/>
      <c r="F15" s="13">
        <v>1048.2214299999998</v>
      </c>
      <c r="G15" s="13">
        <v>1134.8331900000003</v>
      </c>
      <c r="H15" s="13">
        <v>1115.7000000000003</v>
      </c>
      <c r="I15" s="13">
        <v>1115.6999999999996</v>
      </c>
    </row>
    <row r="16" spans="2:10" s="6" customFormat="1" ht="22.5" customHeight="1" x14ac:dyDescent="0.25">
      <c r="B16" s="6" t="s">
        <v>52</v>
      </c>
      <c r="D16" s="13">
        <v>210</v>
      </c>
      <c r="E16" s="13"/>
      <c r="F16" s="13">
        <v>240.18002999999999</v>
      </c>
      <c r="G16" s="13">
        <v>222.65197000000001</v>
      </c>
      <c r="H16" s="13">
        <v>221.79999999999964</v>
      </c>
      <c r="I16" s="13">
        <v>221.79999999999964</v>
      </c>
    </row>
    <row r="17" spans="2:9" s="6" customFormat="1" ht="22.5" customHeight="1" x14ac:dyDescent="0.25">
      <c r="B17" s="6" t="s">
        <v>29</v>
      </c>
      <c r="D17" s="13">
        <v>225.90499999999997</v>
      </c>
      <c r="E17" s="13"/>
      <c r="F17" s="13">
        <v>185.03106999999997</v>
      </c>
      <c r="G17" s="13">
        <v>221.66979999999995</v>
      </c>
      <c r="H17" s="13">
        <v>206.97500000000002</v>
      </c>
      <c r="I17" s="13">
        <v>206.97499999999999</v>
      </c>
    </row>
    <row r="18" spans="2:9" s="6" customFormat="1" ht="22.5" customHeight="1" x14ac:dyDescent="0.25">
      <c r="B18" s="6" t="s">
        <v>30</v>
      </c>
      <c r="D18" s="13">
        <v>199.99999999999997</v>
      </c>
      <c r="E18" s="13"/>
      <c r="F18" s="13">
        <v>121.48678</v>
      </c>
      <c r="G18" s="13">
        <v>108.07899</v>
      </c>
      <c r="H18" s="13">
        <v>149.99999999999997</v>
      </c>
      <c r="I18" s="13">
        <v>150</v>
      </c>
    </row>
    <row r="19" spans="2:9" s="6" customFormat="1" ht="22.5" customHeight="1" x14ac:dyDescent="0.25">
      <c r="B19" s="6" t="s">
        <v>31</v>
      </c>
      <c r="D19" s="13">
        <v>255.48000000000002</v>
      </c>
      <c r="E19" s="13"/>
      <c r="F19" s="13">
        <v>148.78753999999998</v>
      </c>
      <c r="G19" s="13">
        <v>553.74417999999991</v>
      </c>
      <c r="H19" s="13">
        <v>439.35000000000014</v>
      </c>
      <c r="I19" s="13">
        <v>456.85</v>
      </c>
    </row>
    <row r="20" spans="2:9" s="6" customFormat="1" ht="22.5" customHeight="1" x14ac:dyDescent="0.25">
      <c r="B20" s="6" t="s">
        <v>32</v>
      </c>
      <c r="D20" s="13">
        <v>251.58999999999986</v>
      </c>
      <c r="E20" s="13"/>
      <c r="F20" s="13">
        <v>305.24578000000002</v>
      </c>
      <c r="G20" s="13">
        <v>311.73536000000007</v>
      </c>
      <c r="H20" s="13">
        <v>418.58199999999988</v>
      </c>
      <c r="I20" s="13">
        <v>311.05000000000007</v>
      </c>
    </row>
    <row r="21" spans="2:9" s="6" customFormat="1" ht="22.5" customHeight="1" x14ac:dyDescent="0.25">
      <c r="B21" s="6" t="s">
        <v>33</v>
      </c>
      <c r="D21" s="13">
        <v>90.000000000000028</v>
      </c>
      <c r="E21" s="13"/>
      <c r="F21" s="13">
        <v>316.05952000000002</v>
      </c>
      <c r="G21" s="13">
        <v>98.578779999999995</v>
      </c>
      <c r="H21" s="13">
        <v>121.25</v>
      </c>
      <c r="I21" s="13">
        <v>91.25</v>
      </c>
    </row>
    <row r="22" spans="2:9" s="6" customFormat="1" ht="22.5" customHeight="1" x14ac:dyDescent="0.25">
      <c r="B22" s="6" t="s">
        <v>50</v>
      </c>
      <c r="D22" s="13">
        <v>20.000000000000043</v>
      </c>
      <c r="E22" s="13"/>
      <c r="F22" s="13">
        <v>11.428120000000002</v>
      </c>
      <c r="G22" s="13">
        <v>18.634499999999999</v>
      </c>
      <c r="H22" s="13">
        <v>7.5</v>
      </c>
      <c r="I22" s="13">
        <v>10.742000000000001</v>
      </c>
    </row>
    <row r="23" spans="2:9" s="6" customFormat="1" ht="22.5" customHeight="1" x14ac:dyDescent="0.25">
      <c r="B23" s="6" t="s">
        <v>34</v>
      </c>
      <c r="D23" s="13">
        <v>31.920000000000005</v>
      </c>
      <c r="E23" s="13"/>
      <c r="F23" s="13">
        <v>-7.3023599999999984</v>
      </c>
      <c r="G23" s="13">
        <v>48.511819999999993</v>
      </c>
      <c r="H23" s="13">
        <v>22.715000000000003</v>
      </c>
      <c r="I23" s="13">
        <v>22.714999999999996</v>
      </c>
    </row>
    <row r="24" spans="2:9" s="6" customFormat="1" ht="22.5" customHeight="1" x14ac:dyDescent="0.25">
      <c r="B24" s="6" t="s">
        <v>35</v>
      </c>
      <c r="D24" s="13">
        <v>12.320000000000007</v>
      </c>
      <c r="E24" s="13"/>
      <c r="F24" s="13">
        <v>2.0376500000000002</v>
      </c>
      <c r="G24" s="13">
        <v>7.5669799999999992</v>
      </c>
      <c r="H24" s="13">
        <v>58.346000000000011</v>
      </c>
      <c r="I24" s="13">
        <v>18.34599</v>
      </c>
    </row>
    <row r="25" spans="2:9" s="6" customFormat="1" ht="22.5" customHeight="1" x14ac:dyDescent="0.25">
      <c r="B25" s="6" t="s">
        <v>51</v>
      </c>
      <c r="D25" s="13">
        <v>15.000000000000012</v>
      </c>
      <c r="E25" s="13"/>
      <c r="F25" s="13">
        <v>11.807630000000001</v>
      </c>
      <c r="G25" s="13">
        <v>16.9724</v>
      </c>
      <c r="H25" s="13">
        <v>15</v>
      </c>
      <c r="I25" s="13">
        <v>15</v>
      </c>
    </row>
    <row r="26" spans="2:9" s="6" customFormat="1" ht="22.5" customHeight="1" thickBot="1" x14ac:dyDescent="0.3">
      <c r="B26" s="6" t="s">
        <v>72</v>
      </c>
      <c r="D26" s="16">
        <f>SUM(D9:D25)</f>
        <v>10397.142985764098</v>
      </c>
      <c r="E26" s="11"/>
      <c r="F26" s="16">
        <f t="shared" ref="F26:I26" si="0">SUM(F9:F25)</f>
        <v>10640.870689999996</v>
      </c>
      <c r="G26" s="16">
        <f t="shared" si="0"/>
        <v>11603.078480000002</v>
      </c>
      <c r="H26" s="16">
        <f t="shared" si="0"/>
        <v>12893.327680437487</v>
      </c>
      <c r="I26" s="16">
        <f t="shared" si="0"/>
        <v>13157.164492982458</v>
      </c>
    </row>
    <row r="27" spans="2:9" s="6" customFormat="1" ht="22.5" customHeight="1" thickTop="1" x14ac:dyDescent="0.25">
      <c r="H27" s="11"/>
    </row>
    <row r="28" spans="2:9" x14ac:dyDescent="0.25">
      <c r="D28" s="18"/>
      <c r="H28" s="18"/>
      <c r="I28" s="18"/>
    </row>
  </sheetData>
  <pageMargins left="0.7" right="0.7" top="0.75" bottom="0.75" header="0.3" footer="0.3"/>
  <pageSetup scale="92"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3:I14"/>
  <sheetViews>
    <sheetView view="pageBreakPreview" zoomScale="115" zoomScaleSheetLayoutView="115" workbookViewId="0">
      <pane ySplit="3" topLeftCell="A4" activePane="bottomLeft" state="frozen"/>
      <selection activeCell="F10" sqref="F10"/>
      <selection pane="bottomLeft" activeCell="F10" sqref="F10"/>
    </sheetView>
  </sheetViews>
  <sheetFormatPr defaultColWidth="9.08984375" defaultRowHeight="12.5" x14ac:dyDescent="0.25"/>
  <cols>
    <col min="1" max="1" width="9.08984375" style="2"/>
    <col min="2" max="2" width="26.453125" style="2" customWidth="1"/>
    <col min="3" max="3" width="1.453125" style="2" customWidth="1"/>
    <col min="4" max="4" width="11.36328125" style="2" customWidth="1"/>
    <col min="5" max="5" width="1.453125" style="2" customWidth="1"/>
    <col min="6" max="6" width="11.36328125" style="2" customWidth="1"/>
    <col min="7" max="7" width="10.36328125" style="2" customWidth="1"/>
    <col min="8" max="8" width="11" style="2" customWidth="1"/>
    <col min="9" max="9" width="11.36328125" style="2" customWidth="1"/>
    <col min="10" max="16384" width="9.08984375" style="2"/>
  </cols>
  <sheetData>
    <row r="3" spans="2:9" s="1" customFormat="1" ht="15" x14ac:dyDescent="0.3">
      <c r="B3" s="81" t="s">
        <v>39</v>
      </c>
      <c r="C3" s="81"/>
      <c r="D3" s="81"/>
      <c r="E3" s="81"/>
      <c r="F3" s="81"/>
      <c r="G3" s="81"/>
      <c r="H3" s="81"/>
      <c r="I3" s="81"/>
    </row>
    <row r="4" spans="2:9" s="1" customFormat="1" ht="15" x14ac:dyDescent="0.3">
      <c r="B4" s="81" t="s">
        <v>37</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38</v>
      </c>
      <c r="C9" s="52"/>
      <c r="D9" s="53">
        <v>1423.1366550000002</v>
      </c>
      <c r="E9" s="53"/>
      <c r="F9" s="53">
        <v>1549.9819900000002</v>
      </c>
      <c r="G9" s="53">
        <v>1875.2263799999998</v>
      </c>
      <c r="H9" s="53">
        <v>2189.6098390000002</v>
      </c>
      <c r="I9" s="53">
        <v>2417.0457679504998</v>
      </c>
    </row>
    <row r="10" spans="2:9" s="6" customFormat="1" ht="22.5" customHeight="1" x14ac:dyDescent="0.25">
      <c r="B10" s="6" t="s">
        <v>85</v>
      </c>
      <c r="D10" s="47">
        <v>615.80918399999985</v>
      </c>
      <c r="E10" s="47"/>
      <c r="F10" s="47">
        <v>615.80899999999997</v>
      </c>
      <c r="G10" s="47">
        <f>F10</f>
        <v>615.80899999999997</v>
      </c>
      <c r="H10" s="47">
        <v>615.80899999999997</v>
      </c>
      <c r="I10" s="47">
        <v>615.80899999999997</v>
      </c>
    </row>
    <row r="11" spans="2:9" s="6" customFormat="1" ht="22.5" customHeight="1" thickBot="1" x14ac:dyDescent="0.3">
      <c r="B11" s="6" t="s">
        <v>59</v>
      </c>
      <c r="D11" s="16">
        <f>SUM(D9:D10)</f>
        <v>2038.945839</v>
      </c>
      <c r="E11" s="11"/>
      <c r="F11" s="16">
        <f t="shared" ref="F11:I11" si="0">SUM(F9:F10)</f>
        <v>2165.7909900000004</v>
      </c>
      <c r="G11" s="16">
        <f t="shared" si="0"/>
        <v>2491.0353799999998</v>
      </c>
      <c r="H11" s="16">
        <f t="shared" si="0"/>
        <v>2805.4188389999999</v>
      </c>
      <c r="I11" s="16">
        <f t="shared" si="0"/>
        <v>3032.8547679505</v>
      </c>
    </row>
    <row r="12" spans="2:9" s="6" customFormat="1" ht="13" thickTop="1" x14ac:dyDescent="0.25"/>
    <row r="13" spans="2:9" s="6" customFormat="1" x14ac:dyDescent="0.25"/>
    <row r="14" spans="2:9" x14ac:dyDescent="0.25">
      <c r="B14" s="6"/>
      <c r="C14" s="6"/>
      <c r="D14" s="6"/>
      <c r="E14" s="6"/>
      <c r="F14" s="6"/>
      <c r="G14" s="6"/>
      <c r="H14" s="6"/>
      <c r="I14" s="6"/>
    </row>
  </sheetData>
  <pageMargins left="0.70866141732283472" right="0.70866141732283472" top="0.74803149606299213" bottom="0.74803149606299213" header="0.31496062992125984" footer="0.31496062992125984"/>
  <pageSetup scale="91"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3:O12"/>
  <sheetViews>
    <sheetView view="pageBreakPreview" zoomScale="115" zoomScaleNormal="100" zoomScaleSheetLayoutView="115" workbookViewId="0">
      <selection activeCell="I6" sqref="I6"/>
    </sheetView>
  </sheetViews>
  <sheetFormatPr defaultColWidth="9.08984375" defaultRowHeight="12.5" x14ac:dyDescent="0.25"/>
  <cols>
    <col min="1" max="1" width="3.6328125" style="2" customWidth="1"/>
    <col min="2" max="2" width="15.08984375" style="2" customWidth="1"/>
    <col min="3" max="12" width="7.90625" style="2" customWidth="1"/>
    <col min="13" max="13" width="12.08984375" style="2" customWidth="1"/>
    <col min="14" max="14" width="4.54296875" style="2" customWidth="1"/>
    <col min="15" max="16384" width="9.08984375" style="2"/>
  </cols>
  <sheetData>
    <row r="3" spans="2:15" s="1" customFormat="1" ht="15" x14ac:dyDescent="0.3">
      <c r="B3" s="86" t="s">
        <v>40</v>
      </c>
      <c r="C3" s="86"/>
      <c r="D3" s="86"/>
      <c r="E3" s="86"/>
      <c r="F3" s="86"/>
      <c r="G3" s="86"/>
      <c r="H3" s="86"/>
      <c r="I3" s="86"/>
      <c r="J3" s="86"/>
      <c r="K3" s="86"/>
      <c r="L3" s="86"/>
      <c r="M3" s="86"/>
      <c r="N3" s="55"/>
    </row>
    <row r="4" spans="2:15" s="1" customFormat="1" ht="15" x14ac:dyDescent="0.3">
      <c r="B4" s="86" t="s">
        <v>133</v>
      </c>
      <c r="C4" s="86"/>
      <c r="D4" s="86"/>
      <c r="E4" s="86"/>
      <c r="F4" s="86"/>
      <c r="G4" s="86"/>
      <c r="H4" s="86"/>
      <c r="I4" s="86"/>
      <c r="J4" s="86"/>
      <c r="K4" s="86"/>
      <c r="L4" s="86"/>
      <c r="M4" s="86"/>
      <c r="N4" s="55"/>
    </row>
    <row r="5" spans="2:15" ht="15" customHeight="1" x14ac:dyDescent="0.25">
      <c r="B5" s="87" t="s">
        <v>1</v>
      </c>
      <c r="C5" s="88"/>
      <c r="D5" s="88"/>
      <c r="E5" s="88"/>
      <c r="F5" s="88"/>
      <c r="G5" s="88"/>
      <c r="H5" s="88"/>
      <c r="I5" s="88"/>
      <c r="J5" s="88"/>
      <c r="K5" s="88"/>
      <c r="L5" s="88"/>
      <c r="M5" s="88"/>
    </row>
    <row r="6" spans="2:15" ht="15" customHeight="1" x14ac:dyDescent="0.25">
      <c r="B6" s="56"/>
      <c r="C6" s="57"/>
      <c r="D6" s="57"/>
      <c r="E6" s="57"/>
      <c r="F6" s="57"/>
      <c r="G6" s="57"/>
      <c r="H6" s="57"/>
      <c r="I6" s="57"/>
      <c r="J6" s="57"/>
      <c r="K6" s="57"/>
      <c r="L6" s="57"/>
      <c r="M6" s="57"/>
    </row>
    <row r="7" spans="2:15" x14ac:dyDescent="0.25">
      <c r="C7" s="58"/>
      <c r="D7" s="58"/>
      <c r="E7" s="58"/>
      <c r="F7" s="58"/>
      <c r="G7" s="58"/>
      <c r="H7" s="58"/>
      <c r="I7" s="58"/>
      <c r="J7" s="58"/>
      <c r="K7" s="58"/>
      <c r="L7" s="58"/>
    </row>
    <row r="8" spans="2:15" s="57" customFormat="1" ht="27.75" customHeight="1" x14ac:dyDescent="0.25">
      <c r="C8" s="60">
        <v>2013</v>
      </c>
      <c r="D8" s="60">
        <v>2014</v>
      </c>
      <c r="E8" s="60">
        <v>2015</v>
      </c>
      <c r="F8" s="60">
        <v>2016</v>
      </c>
      <c r="G8" s="60">
        <v>2017</v>
      </c>
      <c r="H8" s="60">
        <v>2018</v>
      </c>
      <c r="I8" s="60">
        <v>2019</v>
      </c>
      <c r="J8" s="60">
        <f>I8+1</f>
        <v>2020</v>
      </c>
      <c r="K8" s="60">
        <f>J8+1</f>
        <v>2021</v>
      </c>
      <c r="L8" s="60">
        <f>K8+1</f>
        <v>2022</v>
      </c>
      <c r="M8" s="60" t="s">
        <v>82</v>
      </c>
    </row>
    <row r="9" spans="2:15" s="57" customFormat="1" x14ac:dyDescent="0.25">
      <c r="C9" s="59"/>
      <c r="D9" s="59"/>
      <c r="E9" s="59"/>
      <c r="F9" s="59"/>
      <c r="G9" s="59"/>
      <c r="H9" s="59"/>
      <c r="I9" s="59"/>
      <c r="J9" s="59"/>
      <c r="K9" s="59"/>
      <c r="L9" s="59"/>
      <c r="M9" s="59"/>
    </row>
    <row r="10" spans="2:15" x14ac:dyDescent="0.25">
      <c r="B10" s="2" t="s">
        <v>83</v>
      </c>
      <c r="C10" s="61">
        <v>404</v>
      </c>
      <c r="D10" s="61">
        <v>196</v>
      </c>
      <c r="E10" s="61">
        <v>193</v>
      </c>
      <c r="F10" s="61">
        <v>1018</v>
      </c>
      <c r="G10" s="61">
        <v>666</v>
      </c>
      <c r="H10" s="61">
        <v>651</v>
      </c>
      <c r="I10" s="61">
        <v>62</v>
      </c>
      <c r="J10" s="61">
        <v>1232.9100000000001</v>
      </c>
      <c r="K10" s="61">
        <v>916.5</v>
      </c>
      <c r="L10" s="61">
        <v>1478</v>
      </c>
      <c r="M10" s="61">
        <f>AVERAGE(C10:L10)</f>
        <v>681.74099999999999</v>
      </c>
      <c r="O10" s="77"/>
    </row>
    <row r="11" spans="2:15" x14ac:dyDescent="0.25">
      <c r="C11" s="62"/>
      <c r="D11" s="62"/>
      <c r="E11" s="62"/>
      <c r="F11" s="62"/>
      <c r="G11" s="62"/>
      <c r="H11" s="62"/>
      <c r="I11" s="62"/>
      <c r="J11" s="62"/>
      <c r="K11" s="62"/>
      <c r="L11" s="62"/>
      <c r="M11" s="63"/>
    </row>
    <row r="12" spans="2:15" x14ac:dyDescent="0.25">
      <c r="M12" s="19"/>
    </row>
  </sheetData>
  <pageMargins left="0.70866141732283472" right="0.70866141732283472" top="0.74803149606299213" bottom="0.74803149606299213" header="0.31496062992125984" footer="0.31496062992125984"/>
  <pageSetup scale="82" orientation="portrait" r:id="rId1"/>
  <ignoredErrors>
    <ignoredError sqref="B5"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pageSetUpPr fitToPage="1"/>
  </sheetPr>
  <dimension ref="B3:K27"/>
  <sheetViews>
    <sheetView view="pageBreakPreview" zoomScale="115" zoomScaleSheetLayoutView="115" workbookViewId="0">
      <pane ySplit="3" topLeftCell="A4" activePane="bottomLeft" state="frozen"/>
      <selection activeCell="F10" sqref="F10"/>
      <selection pane="bottomLeft" activeCell="G5" sqref="G5"/>
    </sheetView>
  </sheetViews>
  <sheetFormatPr defaultColWidth="9.08984375" defaultRowHeight="12.5" x14ac:dyDescent="0.25"/>
  <cols>
    <col min="1" max="1" width="9.08984375" style="2"/>
    <col min="2" max="2" width="19.54296875" style="2" customWidth="1"/>
    <col min="3" max="3" width="1.453125" style="2" customWidth="1"/>
    <col min="4" max="4" width="11.36328125" style="2" customWidth="1"/>
    <col min="5" max="5" width="1.453125" style="2" customWidth="1"/>
    <col min="6" max="6" width="11.36328125" style="2" customWidth="1"/>
    <col min="7" max="7" width="11" style="2" customWidth="1"/>
    <col min="8" max="8" width="11.08984375" style="2" customWidth="1"/>
    <col min="9" max="9" width="11.36328125" style="2" customWidth="1"/>
    <col min="10" max="16384" width="9.08984375" style="2"/>
  </cols>
  <sheetData>
    <row r="3" spans="2:11" s="1" customFormat="1" ht="15" x14ac:dyDescent="0.3">
      <c r="B3" s="81" t="s">
        <v>114</v>
      </c>
      <c r="C3" s="81"/>
      <c r="D3" s="81"/>
      <c r="E3" s="81"/>
      <c r="F3" s="81"/>
      <c r="G3" s="81"/>
      <c r="H3" s="81"/>
      <c r="I3" s="81"/>
    </row>
    <row r="4" spans="2:11" s="1" customFormat="1" ht="15" x14ac:dyDescent="0.3">
      <c r="B4" s="81" t="s">
        <v>113</v>
      </c>
      <c r="C4" s="81"/>
      <c r="D4" s="81"/>
      <c r="E4" s="81"/>
      <c r="F4" s="81"/>
      <c r="G4" s="81"/>
      <c r="H4" s="81"/>
      <c r="I4" s="81"/>
    </row>
    <row r="5" spans="2:11" ht="15.75" customHeight="1" x14ac:dyDescent="0.25">
      <c r="B5" s="82" t="s">
        <v>1</v>
      </c>
      <c r="C5" s="82"/>
      <c r="D5" s="82"/>
      <c r="E5" s="82"/>
      <c r="F5" s="82"/>
      <c r="G5" s="82"/>
      <c r="H5" s="82"/>
      <c r="I5" s="82"/>
    </row>
    <row r="6" spans="2:11" ht="11.25" customHeight="1" x14ac:dyDescent="0.25">
      <c r="B6" s="3"/>
      <c r="C6" s="4"/>
      <c r="D6" s="5"/>
      <c r="E6" s="5"/>
      <c r="F6" s="5"/>
      <c r="G6" s="5"/>
      <c r="H6" s="5"/>
    </row>
    <row r="7" spans="2:11" s="6" customFormat="1" x14ac:dyDescent="0.25">
      <c r="D7" s="7"/>
      <c r="E7" s="7"/>
      <c r="F7" s="7"/>
      <c r="G7" s="7"/>
      <c r="H7" s="7"/>
      <c r="I7" s="7"/>
    </row>
    <row r="8" spans="2:11" s="6" customFormat="1" ht="25" x14ac:dyDescent="0.25">
      <c r="D8" s="9" t="s">
        <v>148</v>
      </c>
      <c r="E8" s="10"/>
      <c r="F8" s="9" t="s">
        <v>135</v>
      </c>
      <c r="G8" s="9" t="s">
        <v>147</v>
      </c>
      <c r="H8" s="9" t="s">
        <v>139</v>
      </c>
      <c r="I8" s="9" t="s">
        <v>140</v>
      </c>
    </row>
    <row r="9" spans="2:11" s="6" customFormat="1" x14ac:dyDescent="0.25">
      <c r="B9" s="6" t="s">
        <v>105</v>
      </c>
      <c r="C9" s="52"/>
      <c r="D9" s="68">
        <v>-2048.0919099999996</v>
      </c>
      <c r="E9" s="53"/>
      <c r="F9" s="68">
        <v>-1755.885</v>
      </c>
      <c r="G9" s="68">
        <f>F12</f>
        <v>-1952.951</v>
      </c>
      <c r="H9" s="68">
        <f>G12</f>
        <v>-3343.2089999999998</v>
      </c>
      <c r="I9" s="68">
        <f>H12</f>
        <v>-3281.3999999999996</v>
      </c>
      <c r="K9" s="21"/>
    </row>
    <row r="10" spans="2:11" s="6" customFormat="1" x14ac:dyDescent="0.25">
      <c r="B10" s="6" t="s">
        <v>109</v>
      </c>
      <c r="D10" s="71">
        <v>615.80918399999985</v>
      </c>
      <c r="E10" s="47"/>
      <c r="F10" s="71">
        <f>'3.10'!F10</f>
        <v>615.80899999999997</v>
      </c>
      <c r="G10" s="71">
        <f>'3.10'!G10</f>
        <v>615.80899999999997</v>
      </c>
      <c r="H10" s="71">
        <f>'3.10'!H10</f>
        <v>615.80899999999997</v>
      </c>
      <c r="I10" s="71">
        <f>'3.10'!I10</f>
        <v>615.80899999999997</v>
      </c>
    </row>
    <row r="11" spans="2:11" s="6" customFormat="1" x14ac:dyDescent="0.25">
      <c r="B11" s="6" t="s">
        <v>201</v>
      </c>
      <c r="D11" s="71">
        <v>-411</v>
      </c>
      <c r="E11" s="47"/>
      <c r="F11" s="71">
        <v>-812.875</v>
      </c>
      <c r="G11" s="71">
        <v>-2006.067</v>
      </c>
      <c r="H11" s="71">
        <v>-554</v>
      </c>
      <c r="I11" s="71">
        <v>-681.74099999999999</v>
      </c>
    </row>
    <row r="12" spans="2:11" s="6" customFormat="1" ht="13" thickBot="1" x14ac:dyDescent="0.3">
      <c r="B12" s="6" t="s">
        <v>106</v>
      </c>
      <c r="D12" s="69">
        <f>SUM(D9:D11)</f>
        <v>-1843.2827259999999</v>
      </c>
      <c r="E12" s="11"/>
      <c r="F12" s="69">
        <f t="shared" ref="F12:I12" si="0">SUM(F9:F11)</f>
        <v>-1952.951</v>
      </c>
      <c r="G12" s="69">
        <f t="shared" si="0"/>
        <v>-3343.2089999999998</v>
      </c>
      <c r="H12" s="69">
        <f>SUM(H9:H11)</f>
        <v>-3281.3999999999996</v>
      </c>
      <c r="I12" s="69">
        <f t="shared" si="0"/>
        <v>-3347.3319999999994</v>
      </c>
    </row>
    <row r="13" spans="2:11" s="6" customFormat="1" ht="13.5" customHeight="1" thickTop="1" x14ac:dyDescent="0.25"/>
    <row r="14" spans="2:11" s="6" customFormat="1" ht="13.5" customHeight="1" x14ac:dyDescent="0.25"/>
    <row r="15" spans="2:11" s="6" customFormat="1" ht="13.5" customHeight="1" x14ac:dyDescent="0.25"/>
    <row r="16" spans="2:11"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s="6" customFormat="1" ht="22.5" customHeight="1" x14ac:dyDescent="0.25"/>
    <row r="27" spans="2:8" x14ac:dyDescent="0.25">
      <c r="B27" s="6"/>
      <c r="C27" s="6"/>
      <c r="D27" s="6"/>
      <c r="E27" s="6"/>
      <c r="F27" s="6"/>
      <c r="G27" s="6"/>
      <c r="H27" s="6"/>
    </row>
  </sheetData>
  <pageMargins left="0.70866141732283472" right="0.70866141732283472" top="0.74803149606299213" bottom="0.74803149606299213" header="0.31496062992125984" footer="0.31496062992125984"/>
  <pageSetup scale="97"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3:Y46"/>
  <sheetViews>
    <sheetView view="pageBreakPreview" zoomScale="130" zoomScaleNormal="100" zoomScaleSheetLayoutView="130" workbookViewId="0">
      <pane ySplit="3" topLeftCell="A4" activePane="bottomLeft" state="frozen"/>
      <selection activeCell="F10" sqref="F10"/>
      <selection pane="bottomLeft" activeCell="D6" sqref="D6"/>
    </sheetView>
  </sheetViews>
  <sheetFormatPr defaultColWidth="9.08984375" defaultRowHeight="12.5" x14ac:dyDescent="0.25"/>
  <cols>
    <col min="1" max="1" width="9.08984375" style="2"/>
    <col min="2" max="2" width="18.08984375" style="2" customWidth="1"/>
    <col min="3" max="3" width="1.453125" style="2" customWidth="1"/>
    <col min="4" max="4" width="11.36328125" style="2" customWidth="1"/>
    <col min="5" max="5" width="1.453125" style="2" customWidth="1"/>
    <col min="6" max="6" width="11.36328125" style="2" customWidth="1"/>
    <col min="7" max="7" width="10.26953125" style="2" customWidth="1"/>
    <col min="8" max="8" width="10.36328125" style="2" customWidth="1"/>
    <col min="9" max="9" width="11.36328125" style="2" customWidth="1"/>
    <col min="10" max="16384" width="9.08984375" style="2"/>
  </cols>
  <sheetData>
    <row r="3" spans="2:25" s="1" customFormat="1" ht="15" x14ac:dyDescent="0.3">
      <c r="B3" s="81" t="s">
        <v>44</v>
      </c>
      <c r="C3" s="81"/>
      <c r="D3" s="81"/>
      <c r="E3" s="81"/>
      <c r="F3" s="81"/>
      <c r="G3" s="81"/>
      <c r="H3" s="81"/>
      <c r="I3" s="81"/>
    </row>
    <row r="4" spans="2:25" s="1" customFormat="1" ht="15" x14ac:dyDescent="0.3">
      <c r="B4" s="81" t="s">
        <v>12</v>
      </c>
      <c r="C4" s="81"/>
      <c r="D4" s="81"/>
      <c r="E4" s="81"/>
      <c r="F4" s="81"/>
      <c r="G4" s="81"/>
      <c r="H4" s="81"/>
      <c r="I4" s="81"/>
    </row>
    <row r="5" spans="2:25" x14ac:dyDescent="0.25">
      <c r="B5" s="82" t="s">
        <v>1</v>
      </c>
      <c r="C5" s="82"/>
      <c r="D5" s="82"/>
      <c r="E5" s="82"/>
      <c r="F5" s="82"/>
      <c r="G5" s="82"/>
      <c r="H5" s="82"/>
      <c r="I5" s="82"/>
    </row>
    <row r="6" spans="2:25" ht="15" x14ac:dyDescent="0.25">
      <c r="B6" s="3"/>
      <c r="C6" s="4"/>
      <c r="D6" s="5"/>
      <c r="E6" s="5"/>
      <c r="F6" s="5"/>
      <c r="G6" s="5"/>
      <c r="H6" s="5"/>
    </row>
    <row r="7" spans="2:25" s="6" customFormat="1" x14ac:dyDescent="0.25">
      <c r="D7" s="7"/>
      <c r="E7" s="7"/>
      <c r="F7" s="7"/>
      <c r="G7" s="7"/>
      <c r="H7" s="7"/>
      <c r="I7" s="7"/>
    </row>
    <row r="8" spans="2:25" s="6" customFormat="1" ht="25" x14ac:dyDescent="0.25">
      <c r="D8" s="9" t="s">
        <v>148</v>
      </c>
      <c r="E8" s="10"/>
      <c r="F8" s="9" t="s">
        <v>135</v>
      </c>
      <c r="G8" s="9" t="s">
        <v>147</v>
      </c>
      <c r="H8" s="9" t="s">
        <v>139</v>
      </c>
      <c r="I8" s="9" t="s">
        <v>140</v>
      </c>
    </row>
    <row r="9" spans="2:25" s="6" customFormat="1" ht="13" thickBot="1" x14ac:dyDescent="0.3">
      <c r="B9" s="6" t="s">
        <v>12</v>
      </c>
      <c r="D9" s="115">
        <v>749.75450131960019</v>
      </c>
      <c r="E9" s="11"/>
      <c r="F9" s="16">
        <v>739.14745000000005</v>
      </c>
      <c r="G9" s="16">
        <v>743.01589000000001</v>
      </c>
      <c r="H9" s="16">
        <v>757.77395548800007</v>
      </c>
      <c r="I9" s="16">
        <v>776.69908654176004</v>
      </c>
    </row>
    <row r="10" spans="2:25" s="6" customFormat="1" ht="13" thickTop="1" x14ac:dyDescent="0.25">
      <c r="F10" s="8"/>
      <c r="G10" s="8"/>
      <c r="H10" s="8"/>
      <c r="N10" s="8"/>
      <c r="O10" s="8"/>
      <c r="P10" s="8"/>
      <c r="Q10" s="8"/>
      <c r="S10" s="8"/>
      <c r="T10" s="8"/>
      <c r="V10" s="11"/>
      <c r="W10" s="11"/>
      <c r="Y10" s="11"/>
    </row>
    <row r="11" spans="2:25" s="6" customFormat="1" x14ac:dyDescent="0.25">
      <c r="N11" s="8"/>
      <c r="O11" s="8"/>
      <c r="P11" s="8"/>
      <c r="Q11" s="8"/>
      <c r="S11" s="8"/>
      <c r="T11" s="8"/>
      <c r="V11" s="11"/>
      <c r="W11" s="11"/>
      <c r="Y11" s="11"/>
    </row>
    <row r="12" spans="2:25" s="6" customFormat="1" x14ac:dyDescent="0.25"/>
    <row r="13" spans="2:25" s="6" customFormat="1" x14ac:dyDescent="0.25"/>
    <row r="14" spans="2:25" s="6" customFormat="1" x14ac:dyDescent="0.25"/>
    <row r="15" spans="2:25" s="6" customFormat="1" x14ac:dyDescent="0.25"/>
    <row r="16" spans="2:25"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pans="2:8" s="6" customFormat="1" x14ac:dyDescent="0.25"/>
    <row r="34" spans="2:8" s="6" customFormat="1" x14ac:dyDescent="0.25"/>
    <row r="35" spans="2:8" s="6" customFormat="1" x14ac:dyDescent="0.25"/>
    <row r="36" spans="2:8" s="6" customFormat="1" x14ac:dyDescent="0.25"/>
    <row r="37" spans="2:8" s="6" customFormat="1" x14ac:dyDescent="0.25"/>
    <row r="38" spans="2:8" s="6" customFormat="1" x14ac:dyDescent="0.25"/>
    <row r="39" spans="2:8" s="6" customFormat="1" x14ac:dyDescent="0.25"/>
    <row r="40" spans="2:8" s="6" customFormat="1" x14ac:dyDescent="0.25"/>
    <row r="41" spans="2:8" s="6" customFormat="1" x14ac:dyDescent="0.25"/>
    <row r="42" spans="2:8" s="6" customFormat="1" x14ac:dyDescent="0.25"/>
    <row r="43" spans="2:8" s="6" customFormat="1" x14ac:dyDescent="0.25"/>
    <row r="44" spans="2:8" s="6" customFormat="1" x14ac:dyDescent="0.25"/>
    <row r="45" spans="2:8" s="6" customFormat="1" x14ac:dyDescent="0.25"/>
    <row r="46" spans="2:8" x14ac:dyDescent="0.25">
      <c r="B46" s="6"/>
      <c r="C46" s="6"/>
      <c r="D46" s="6"/>
      <c r="E46" s="6"/>
      <c r="F46" s="6"/>
      <c r="G46" s="6"/>
      <c r="H46" s="6"/>
    </row>
  </sheetData>
  <pageMargins left="0.70866141732283472" right="0.70866141732283472" top="0.74803149606299213" bottom="0.74803149606299213" header="0.31496062992125984" footer="0.31496062992125984"/>
  <pageSetup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6350</xdr:colOff>
                    <xdr:row>0</xdr:row>
                    <xdr:rowOff>0</xdr:rowOff>
                  </from>
                  <to>
                    <xdr:col>2</xdr:col>
                    <xdr:colOff>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fitToPage="1"/>
  </sheetPr>
  <dimension ref="B3:J31"/>
  <sheetViews>
    <sheetView view="pageBreakPreview" zoomScaleNormal="100" zoomScaleSheetLayoutView="100" workbookViewId="0">
      <selection activeCell="B16" sqref="B16"/>
    </sheetView>
  </sheetViews>
  <sheetFormatPr defaultColWidth="9.08984375" defaultRowHeight="12.5" x14ac:dyDescent="0.25"/>
  <cols>
    <col min="1" max="1" width="9.08984375" style="2"/>
    <col min="2" max="2" width="24" style="2" customWidth="1"/>
    <col min="3" max="3" width="1.453125" style="2" customWidth="1"/>
    <col min="4" max="4" width="11.36328125" style="2" customWidth="1"/>
    <col min="5" max="5" width="1.453125" style="2" customWidth="1"/>
    <col min="6" max="6" width="11.36328125" style="2" customWidth="1"/>
    <col min="7" max="7" width="10.453125" style="2" customWidth="1"/>
    <col min="8" max="8" width="11.453125" style="2" customWidth="1"/>
    <col min="9" max="9" width="11.36328125" style="2" customWidth="1"/>
    <col min="10" max="16384" width="9.08984375" style="2"/>
  </cols>
  <sheetData>
    <row r="3" spans="2:10" s="1" customFormat="1" ht="15" x14ac:dyDescent="0.3">
      <c r="B3" s="78" t="s">
        <v>55</v>
      </c>
      <c r="C3" s="78"/>
      <c r="D3" s="78"/>
      <c r="E3" s="78"/>
      <c r="F3" s="78"/>
      <c r="G3" s="78"/>
      <c r="H3" s="78"/>
      <c r="I3" s="78"/>
    </row>
    <row r="4" spans="2:10" s="1" customFormat="1" ht="15" x14ac:dyDescent="0.3">
      <c r="B4" s="78" t="s">
        <v>98</v>
      </c>
      <c r="C4" s="78"/>
      <c r="D4" s="78"/>
      <c r="E4" s="78"/>
      <c r="F4" s="78"/>
      <c r="G4" s="78"/>
      <c r="H4" s="78"/>
      <c r="I4" s="78"/>
    </row>
    <row r="5" spans="2:10" x14ac:dyDescent="0.25">
      <c r="B5" s="89" t="s">
        <v>1</v>
      </c>
      <c r="C5" s="89"/>
      <c r="D5" s="89"/>
      <c r="E5" s="89"/>
      <c r="F5" s="89"/>
      <c r="G5" s="89"/>
      <c r="H5" s="89"/>
      <c r="I5" s="89"/>
    </row>
    <row r="6" spans="2:10" ht="15" x14ac:dyDescent="0.25">
      <c r="B6" s="44"/>
      <c r="C6" s="45"/>
      <c r="D6" s="46"/>
      <c r="E6" s="46"/>
      <c r="F6" s="46"/>
      <c r="G6" s="46"/>
      <c r="H6" s="46"/>
    </row>
    <row r="7" spans="2:10" x14ac:dyDescent="0.25">
      <c r="B7" s="6"/>
      <c r="C7" s="6"/>
      <c r="D7" s="7"/>
      <c r="E7" s="7"/>
      <c r="F7" s="7"/>
      <c r="G7" s="7"/>
      <c r="H7" s="7"/>
      <c r="I7" s="7"/>
    </row>
    <row r="8" spans="2:10" ht="25" x14ac:dyDescent="0.25">
      <c r="B8" s="6"/>
      <c r="C8" s="6"/>
      <c r="D8" s="9" t="s">
        <v>148</v>
      </c>
      <c r="E8" s="10"/>
      <c r="F8" s="9" t="s">
        <v>135</v>
      </c>
      <c r="G8" s="9" t="s">
        <v>147</v>
      </c>
      <c r="H8" s="9" t="s">
        <v>139</v>
      </c>
      <c r="I8" s="9" t="s">
        <v>140</v>
      </c>
    </row>
    <row r="9" spans="2:10" ht="7.5" customHeight="1" x14ac:dyDescent="0.25">
      <c r="B9" s="6"/>
      <c r="C9" s="6"/>
      <c r="D9" s="10"/>
      <c r="E9" s="10"/>
      <c r="F9" s="10"/>
      <c r="G9" s="10"/>
      <c r="H9" s="10"/>
    </row>
    <row r="10" spans="2:10" ht="22.5" customHeight="1" x14ac:dyDescent="0.25">
      <c r="B10" s="17" t="s">
        <v>100</v>
      </c>
      <c r="C10" s="6"/>
      <c r="D10" s="11"/>
      <c r="E10" s="11"/>
      <c r="F10" s="11"/>
      <c r="G10" s="11"/>
      <c r="H10" s="11"/>
      <c r="I10" s="11"/>
    </row>
    <row r="11" spans="2:10" ht="22.5" customHeight="1" x14ac:dyDescent="0.25">
      <c r="B11" s="6" t="s">
        <v>99</v>
      </c>
      <c r="C11" s="6"/>
      <c r="D11" s="11"/>
      <c r="E11" s="11"/>
      <c r="F11" s="11"/>
      <c r="G11" s="11"/>
      <c r="H11" s="11"/>
      <c r="I11" s="11"/>
    </row>
    <row r="12" spans="2:10" ht="22.5" customHeight="1" x14ac:dyDescent="0.25">
      <c r="B12" s="6" t="s">
        <v>103</v>
      </c>
      <c r="C12" s="6"/>
      <c r="D12" s="11">
        <v>484926.059009691</v>
      </c>
      <c r="E12" s="11"/>
      <c r="F12" s="11">
        <v>470797.86332230316</v>
      </c>
      <c r="G12" s="11">
        <v>479470.56332230318</v>
      </c>
      <c r="H12" s="11">
        <v>507076</v>
      </c>
      <c r="I12" s="11">
        <v>549096</v>
      </c>
    </row>
    <row r="13" spans="2:10" ht="22.5" customHeight="1" x14ac:dyDescent="0.25">
      <c r="B13" s="6" t="s">
        <v>104</v>
      </c>
      <c r="C13" s="6"/>
      <c r="D13" s="50">
        <v>182551.97156900002</v>
      </c>
      <c r="E13" s="13"/>
      <c r="F13" s="50">
        <v>176771.00793000002</v>
      </c>
      <c r="G13" s="50">
        <v>183565.04583000002</v>
      </c>
      <c r="H13" s="50">
        <v>182946.67555499999</v>
      </c>
      <c r="I13" s="50">
        <v>181667.76699999999</v>
      </c>
    </row>
    <row r="14" spans="2:10" ht="22.5" customHeight="1" x14ac:dyDescent="0.25">
      <c r="B14" s="6" t="s">
        <v>99</v>
      </c>
      <c r="C14" s="6"/>
      <c r="D14" s="13">
        <f>D12-D13</f>
        <v>302374.08744069096</v>
      </c>
      <c r="E14" s="13"/>
      <c r="F14" s="13">
        <f t="shared" ref="F14" si="0">F12-F13</f>
        <v>294026.85539230314</v>
      </c>
      <c r="G14" s="13">
        <f t="shared" ref="G14" si="1">G12-G13</f>
        <v>295905.51749230316</v>
      </c>
      <c r="H14" s="13">
        <f>H12-H13</f>
        <v>324129.32444500003</v>
      </c>
      <c r="I14" s="13">
        <f t="shared" ref="I14" si="2">I12-I13</f>
        <v>367428.23300000001</v>
      </c>
    </row>
    <row r="15" spans="2:10" ht="22.5" customHeight="1" x14ac:dyDescent="0.25">
      <c r="B15" s="6" t="s">
        <v>101</v>
      </c>
      <c r="C15" s="6"/>
      <c r="D15" s="13">
        <v>7091.9572242594759</v>
      </c>
      <c r="E15" s="13"/>
      <c r="F15" s="13">
        <v>6924.5757066666665</v>
      </c>
      <c r="G15" s="13">
        <v>7581.0859700000001</v>
      </c>
      <c r="H15" s="13">
        <v>8266.4678633333315</v>
      </c>
      <c r="I15" s="13">
        <v>8575.636849999999</v>
      </c>
    </row>
    <row r="16" spans="2:10" ht="22.5" customHeight="1" thickBot="1" x14ac:dyDescent="0.3">
      <c r="B16" s="6" t="s">
        <v>102</v>
      </c>
      <c r="D16" s="16">
        <f>SUM(D14:D15)</f>
        <v>309466.04466495046</v>
      </c>
      <c r="E16" s="11"/>
      <c r="F16" s="16">
        <f>SUM(F14:F15)</f>
        <v>300951.43109896983</v>
      </c>
      <c r="G16" s="16">
        <f>SUM(G14:G15)</f>
        <v>303486.60346230317</v>
      </c>
      <c r="H16" s="16">
        <f>SUM(H14:H15)</f>
        <v>332395.79230833339</v>
      </c>
      <c r="I16" s="16">
        <f>SUM(I14:I15)</f>
        <v>376003.86985000002</v>
      </c>
      <c r="J16" s="67"/>
    </row>
    <row r="17" spans="2:9" ht="13.5" customHeight="1" thickTop="1" x14ac:dyDescent="0.25">
      <c r="H17" s="18"/>
      <c r="I17" s="18"/>
    </row>
    <row r="18" spans="2:9" ht="27" customHeight="1" x14ac:dyDescent="0.25">
      <c r="B18" s="132"/>
      <c r="C18" s="132"/>
      <c r="D18" s="132"/>
      <c r="E18" s="132"/>
      <c r="F18" s="132"/>
      <c r="G18" s="132"/>
      <c r="H18" s="132"/>
      <c r="I18" s="132"/>
    </row>
    <row r="21" spans="2:9" x14ac:dyDescent="0.25">
      <c r="H21" s="18"/>
      <c r="I21" s="18"/>
    </row>
    <row r="23" spans="2:9" x14ac:dyDescent="0.25">
      <c r="H23" s="18"/>
      <c r="I23" s="18"/>
    </row>
    <row r="24" spans="2:9" x14ac:dyDescent="0.25">
      <c r="H24" s="18"/>
      <c r="I24" s="18"/>
    </row>
    <row r="25" spans="2:9" x14ac:dyDescent="0.25">
      <c r="H25" s="18"/>
      <c r="I25" s="18"/>
    </row>
    <row r="26" spans="2:9" x14ac:dyDescent="0.25">
      <c r="H26" s="18"/>
      <c r="I26" s="18"/>
    </row>
    <row r="27" spans="2:9" x14ac:dyDescent="0.25">
      <c r="H27" s="18"/>
      <c r="I27" s="18"/>
    </row>
    <row r="28" spans="2:9" x14ac:dyDescent="0.25">
      <c r="H28" s="18"/>
      <c r="I28" s="18"/>
    </row>
    <row r="29" spans="2:9" x14ac:dyDescent="0.25">
      <c r="H29" s="19"/>
      <c r="I29" s="19"/>
    </row>
    <row r="31" spans="2:9" ht="12.75" customHeight="1" x14ac:dyDescent="0.25">
      <c r="H31" s="19"/>
      <c r="I31" s="19"/>
    </row>
  </sheetData>
  <mergeCells count="1">
    <mergeCell ref="B18:I18"/>
  </mergeCells>
  <pageMargins left="0.70866141732283472" right="0.70866141732283472" top="0.74803149606299213" bottom="0.74803149606299213" header="0.31496062992125984" footer="0.31496062992125984"/>
  <pageSetup scale="93" orientation="portrait" r:id="rId1"/>
  <ignoredErrors>
    <ignoredError sqref="B5"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3:J21"/>
  <sheetViews>
    <sheetView view="pageBreakPreview" zoomScale="115" zoomScaleNormal="100" zoomScaleSheetLayoutView="115" workbookViewId="0">
      <pane ySplit="3" topLeftCell="A4" activePane="bottomLeft" state="frozen"/>
      <selection activeCell="F10" sqref="F10"/>
      <selection pane="bottomLeft"/>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6" width="11.36328125" style="2" customWidth="1"/>
    <col min="7" max="7" width="11.26953125" style="2" customWidth="1"/>
    <col min="8" max="8" width="10.81640625" style="2" customWidth="1"/>
    <col min="9" max="9" width="11.36328125" style="2" customWidth="1"/>
    <col min="10" max="16384" width="9.08984375" style="2"/>
  </cols>
  <sheetData>
    <row r="3" spans="1:10" s="1" customFormat="1" ht="15" x14ac:dyDescent="0.3">
      <c r="B3" s="81" t="s">
        <v>67</v>
      </c>
      <c r="C3" s="81"/>
      <c r="D3" s="81"/>
      <c r="E3" s="81"/>
      <c r="F3" s="81"/>
      <c r="G3" s="81"/>
      <c r="H3" s="81"/>
      <c r="I3" s="81"/>
    </row>
    <row r="4" spans="1:10" s="1" customFormat="1" ht="15" x14ac:dyDescent="0.3">
      <c r="B4" s="81" t="s">
        <v>2</v>
      </c>
      <c r="C4" s="81"/>
      <c r="D4" s="81"/>
      <c r="E4" s="81"/>
      <c r="F4" s="81"/>
      <c r="G4" s="81"/>
      <c r="H4" s="81"/>
      <c r="I4" s="81"/>
    </row>
    <row r="5" spans="1:10" x14ac:dyDescent="0.25">
      <c r="B5" s="82" t="s">
        <v>1</v>
      </c>
      <c r="C5" s="82"/>
      <c r="D5" s="82"/>
      <c r="E5" s="82"/>
      <c r="F5" s="82"/>
      <c r="G5" s="82"/>
      <c r="H5" s="82"/>
      <c r="I5" s="82"/>
    </row>
    <row r="6" spans="1:10" ht="15" x14ac:dyDescent="0.25">
      <c r="B6" s="3"/>
      <c r="C6" s="4"/>
      <c r="D6" s="5"/>
      <c r="E6" s="5"/>
      <c r="F6" s="5"/>
      <c r="G6" s="5"/>
      <c r="H6" s="5"/>
    </row>
    <row r="7" spans="1:10" s="6" customFormat="1" x14ac:dyDescent="0.25">
      <c r="D7" s="7"/>
      <c r="E7" s="7"/>
      <c r="F7" s="7"/>
      <c r="G7" s="7"/>
      <c r="H7" s="7"/>
      <c r="I7" s="7"/>
    </row>
    <row r="8" spans="1:10" s="6" customFormat="1" ht="25" x14ac:dyDescent="0.25">
      <c r="D8" s="9" t="s">
        <v>148</v>
      </c>
      <c r="E8" s="10"/>
      <c r="F8" s="9" t="s">
        <v>135</v>
      </c>
      <c r="G8" s="9" t="s">
        <v>147</v>
      </c>
      <c r="H8" s="9" t="s">
        <v>139</v>
      </c>
      <c r="I8" s="9" t="s">
        <v>140</v>
      </c>
    </row>
    <row r="9" spans="1:10" s="6" customFormat="1" x14ac:dyDescent="0.25">
      <c r="B9" s="6" t="s">
        <v>41</v>
      </c>
      <c r="D9" s="11">
        <v>13435.829192331592</v>
      </c>
      <c r="E9" s="11"/>
      <c r="F9" s="11">
        <v>14927.263000000001</v>
      </c>
      <c r="G9" s="11">
        <v>13309.912</v>
      </c>
      <c r="H9" s="11">
        <v>14301.397000000001</v>
      </c>
      <c r="I9" s="11">
        <v>15707.063</v>
      </c>
      <c r="J9" s="11"/>
    </row>
    <row r="10" spans="1:10" s="6" customFormat="1" x14ac:dyDescent="0.25">
      <c r="B10" s="6" t="s">
        <v>202</v>
      </c>
      <c r="D10" s="47">
        <v>-5912.0395639999997</v>
      </c>
      <c r="E10" s="47"/>
      <c r="F10" s="47">
        <v>-6085.3919999999998</v>
      </c>
      <c r="G10" s="47">
        <v>-5122.4809999999998</v>
      </c>
      <c r="H10" s="47">
        <v>-5655.5140000000001</v>
      </c>
      <c r="I10" s="47">
        <v>-5834.4719999999998</v>
      </c>
      <c r="J10" s="11"/>
    </row>
    <row r="11" spans="1:10" s="6" customFormat="1" ht="25" x14ac:dyDescent="0.25">
      <c r="B11" s="14" t="s">
        <v>42</v>
      </c>
      <c r="D11" s="47">
        <v>-262</v>
      </c>
      <c r="E11" s="47"/>
      <c r="F11" s="47">
        <v>-262</v>
      </c>
      <c r="G11" s="47">
        <v>-262</v>
      </c>
      <c r="H11" s="47">
        <v>-262</v>
      </c>
      <c r="I11" s="47">
        <v>-262</v>
      </c>
      <c r="J11" s="11"/>
    </row>
    <row r="12" spans="1:10" s="6" customFormat="1" x14ac:dyDescent="0.25">
      <c r="A12" s="64"/>
      <c r="B12" s="64" t="s">
        <v>88</v>
      </c>
      <c r="C12" s="64"/>
      <c r="D12" s="47">
        <v>-238.28448299999997</v>
      </c>
      <c r="E12" s="47"/>
      <c r="F12" s="47">
        <v>-416.25826063888888</v>
      </c>
      <c r="G12" s="47">
        <v>-717.96950833333335</v>
      </c>
      <c r="H12" s="47">
        <v>-44.261463000000049</v>
      </c>
      <c r="I12" s="47">
        <v>-44.261463000000049</v>
      </c>
      <c r="J12" s="64"/>
    </row>
    <row r="13" spans="1:10" s="6" customFormat="1" x14ac:dyDescent="0.25">
      <c r="B13" s="14" t="s">
        <v>43</v>
      </c>
      <c r="D13" s="47">
        <v>5607.8822971111122</v>
      </c>
      <c r="E13" s="47"/>
      <c r="F13" s="47">
        <v>5528.5029999999997</v>
      </c>
      <c r="G13" s="47">
        <v>3886.08</v>
      </c>
      <c r="H13" s="47">
        <v>3657.0829999999996</v>
      </c>
      <c r="I13" s="47">
        <v>5594.2269999999999</v>
      </c>
      <c r="J13" s="11"/>
    </row>
    <row r="14" spans="1:10" s="6" customFormat="1" ht="13" thickBot="1" x14ac:dyDescent="0.3">
      <c r="B14" s="6" t="s">
        <v>73</v>
      </c>
      <c r="D14" s="16">
        <f>SUM(D9:D13)</f>
        <v>12631.387442442705</v>
      </c>
      <c r="E14" s="11"/>
      <c r="F14" s="16">
        <f t="shared" ref="F14" si="0">SUM(F9:F13)</f>
        <v>13692.115739361112</v>
      </c>
      <c r="G14" s="16">
        <f>SUM(G9:G13)</f>
        <v>11093.541491666667</v>
      </c>
      <c r="H14" s="16">
        <f>SUM(H9:H13)</f>
        <v>11996.704537000001</v>
      </c>
      <c r="I14" s="16">
        <f>SUM(I9:I13)</f>
        <v>15160.556537</v>
      </c>
      <c r="J14" s="11"/>
    </row>
    <row r="15" spans="1:10" s="6" customFormat="1" ht="13" thickTop="1" x14ac:dyDescent="0.25"/>
    <row r="16" spans="1:10" s="6" customFormat="1" x14ac:dyDescent="0.25"/>
    <row r="17" spans="2:8" s="6" customFormat="1" x14ac:dyDescent="0.25"/>
    <row r="18" spans="2:8" s="6" customFormat="1" x14ac:dyDescent="0.25"/>
    <row r="19" spans="2:8" s="6" customFormat="1" x14ac:dyDescent="0.25"/>
    <row r="20" spans="2:8" s="6" customFormat="1" x14ac:dyDescent="0.25"/>
    <row r="21" spans="2:8" x14ac:dyDescent="0.25">
      <c r="B21" s="6"/>
      <c r="C21" s="6"/>
      <c r="D21" s="6"/>
      <c r="E21" s="6"/>
      <c r="F21" s="6"/>
      <c r="G21" s="6"/>
      <c r="H21" s="6"/>
    </row>
  </sheetData>
  <pageMargins left="0.70866141732283472" right="0.70866141732283472" top="0.74803149606299213" bottom="0.74803149606299213" header="0.31496062992125984" footer="0.31496062992125984"/>
  <pageSetup scale="83"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B3:K14"/>
  <sheetViews>
    <sheetView view="pageBreakPreview" zoomScaleNormal="100" zoomScaleSheetLayoutView="100" workbookViewId="0">
      <pane ySplit="3" topLeftCell="A4" activePane="bottomLeft" state="frozen"/>
      <selection activeCell="F10" sqref="F10"/>
      <selection pane="bottomLeft" activeCell="A11" sqref="A11"/>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7" width="11.36328125" style="2" customWidth="1"/>
    <col min="8" max="9" width="11.26953125" style="2" customWidth="1"/>
    <col min="10" max="16384" width="9.08984375" style="2"/>
  </cols>
  <sheetData>
    <row r="3" spans="2:11" s="1" customFormat="1" ht="15" x14ac:dyDescent="0.3">
      <c r="B3" s="81" t="s">
        <v>17</v>
      </c>
      <c r="C3" s="81"/>
      <c r="D3" s="81"/>
      <c r="E3" s="81"/>
      <c r="F3" s="81"/>
      <c r="G3" s="81"/>
      <c r="H3" s="81"/>
      <c r="I3" s="81"/>
    </row>
    <row r="4" spans="2:11" s="1" customFormat="1" ht="15" x14ac:dyDescent="0.3">
      <c r="B4" s="81" t="s">
        <v>54</v>
      </c>
      <c r="C4" s="81"/>
      <c r="D4" s="81"/>
      <c r="E4" s="81"/>
      <c r="F4" s="81"/>
      <c r="G4" s="81"/>
      <c r="H4" s="81"/>
      <c r="I4" s="81"/>
    </row>
    <row r="5" spans="2:11" ht="15.75" customHeight="1" x14ac:dyDescent="0.25">
      <c r="B5" s="82" t="s">
        <v>1</v>
      </c>
      <c r="C5" s="82"/>
      <c r="D5" s="82"/>
      <c r="E5" s="82"/>
      <c r="F5" s="82"/>
      <c r="G5" s="82"/>
      <c r="H5" s="82"/>
      <c r="I5" s="82"/>
    </row>
    <row r="6" spans="2:11" ht="11.25" customHeight="1" x14ac:dyDescent="0.25">
      <c r="B6" s="3"/>
      <c r="C6" s="4"/>
      <c r="D6" s="5"/>
      <c r="E6" s="5"/>
      <c r="F6" s="5"/>
      <c r="G6" s="5"/>
      <c r="H6" s="5"/>
    </row>
    <row r="7" spans="2:11" s="6" customFormat="1" x14ac:dyDescent="0.25">
      <c r="D7" s="7"/>
      <c r="E7" s="7"/>
      <c r="F7" s="7"/>
      <c r="G7" s="7"/>
      <c r="H7" s="7"/>
      <c r="I7" s="7"/>
    </row>
    <row r="8" spans="2:11" s="6" customFormat="1" ht="25" x14ac:dyDescent="0.25">
      <c r="D8" s="9" t="s">
        <v>148</v>
      </c>
      <c r="E8" s="10"/>
      <c r="F8" s="9" t="s">
        <v>135</v>
      </c>
      <c r="G8" s="9" t="s">
        <v>147</v>
      </c>
      <c r="H8" s="9" t="s">
        <v>139</v>
      </c>
      <c r="I8" s="9" t="s">
        <v>140</v>
      </c>
    </row>
    <row r="9" spans="2:11" s="6" customFormat="1" ht="22.5" customHeight="1" x14ac:dyDescent="0.25">
      <c r="B9" s="6" t="s">
        <v>5</v>
      </c>
      <c r="D9" s="11">
        <v>15828.780301979994</v>
      </c>
      <c r="E9" s="13"/>
      <c r="F9" s="11">
        <v>12617.614516157601</v>
      </c>
      <c r="G9" s="11">
        <v>14725.010195704119</v>
      </c>
      <c r="H9" s="11">
        <v>15121.880440000001</v>
      </c>
      <c r="I9" s="11">
        <v>13830.82451984517</v>
      </c>
      <c r="K9" s="11"/>
    </row>
    <row r="10" spans="2:11" s="6" customFormat="1" ht="22.5" customHeight="1" x14ac:dyDescent="0.25">
      <c r="B10" s="6" t="s">
        <v>6</v>
      </c>
      <c r="D10" s="13">
        <v>53.28989052691356</v>
      </c>
      <c r="E10" s="13"/>
      <c r="F10" s="13">
        <v>49.3598</v>
      </c>
      <c r="G10" s="13">
        <v>325.60339999999997</v>
      </c>
      <c r="H10" s="13">
        <v>1150.2043919563375</v>
      </c>
      <c r="I10" s="13">
        <v>3136.1354774239503</v>
      </c>
    </row>
    <row r="11" spans="2:11" s="6" customFormat="1" ht="22.5" customHeight="1" thickBot="1" x14ac:dyDescent="0.3">
      <c r="B11" s="15" t="s">
        <v>77</v>
      </c>
      <c r="D11" s="16">
        <f t="shared" ref="D11" si="0">D9+D10</f>
        <v>15882.070192506908</v>
      </c>
      <c r="E11" s="11"/>
      <c r="F11" s="72">
        <f t="shared" ref="F11:G11" si="1">F9+F10</f>
        <v>12666.974316157601</v>
      </c>
      <c r="G11" s="16">
        <f t="shared" si="1"/>
        <v>15050.613595704119</v>
      </c>
      <c r="H11" s="16">
        <f>H9+H10</f>
        <v>16272.084831956337</v>
      </c>
      <c r="I11" s="16">
        <f>I9+I10</f>
        <v>16966.959997269121</v>
      </c>
    </row>
    <row r="12" spans="2:11" s="6" customFormat="1" ht="13" thickTop="1" x14ac:dyDescent="0.25">
      <c r="F12" s="13"/>
      <c r="G12" s="13"/>
      <c r="H12" s="13"/>
    </row>
    <row r="13" spans="2:11" s="6" customFormat="1" x14ac:dyDescent="0.25">
      <c r="B13" s="6" t="s">
        <v>78</v>
      </c>
      <c r="D13" s="7"/>
      <c r="E13" s="7"/>
      <c r="F13" s="7"/>
      <c r="G13" s="7"/>
      <c r="H13" s="7"/>
    </row>
    <row r="14" spans="2:11" s="6" customFormat="1" ht="25.5" customHeight="1" x14ac:dyDescent="0.25">
      <c r="B14" s="130" t="s">
        <v>119</v>
      </c>
      <c r="C14" s="130"/>
      <c r="D14" s="130"/>
      <c r="E14" s="130"/>
      <c r="F14" s="130"/>
      <c r="G14" s="130"/>
      <c r="H14" s="130"/>
      <c r="I14" s="130"/>
    </row>
  </sheetData>
  <mergeCells count="1">
    <mergeCell ref="B14:I14"/>
  </mergeCells>
  <pageMargins left="0.70866141732283472" right="0.70866141732283472" top="0.74803149606299213" bottom="0.74803149606299213" header="0.31496062992125984" footer="0.31496062992125984"/>
  <pageSetup scale="83"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B3:O26"/>
  <sheetViews>
    <sheetView view="pageBreakPreview" zoomScale="115" zoomScaleSheetLayoutView="115" workbookViewId="0">
      <pane ySplit="3" topLeftCell="A7" activePane="bottomLeft" state="frozen"/>
      <selection activeCell="F10" sqref="F10"/>
      <selection pane="bottomLeft" activeCell="I14" sqref="I14"/>
    </sheetView>
  </sheetViews>
  <sheetFormatPr defaultColWidth="9.08984375" defaultRowHeight="12.5" x14ac:dyDescent="0.25"/>
  <cols>
    <col min="1" max="1" width="9.08984375" style="2"/>
    <col min="2" max="2" width="19.54296875" style="2" customWidth="1"/>
    <col min="3" max="3" width="1.453125" style="2" customWidth="1"/>
    <col min="4" max="4" width="11.36328125" style="2" customWidth="1"/>
    <col min="5" max="5" width="1.453125" style="2" customWidth="1"/>
    <col min="6" max="6" width="11.36328125" style="2" customWidth="1"/>
    <col min="7" max="7" width="11.54296875" style="2" customWidth="1"/>
    <col min="8" max="8" width="10.90625" style="2" customWidth="1"/>
    <col min="9" max="9" width="11.36328125" style="2" customWidth="1"/>
    <col min="10" max="16384" width="9.08984375" style="2"/>
  </cols>
  <sheetData>
    <row r="3" spans="2:15" s="1" customFormat="1" ht="15" x14ac:dyDescent="0.3">
      <c r="B3" s="81" t="s">
        <v>115</v>
      </c>
      <c r="C3" s="81"/>
      <c r="D3" s="81"/>
      <c r="E3" s="81"/>
      <c r="F3" s="81"/>
      <c r="G3" s="81"/>
      <c r="H3" s="81"/>
      <c r="I3" s="81"/>
    </row>
    <row r="4" spans="2:15" s="1" customFormat="1" ht="15" x14ac:dyDescent="0.3">
      <c r="B4" s="81" t="s">
        <v>118</v>
      </c>
      <c r="C4" s="81"/>
      <c r="D4" s="81"/>
      <c r="E4" s="81"/>
      <c r="F4" s="81"/>
      <c r="G4" s="81"/>
      <c r="H4" s="81"/>
      <c r="I4" s="81"/>
    </row>
    <row r="5" spans="2:15" ht="15.75" customHeight="1" x14ac:dyDescent="0.25">
      <c r="B5" s="82" t="s">
        <v>1</v>
      </c>
      <c r="C5" s="82"/>
      <c r="D5" s="82"/>
      <c r="E5" s="82"/>
      <c r="F5" s="82"/>
      <c r="G5" s="82"/>
      <c r="H5" s="82"/>
      <c r="I5" s="82"/>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148</v>
      </c>
      <c r="E8" s="10"/>
      <c r="F8" s="9" t="s">
        <v>135</v>
      </c>
      <c r="G8" s="9" t="s">
        <v>147</v>
      </c>
      <c r="H8" s="9" t="s">
        <v>139</v>
      </c>
      <c r="I8" s="9" t="s">
        <v>140</v>
      </c>
    </row>
    <row r="9" spans="2:15" s="6" customFormat="1" x14ac:dyDescent="0.25">
      <c r="B9" s="6" t="s">
        <v>105</v>
      </c>
      <c r="C9" s="52"/>
      <c r="D9" s="68">
        <v>63.155828000000071</v>
      </c>
      <c r="E9" s="76"/>
      <c r="F9" s="68">
        <v>182.124</v>
      </c>
      <c r="G9" s="68">
        <f>F12</f>
        <v>227.30598799999999</v>
      </c>
      <c r="H9" s="68">
        <f>G12</f>
        <v>880.79398800000001</v>
      </c>
      <c r="I9" s="68">
        <f>H12</f>
        <v>1016.431988</v>
      </c>
      <c r="K9" s="21"/>
      <c r="L9" s="12"/>
      <c r="M9" s="11"/>
      <c r="N9" s="11"/>
      <c r="O9" s="11"/>
    </row>
    <row r="10" spans="2:15" s="6" customFormat="1" x14ac:dyDescent="0.25">
      <c r="B10" s="6" t="s">
        <v>109</v>
      </c>
      <c r="D10" s="71">
        <v>-55.369012000000019</v>
      </c>
      <c r="E10" s="47"/>
      <c r="F10" s="71">
        <v>-55.369012000000012</v>
      </c>
      <c r="G10" s="71">
        <v>-250</v>
      </c>
      <c r="H10" s="71">
        <v>-250</v>
      </c>
      <c r="I10" s="71">
        <v>-250</v>
      </c>
    </row>
    <row r="11" spans="2:15" s="6" customFormat="1" x14ac:dyDescent="0.25">
      <c r="B11" s="6" t="s">
        <v>110</v>
      </c>
      <c r="D11" s="71">
        <v>0</v>
      </c>
      <c r="E11" s="47"/>
      <c r="F11" s="71">
        <v>100.551</v>
      </c>
      <c r="G11" s="71">
        <v>903.48800000000006</v>
      </c>
      <c r="H11" s="71">
        <v>385.63799999999998</v>
      </c>
      <c r="I11" s="71">
        <v>0</v>
      </c>
    </row>
    <row r="12" spans="2:15" s="6" customFormat="1" ht="13" thickBot="1" x14ac:dyDescent="0.3">
      <c r="B12" s="6" t="s">
        <v>106</v>
      </c>
      <c r="D12" s="69">
        <f>SUM(D9:D11)</f>
        <v>7.7868160000000515</v>
      </c>
      <c r="E12" s="11"/>
      <c r="F12" s="69">
        <f t="shared" ref="F12:I12" si="0">SUM(F9:F11)</f>
        <v>227.30598799999999</v>
      </c>
      <c r="G12" s="69">
        <f t="shared" si="0"/>
        <v>880.79398800000001</v>
      </c>
      <c r="H12" s="69">
        <f>SUM(H9:H11)</f>
        <v>1016.431988</v>
      </c>
      <c r="I12" s="69">
        <f t="shared" si="0"/>
        <v>766.43198800000005</v>
      </c>
    </row>
    <row r="13" spans="2:15" s="6" customFormat="1" ht="15" customHeight="1" thickTop="1" x14ac:dyDescent="0.25"/>
    <row r="14" spans="2:15" s="6" customFormat="1" ht="12.75" customHeight="1" x14ac:dyDescent="0.25">
      <c r="B14" s="129" t="s">
        <v>79</v>
      </c>
      <c r="C14" s="129"/>
      <c r="D14" s="129"/>
      <c r="E14" s="129"/>
      <c r="F14" s="129"/>
      <c r="G14" s="129"/>
      <c r="H14" s="129"/>
      <c r="I14" s="129"/>
    </row>
    <row r="15" spans="2:15" s="6" customFormat="1" ht="38" customHeight="1" x14ac:dyDescent="0.25">
      <c r="B15" s="133" t="s">
        <v>200</v>
      </c>
      <c r="C15" s="133"/>
      <c r="D15" s="133"/>
      <c r="E15" s="133"/>
      <c r="F15" s="133"/>
      <c r="G15" s="133"/>
      <c r="H15" s="133"/>
      <c r="I15" s="133"/>
    </row>
    <row r="16" spans="2:15" s="6" customFormat="1" ht="31.5" customHeight="1" x14ac:dyDescent="0.25">
      <c r="B16" s="133" t="s">
        <v>149</v>
      </c>
      <c r="C16" s="133"/>
      <c r="D16" s="133"/>
      <c r="E16" s="133"/>
      <c r="F16" s="133"/>
      <c r="G16" s="133"/>
      <c r="H16" s="133"/>
      <c r="I16" s="133"/>
    </row>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mergeCells count="2">
    <mergeCell ref="B16:I16"/>
    <mergeCell ref="B15:I15"/>
  </mergeCells>
  <pageMargins left="0.70866141732283472" right="0.70866141732283472" top="0.74803149606299213" bottom="0.74803149606299213" header="0.31496062992125984" footer="0.31496062992125984"/>
  <pageSetup scale="96"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B3:O24"/>
  <sheetViews>
    <sheetView view="pageBreakPreview" zoomScale="115" zoomScaleSheetLayoutView="115" workbookViewId="0">
      <pane ySplit="3" topLeftCell="A4" activePane="bottomLeft" state="frozen"/>
      <selection activeCell="F10" sqref="F10"/>
      <selection pane="bottomLeft" activeCell="C8" sqref="C8"/>
    </sheetView>
  </sheetViews>
  <sheetFormatPr defaultColWidth="9.08984375" defaultRowHeight="12.5" x14ac:dyDescent="0.25"/>
  <cols>
    <col min="1" max="1" width="9.08984375" style="2"/>
    <col min="2" max="2" width="22.08984375" style="2" customWidth="1"/>
    <col min="3" max="3" width="1.453125" style="2" customWidth="1"/>
    <col min="4" max="4" width="11.36328125" style="2" customWidth="1"/>
    <col min="5" max="5" width="1.453125" style="2" customWidth="1"/>
    <col min="6" max="7" width="11.36328125" style="2" customWidth="1"/>
    <col min="8" max="8" width="10.26953125" style="2" customWidth="1"/>
    <col min="9" max="9" width="11.36328125" style="2" customWidth="1"/>
    <col min="10" max="16384" width="9.08984375" style="2"/>
  </cols>
  <sheetData>
    <row r="3" spans="2:15" s="1" customFormat="1" ht="15" x14ac:dyDescent="0.3">
      <c r="B3" s="81" t="s">
        <v>116</v>
      </c>
      <c r="C3" s="81"/>
      <c r="D3" s="81"/>
      <c r="E3" s="81"/>
      <c r="F3" s="81"/>
      <c r="G3" s="81"/>
      <c r="H3" s="81"/>
      <c r="I3" s="81"/>
    </row>
    <row r="4" spans="2:15" s="1" customFormat="1" ht="15" x14ac:dyDescent="0.3">
      <c r="B4" s="81" t="s">
        <v>108</v>
      </c>
      <c r="C4" s="81"/>
      <c r="D4" s="81"/>
      <c r="E4" s="81"/>
      <c r="F4" s="81"/>
      <c r="G4" s="81"/>
      <c r="H4" s="81"/>
      <c r="I4" s="81"/>
    </row>
    <row r="5" spans="2:15" ht="15.75" customHeight="1" x14ac:dyDescent="0.25">
      <c r="B5" s="82" t="s">
        <v>1</v>
      </c>
      <c r="C5" s="82"/>
      <c r="D5" s="82"/>
      <c r="E5" s="82"/>
      <c r="F5" s="82"/>
      <c r="G5" s="82"/>
      <c r="H5" s="82"/>
      <c r="I5" s="82"/>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148</v>
      </c>
      <c r="E8" s="10"/>
      <c r="F8" s="9" t="s">
        <v>135</v>
      </c>
      <c r="G8" s="9" t="s">
        <v>147</v>
      </c>
      <c r="H8" s="9" t="s">
        <v>139</v>
      </c>
      <c r="I8" s="9" t="s">
        <v>140</v>
      </c>
    </row>
    <row r="9" spans="2:15" s="6" customFormat="1" x14ac:dyDescent="0.25">
      <c r="B9" s="6" t="s">
        <v>105</v>
      </c>
      <c r="C9" s="52"/>
      <c r="D9" s="70">
        <v>1329.1874329999991</v>
      </c>
      <c r="E9" s="53"/>
      <c r="F9" s="70">
        <v>1329.1880000000001</v>
      </c>
      <c r="G9" s="70">
        <f>F12</f>
        <v>1107.6570000000002</v>
      </c>
      <c r="H9" s="70">
        <f>G12</f>
        <v>886.1260000000002</v>
      </c>
      <c r="I9" s="70">
        <f>H12</f>
        <v>664.59500000000025</v>
      </c>
      <c r="K9" s="21"/>
      <c r="L9" s="12"/>
      <c r="M9" s="11"/>
      <c r="N9" s="11"/>
      <c r="O9" s="11"/>
    </row>
    <row r="10" spans="2:15" s="6" customFormat="1" x14ac:dyDescent="0.25">
      <c r="B10" s="6" t="s">
        <v>111</v>
      </c>
      <c r="D10" s="71">
        <v>0</v>
      </c>
      <c r="E10" s="47"/>
      <c r="F10" s="71">
        <v>0</v>
      </c>
      <c r="G10" s="71">
        <v>0</v>
      </c>
      <c r="H10" s="71">
        <v>0</v>
      </c>
      <c r="I10" s="71">
        <v>0</v>
      </c>
    </row>
    <row r="11" spans="2:15" s="6" customFormat="1" x14ac:dyDescent="0.25">
      <c r="B11" s="6" t="s">
        <v>112</v>
      </c>
      <c r="D11" s="71">
        <v>-221.531239</v>
      </c>
      <c r="E11" s="47"/>
      <c r="F11" s="71">
        <v>-221.53100000000001</v>
      </c>
      <c r="G11" s="71">
        <v>-221.53100000000001</v>
      </c>
      <c r="H11" s="71">
        <v>-221.53100000000001</v>
      </c>
      <c r="I11" s="71">
        <v>-221.53100000000001</v>
      </c>
    </row>
    <row r="12" spans="2:15" s="6" customFormat="1" ht="13" thickBot="1" x14ac:dyDescent="0.3">
      <c r="B12" s="6" t="s">
        <v>106</v>
      </c>
      <c r="D12" s="16">
        <f>SUM(D9:D11)</f>
        <v>1107.6561939999992</v>
      </c>
      <c r="E12" s="11"/>
      <c r="F12" s="16">
        <f t="shared" ref="F12:I12" si="0">SUM(F9:F11)</f>
        <v>1107.6570000000002</v>
      </c>
      <c r="G12" s="16">
        <f t="shared" si="0"/>
        <v>886.1260000000002</v>
      </c>
      <c r="H12" s="16">
        <f t="shared" si="0"/>
        <v>664.59500000000025</v>
      </c>
      <c r="I12" s="16">
        <f t="shared" si="0"/>
        <v>443.06400000000025</v>
      </c>
    </row>
    <row r="13" spans="2:15" s="6" customFormat="1" ht="1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x14ac:dyDescent="0.25">
      <c r="B24" s="6"/>
      <c r="C24" s="6"/>
      <c r="D24" s="6"/>
      <c r="E24" s="6"/>
      <c r="F24" s="6"/>
      <c r="G24" s="6"/>
      <c r="H24" s="6"/>
    </row>
  </sheetData>
  <pageMargins left="0.70866141732283472" right="0.70866141732283472" top="0.74803149606299213" bottom="0.74803149606299213" header="0.31496062992125984" footer="0.31496062992125984"/>
  <pageSetup scale="95"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3:O26"/>
  <sheetViews>
    <sheetView view="pageBreakPreview" zoomScale="115" zoomScaleSheetLayoutView="115" workbookViewId="0">
      <pane ySplit="3" topLeftCell="A4" activePane="bottomLeft" state="frozen"/>
      <selection activeCell="F10" sqref="F10"/>
      <selection pane="bottomLeft" activeCell="G11" sqref="G11"/>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81640625" style="2" customWidth="1"/>
    <col min="8" max="8" width="11" style="2" customWidth="1"/>
    <col min="9" max="9" width="11.36328125" style="2" customWidth="1"/>
    <col min="10" max="16384" width="9.08984375" style="2"/>
  </cols>
  <sheetData>
    <row r="3" spans="2:15" s="1" customFormat="1" ht="15" x14ac:dyDescent="0.3">
      <c r="B3" s="81" t="s">
        <v>117</v>
      </c>
      <c r="C3" s="81"/>
      <c r="D3" s="81"/>
      <c r="E3" s="81"/>
      <c r="F3" s="81"/>
      <c r="G3" s="81"/>
      <c r="H3" s="81"/>
      <c r="I3" s="81"/>
    </row>
    <row r="4" spans="2:15" s="1" customFormat="1" ht="15" x14ac:dyDescent="0.3">
      <c r="B4" s="81" t="s">
        <v>107</v>
      </c>
      <c r="C4" s="81"/>
      <c r="D4" s="81"/>
      <c r="E4" s="81"/>
      <c r="F4" s="81"/>
      <c r="G4" s="81"/>
      <c r="H4" s="81"/>
      <c r="I4" s="81"/>
    </row>
    <row r="5" spans="2:15" ht="15.75" customHeight="1" x14ac:dyDescent="0.25">
      <c r="B5" s="82" t="s">
        <v>1</v>
      </c>
      <c r="C5" s="82"/>
      <c r="D5" s="82"/>
      <c r="E5" s="82"/>
      <c r="F5" s="82"/>
      <c r="G5" s="82"/>
      <c r="H5" s="82"/>
      <c r="I5" s="82"/>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148</v>
      </c>
      <c r="E8" s="10"/>
      <c r="F8" s="9" t="s">
        <v>135</v>
      </c>
      <c r="G8" s="9" t="s">
        <v>147</v>
      </c>
      <c r="H8" s="9" t="s">
        <v>139</v>
      </c>
      <c r="I8" s="9" t="s">
        <v>140</v>
      </c>
    </row>
    <row r="9" spans="2:15" s="6" customFormat="1" x14ac:dyDescent="0.25">
      <c r="B9" s="6" t="s">
        <v>105</v>
      </c>
      <c r="C9" s="52"/>
      <c r="D9" s="70">
        <v>2790.4683099999993</v>
      </c>
      <c r="E9" s="53"/>
      <c r="F9" s="70">
        <v>2737.5610000000001</v>
      </c>
      <c r="G9" s="70">
        <f>F12</f>
        <v>2737.5610000000001</v>
      </c>
      <c r="H9" s="70">
        <f>G12</f>
        <v>2688.931</v>
      </c>
      <c r="I9" s="70">
        <f>H12</f>
        <v>1965.931</v>
      </c>
      <c r="K9" s="21"/>
      <c r="L9" s="12"/>
      <c r="M9" s="11"/>
      <c r="N9" s="11"/>
      <c r="O9" s="11"/>
    </row>
    <row r="10" spans="2:15" s="6" customFormat="1" x14ac:dyDescent="0.25">
      <c r="B10" s="6" t="s">
        <v>109</v>
      </c>
      <c r="D10" s="71">
        <v>0</v>
      </c>
      <c r="E10" s="47"/>
      <c r="F10" s="71">
        <v>0</v>
      </c>
      <c r="G10" s="71">
        <v>0</v>
      </c>
      <c r="H10" s="71">
        <v>0</v>
      </c>
      <c r="I10" s="71">
        <v>0</v>
      </c>
    </row>
    <row r="11" spans="2:15" s="6" customFormat="1" x14ac:dyDescent="0.25">
      <c r="B11" s="6" t="s">
        <v>110</v>
      </c>
      <c r="D11" s="71">
        <v>0</v>
      </c>
      <c r="E11" s="47"/>
      <c r="F11" s="71">
        <v>0</v>
      </c>
      <c r="G11" s="71">
        <v>-48.63</v>
      </c>
      <c r="H11" s="71">
        <v>-723</v>
      </c>
      <c r="I11" s="71">
        <v>0</v>
      </c>
    </row>
    <row r="12" spans="2:15" s="6" customFormat="1" ht="13" thickBot="1" x14ac:dyDescent="0.3">
      <c r="B12" s="6" t="s">
        <v>106</v>
      </c>
      <c r="D12" s="16">
        <f>SUM(D9:D11)</f>
        <v>2790.4683099999993</v>
      </c>
      <c r="E12" s="11"/>
      <c r="F12" s="16">
        <f t="shared" ref="F12:I12" si="0">SUM(F9:F11)</f>
        <v>2737.5610000000001</v>
      </c>
      <c r="G12" s="16">
        <f t="shared" si="0"/>
        <v>2688.931</v>
      </c>
      <c r="H12" s="16">
        <f>SUM(H9:H11)</f>
        <v>1965.931</v>
      </c>
      <c r="I12" s="16">
        <f t="shared" si="0"/>
        <v>1965.931</v>
      </c>
    </row>
    <row r="13" spans="2:15" s="6" customFormat="1" ht="13.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0866141732283472" right="0.70866141732283472" top="0.74803149606299213" bottom="0.74803149606299213" header="0.31496062992125984" footer="0.31496062992125984"/>
  <pageSetup scale="97"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0AD3-15AE-47AB-8388-8F21E2A46878}">
  <sheetPr>
    <pageSetUpPr fitToPage="1"/>
  </sheetPr>
  <dimension ref="B3:O26"/>
  <sheetViews>
    <sheetView view="pageBreakPreview" zoomScale="115" zoomScaleSheetLayoutView="115" workbookViewId="0">
      <pane ySplit="3" topLeftCell="A4" activePane="bottomLeft" state="frozen"/>
      <selection activeCell="F10" sqref="F10"/>
      <selection pane="bottomLeft" activeCell="A8" sqref="A8"/>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6328125" style="2" customWidth="1"/>
    <col min="8" max="8" width="11" style="2" customWidth="1"/>
    <col min="9" max="9" width="11.36328125" style="2" customWidth="1"/>
    <col min="10" max="16384" width="9.08984375" style="2"/>
  </cols>
  <sheetData>
    <row r="3" spans="2:15" s="1" customFormat="1" ht="15" x14ac:dyDescent="0.3">
      <c r="B3" s="81" t="s">
        <v>186</v>
      </c>
      <c r="C3" s="81"/>
      <c r="D3" s="81"/>
      <c r="E3" s="81"/>
      <c r="F3" s="81"/>
      <c r="G3" s="81"/>
      <c r="H3" s="81"/>
      <c r="I3" s="81"/>
    </row>
    <row r="4" spans="2:15" s="1" customFormat="1" ht="15" x14ac:dyDescent="0.3">
      <c r="B4" s="81" t="s">
        <v>187</v>
      </c>
      <c r="C4" s="81"/>
      <c r="D4" s="81"/>
      <c r="E4" s="81"/>
      <c r="F4" s="81"/>
      <c r="G4" s="81"/>
      <c r="H4" s="81"/>
      <c r="I4" s="81"/>
    </row>
    <row r="5" spans="2:15" ht="15.75" customHeight="1" x14ac:dyDescent="0.25">
      <c r="B5" s="82" t="s">
        <v>1</v>
      </c>
      <c r="C5" s="82"/>
      <c r="D5" s="82"/>
      <c r="E5" s="82"/>
      <c r="F5" s="82"/>
      <c r="G5" s="82"/>
      <c r="H5" s="82"/>
      <c r="I5" s="82"/>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148</v>
      </c>
      <c r="E8" s="10"/>
      <c r="F8" s="9" t="s">
        <v>135</v>
      </c>
      <c r="G8" s="9" t="s">
        <v>147</v>
      </c>
      <c r="H8" s="9" t="s">
        <v>139</v>
      </c>
      <c r="I8" s="9" t="s">
        <v>140</v>
      </c>
    </row>
    <row r="9" spans="2:15" s="6" customFormat="1" x14ac:dyDescent="0.25">
      <c r="B9" s="6" t="s">
        <v>105</v>
      </c>
      <c r="C9" s="52"/>
      <c r="D9" s="70">
        <v>0</v>
      </c>
      <c r="E9" s="53"/>
      <c r="F9" s="70">
        <v>0</v>
      </c>
      <c r="G9" s="70">
        <f>F12</f>
        <v>46.6</v>
      </c>
      <c r="H9" s="70">
        <f>G12</f>
        <v>-62.4</v>
      </c>
      <c r="I9" s="70">
        <f>H12</f>
        <v>-62.4</v>
      </c>
      <c r="K9" s="21"/>
      <c r="L9" s="12"/>
      <c r="M9" s="11"/>
      <c r="N9" s="11"/>
      <c r="O9" s="11"/>
    </row>
    <row r="10" spans="2:15" s="6" customFormat="1" x14ac:dyDescent="0.25">
      <c r="B10" s="6" t="s">
        <v>188</v>
      </c>
      <c r="D10" s="71">
        <v>0</v>
      </c>
      <c r="E10" s="47"/>
      <c r="F10" s="71">
        <v>46.6</v>
      </c>
      <c r="G10" s="71">
        <v>-109</v>
      </c>
      <c r="H10" s="71">
        <v>0</v>
      </c>
      <c r="I10" s="71">
        <v>0</v>
      </c>
    </row>
    <row r="11" spans="2:15" s="6" customFormat="1" x14ac:dyDescent="0.25">
      <c r="B11" s="6" t="s">
        <v>112</v>
      </c>
      <c r="D11" s="71">
        <v>0</v>
      </c>
      <c r="E11" s="47"/>
      <c r="F11" s="71">
        <v>0</v>
      </c>
      <c r="G11" s="71">
        <v>0</v>
      </c>
      <c r="H11" s="71">
        <v>0</v>
      </c>
      <c r="I11" s="71">
        <v>0</v>
      </c>
    </row>
    <row r="12" spans="2:15" s="6" customFormat="1" ht="13" thickBot="1" x14ac:dyDescent="0.3">
      <c r="B12" s="6" t="s">
        <v>106</v>
      </c>
      <c r="D12" s="126">
        <f>SUM(D9:D11)</f>
        <v>0</v>
      </c>
      <c r="E12" s="127"/>
      <c r="F12" s="126">
        <f>SUM(F9:F11)</f>
        <v>46.6</v>
      </c>
      <c r="G12" s="126">
        <f t="shared" ref="G12:I12" si="0">SUM(G9:G11)</f>
        <v>-62.4</v>
      </c>
      <c r="H12" s="126">
        <f>SUM(H9:H11)</f>
        <v>-62.4</v>
      </c>
      <c r="I12" s="126">
        <f t="shared" si="0"/>
        <v>-62.4</v>
      </c>
    </row>
    <row r="13" spans="2:15" s="6" customFormat="1" ht="13.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0866141732283472" right="0.70866141732283472" top="0.74803149606299213" bottom="0.74803149606299213" header="0.31496062992125984" footer="0.31496062992125984"/>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A5AA-8B85-4D24-8F37-9AB22515D043}">
  <sheetPr>
    <pageSetUpPr fitToPage="1"/>
  </sheetPr>
  <dimension ref="B3:O26"/>
  <sheetViews>
    <sheetView view="pageBreakPreview" zoomScale="115" zoomScaleSheetLayoutView="115" workbookViewId="0">
      <pane ySplit="3" topLeftCell="A4" activePane="bottomLeft" state="frozen"/>
      <selection activeCell="F10" sqref="F10"/>
      <selection pane="bottomLeft" activeCell="F11" sqref="F11"/>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0.81640625" style="2" customWidth="1"/>
    <col min="8" max="8" width="11" style="2" customWidth="1"/>
    <col min="9" max="9" width="11.36328125" style="2" customWidth="1"/>
    <col min="10" max="16384" width="9.08984375" style="2"/>
  </cols>
  <sheetData>
    <row r="3" spans="2:15" s="1" customFormat="1" ht="15" x14ac:dyDescent="0.3">
      <c r="B3" s="81" t="s">
        <v>190</v>
      </c>
      <c r="C3" s="81"/>
      <c r="D3" s="81"/>
      <c r="E3" s="81"/>
      <c r="F3" s="81"/>
      <c r="G3" s="81"/>
      <c r="H3" s="81"/>
      <c r="I3" s="81"/>
    </row>
    <row r="4" spans="2:15" s="1" customFormat="1" ht="15" x14ac:dyDescent="0.3">
      <c r="B4" s="81" t="s">
        <v>189</v>
      </c>
      <c r="C4" s="81"/>
      <c r="D4" s="81"/>
      <c r="E4" s="81"/>
      <c r="F4" s="81"/>
      <c r="G4" s="81"/>
      <c r="H4" s="81"/>
      <c r="I4" s="81"/>
    </row>
    <row r="5" spans="2:15" ht="15.75" customHeight="1" x14ac:dyDescent="0.25">
      <c r="B5" s="82" t="s">
        <v>1</v>
      </c>
      <c r="C5" s="82"/>
      <c r="D5" s="82"/>
      <c r="E5" s="82"/>
      <c r="F5" s="82"/>
      <c r="G5" s="82"/>
      <c r="H5" s="82"/>
      <c r="I5" s="82"/>
    </row>
    <row r="6" spans="2:15" ht="11.25" customHeight="1" x14ac:dyDescent="0.25">
      <c r="B6" s="3"/>
      <c r="C6" s="4"/>
      <c r="D6" s="5"/>
      <c r="E6" s="5"/>
      <c r="F6" s="5"/>
      <c r="G6" s="5"/>
      <c r="H6" s="5"/>
    </row>
    <row r="7" spans="2:15" s="6" customFormat="1" x14ac:dyDescent="0.25">
      <c r="D7" s="7"/>
      <c r="E7" s="7"/>
      <c r="F7" s="7"/>
      <c r="G7" s="7"/>
      <c r="H7" s="7"/>
      <c r="I7" s="7"/>
    </row>
    <row r="8" spans="2:15" s="6" customFormat="1" ht="25" x14ac:dyDescent="0.25">
      <c r="D8" s="9" t="s">
        <v>148</v>
      </c>
      <c r="E8" s="10"/>
      <c r="F8" s="9" t="s">
        <v>135</v>
      </c>
      <c r="G8" s="9" t="s">
        <v>147</v>
      </c>
      <c r="H8" s="9" t="s">
        <v>139</v>
      </c>
      <c r="I8" s="9" t="s">
        <v>140</v>
      </c>
    </row>
    <row r="9" spans="2:15" s="6" customFormat="1" x14ac:dyDescent="0.25">
      <c r="B9" s="6" t="s">
        <v>105</v>
      </c>
      <c r="C9" s="52"/>
      <c r="D9" s="70">
        <v>0</v>
      </c>
      <c r="E9" s="53"/>
      <c r="F9" s="70">
        <v>0</v>
      </c>
      <c r="G9" s="70">
        <f>F12</f>
        <v>0</v>
      </c>
      <c r="H9" s="70">
        <f>G12</f>
        <v>25.876999999999999</v>
      </c>
      <c r="I9" s="70">
        <f>H12</f>
        <v>25.876999999999999</v>
      </c>
      <c r="K9" s="21"/>
      <c r="L9" s="12"/>
      <c r="M9" s="11"/>
      <c r="N9" s="11"/>
      <c r="O9" s="11"/>
    </row>
    <row r="10" spans="2:15" s="6" customFormat="1" x14ac:dyDescent="0.25">
      <c r="B10" s="6" t="s">
        <v>188</v>
      </c>
      <c r="D10" s="71">
        <v>0</v>
      </c>
      <c r="E10" s="47"/>
      <c r="F10" s="71">
        <v>0</v>
      </c>
      <c r="G10" s="71">
        <v>25.876999999999999</v>
      </c>
      <c r="H10" s="71">
        <v>0</v>
      </c>
      <c r="I10" s="71">
        <v>0</v>
      </c>
    </row>
    <row r="11" spans="2:15" s="6" customFormat="1" x14ac:dyDescent="0.25">
      <c r="B11" s="6" t="s">
        <v>112</v>
      </c>
      <c r="D11" s="71">
        <v>0</v>
      </c>
      <c r="E11" s="47"/>
      <c r="F11" s="71">
        <v>0</v>
      </c>
      <c r="G11" s="71">
        <v>0</v>
      </c>
      <c r="H11" s="71">
        <v>0</v>
      </c>
      <c r="I11" s="71">
        <v>0</v>
      </c>
    </row>
    <row r="12" spans="2:15" s="6" customFormat="1" ht="13" thickBot="1" x14ac:dyDescent="0.3">
      <c r="B12" s="6" t="s">
        <v>106</v>
      </c>
      <c r="D12" s="16">
        <f>SUM(D9:D11)</f>
        <v>0</v>
      </c>
      <c r="E12" s="11"/>
      <c r="F12" s="16">
        <f t="shared" ref="F12:I12" si="0">SUM(F9:F11)</f>
        <v>0</v>
      </c>
      <c r="G12" s="16">
        <f t="shared" si="0"/>
        <v>25.876999999999999</v>
      </c>
      <c r="H12" s="16">
        <f>SUM(H9:H11)</f>
        <v>25.876999999999999</v>
      </c>
      <c r="I12" s="16">
        <f t="shared" si="0"/>
        <v>25.876999999999999</v>
      </c>
    </row>
    <row r="13" spans="2:15" s="6" customFormat="1" ht="13.5" customHeight="1" thickTop="1" x14ac:dyDescent="0.25"/>
    <row r="14" spans="2:15" s="6" customFormat="1" ht="22.5" customHeight="1" x14ac:dyDescent="0.25"/>
    <row r="15" spans="2:15" s="6" customFormat="1" ht="22.5" customHeight="1" x14ac:dyDescent="0.25"/>
    <row r="16" spans="2:15" s="6" customFormat="1" ht="22.5" customHeight="1" x14ac:dyDescent="0.25"/>
    <row r="17" spans="2:8" s="6" customFormat="1" ht="22.5" customHeight="1" x14ac:dyDescent="0.25"/>
    <row r="18" spans="2:8" s="6" customFormat="1" ht="22.5" customHeight="1" x14ac:dyDescent="0.25"/>
    <row r="19" spans="2:8" s="6" customFormat="1" ht="22.5" customHeight="1" x14ac:dyDescent="0.25"/>
    <row r="20" spans="2:8" s="6" customFormat="1" ht="22.5" customHeight="1" x14ac:dyDescent="0.25"/>
    <row r="21" spans="2:8" s="6" customFormat="1" ht="22.5" customHeight="1" x14ac:dyDescent="0.25"/>
    <row r="22" spans="2:8" s="6" customFormat="1" ht="22.5" customHeight="1" x14ac:dyDescent="0.25"/>
    <row r="23" spans="2:8" s="6" customFormat="1" ht="22.5" customHeight="1" x14ac:dyDescent="0.25"/>
    <row r="24" spans="2:8" s="6" customFormat="1" ht="22.5" customHeight="1" x14ac:dyDescent="0.25"/>
    <row r="25" spans="2:8" s="6" customFormat="1" ht="22.5" customHeight="1" x14ac:dyDescent="0.25"/>
    <row r="26" spans="2:8" x14ac:dyDescent="0.25">
      <c r="B26" s="6"/>
      <c r="C26" s="6"/>
      <c r="D26" s="6"/>
      <c r="E26" s="6"/>
      <c r="F26" s="6"/>
      <c r="G26" s="6"/>
      <c r="H26" s="6"/>
    </row>
  </sheetData>
  <pageMargins left="0.70866141732283472" right="0.70866141732283472" top="0.74803149606299213" bottom="0.74803149606299213" header="0.31496062992125984" footer="0.31496062992125984"/>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B3:N51"/>
  <sheetViews>
    <sheetView view="pageBreakPreview" topLeftCell="B4" zoomScale="130" zoomScaleNormal="100" zoomScaleSheetLayoutView="130" workbookViewId="0">
      <selection activeCell="B12" sqref="B12"/>
    </sheetView>
  </sheetViews>
  <sheetFormatPr defaultColWidth="9.08984375" defaultRowHeight="12.5" x14ac:dyDescent="0.25"/>
  <cols>
    <col min="1" max="1" width="9.08984375" style="2"/>
    <col min="2" max="2" width="21.08984375" style="2" customWidth="1"/>
    <col min="3" max="3" width="1.54296875" style="2" customWidth="1"/>
    <col min="4" max="4" width="11.36328125" style="2" customWidth="1"/>
    <col min="5" max="5" width="1.453125" style="2" customWidth="1"/>
    <col min="6" max="6" width="11.36328125" style="2" customWidth="1"/>
    <col min="7" max="7" width="10.6328125" style="2" customWidth="1"/>
    <col min="8" max="8" width="10.81640625" style="2" customWidth="1"/>
    <col min="9" max="9" width="11.36328125" style="2" customWidth="1"/>
    <col min="10" max="16384" width="9.08984375" style="2"/>
  </cols>
  <sheetData>
    <row r="3" spans="2:14" s="1" customFormat="1" ht="15" x14ac:dyDescent="0.3">
      <c r="B3" s="81" t="s">
        <v>97</v>
      </c>
      <c r="C3" s="81"/>
      <c r="D3" s="81"/>
      <c r="E3" s="81"/>
      <c r="F3" s="81"/>
      <c r="G3" s="81"/>
      <c r="H3" s="81"/>
      <c r="I3" s="81"/>
    </row>
    <row r="4" spans="2:14" s="1" customFormat="1" ht="15" x14ac:dyDescent="0.3">
      <c r="B4" s="81" t="s">
        <v>45</v>
      </c>
      <c r="C4" s="81"/>
      <c r="D4" s="81"/>
      <c r="E4" s="81"/>
      <c r="F4" s="81"/>
      <c r="G4" s="81"/>
      <c r="H4" s="81"/>
      <c r="I4" s="81"/>
    </row>
    <row r="5" spans="2:14" x14ac:dyDescent="0.25">
      <c r="B5" s="80"/>
      <c r="C5" s="90"/>
      <c r="D5" s="84"/>
      <c r="E5" s="84"/>
      <c r="F5" s="84"/>
      <c r="G5" s="84"/>
      <c r="H5" s="54"/>
    </row>
    <row r="6" spans="2:14" ht="15" x14ac:dyDescent="0.25">
      <c r="B6" s="3"/>
      <c r="C6" s="4"/>
      <c r="D6" s="5"/>
      <c r="E6" s="5"/>
      <c r="F6" s="5"/>
      <c r="G6" s="5"/>
      <c r="H6" s="5"/>
    </row>
    <row r="7" spans="2:14" s="6" customFormat="1" ht="7.5" customHeight="1" x14ac:dyDescent="0.25">
      <c r="D7" s="7"/>
      <c r="E7" s="7"/>
      <c r="F7" s="7"/>
      <c r="G7" s="7"/>
      <c r="H7" s="7"/>
      <c r="I7" s="7"/>
    </row>
    <row r="8" spans="2:14" s="6" customFormat="1" ht="25" x14ac:dyDescent="0.25">
      <c r="D8" s="9" t="s">
        <v>148</v>
      </c>
      <c r="E8" s="10"/>
      <c r="F8" s="9" t="s">
        <v>135</v>
      </c>
      <c r="G8" s="9" t="s">
        <v>147</v>
      </c>
      <c r="H8" s="9" t="s">
        <v>139</v>
      </c>
      <c r="I8" s="9" t="s">
        <v>140</v>
      </c>
    </row>
    <row r="9" spans="2:14" s="6" customFormat="1" x14ac:dyDescent="0.25">
      <c r="B9" s="6" t="s">
        <v>46</v>
      </c>
      <c r="D9" s="65">
        <v>2.9368118565980813E-2</v>
      </c>
      <c r="E9" s="65"/>
      <c r="F9" s="65">
        <v>2.9342619747657749E-2</v>
      </c>
      <c r="G9" s="65">
        <v>2.8850422146009091E-2</v>
      </c>
      <c r="H9" s="65">
        <v>3.3116500413213984E-2</v>
      </c>
      <c r="I9" s="65">
        <v>3.4259746385725494E-2</v>
      </c>
      <c r="M9" s="128"/>
      <c r="N9" s="65"/>
    </row>
    <row r="10" spans="2:14" s="6" customFormat="1" x14ac:dyDescent="0.25">
      <c r="B10" s="6" t="s">
        <v>47</v>
      </c>
      <c r="D10" s="65">
        <v>8.6499999999999994E-2</v>
      </c>
      <c r="E10" s="65"/>
      <c r="F10" s="65">
        <v>8.9300148924272071E-2</v>
      </c>
      <c r="G10" s="65">
        <v>0.10171673441159042</v>
      </c>
      <c r="H10" s="65">
        <v>8.70006091236704E-2</v>
      </c>
      <c r="I10" s="65">
        <v>8.6999225083850981E-2</v>
      </c>
    </row>
    <row r="11" spans="2:14" s="6" customFormat="1" ht="13" thickBot="1" x14ac:dyDescent="0.3">
      <c r="B11" s="6" t="s">
        <v>48</v>
      </c>
      <c r="D11" s="66">
        <v>5.2220871139588482E-2</v>
      </c>
      <c r="E11" s="65"/>
      <c r="F11" s="66">
        <v>5.4155732313179834E-2</v>
      </c>
      <c r="G11" s="66">
        <v>6.0970497421507182E-2</v>
      </c>
      <c r="H11" s="66">
        <v>5.4670152525647449E-2</v>
      </c>
      <c r="I11" s="66">
        <v>5.5355560429427859E-2</v>
      </c>
    </row>
    <row r="12" spans="2:14" s="6" customFormat="1" ht="13" thickTop="1" x14ac:dyDescent="0.25"/>
    <row r="13" spans="2:14" s="6" customFormat="1" x14ac:dyDescent="0.25"/>
    <row r="14" spans="2:14" s="6" customFormat="1" x14ac:dyDescent="0.25"/>
    <row r="15" spans="2:14" s="6" customFormat="1" x14ac:dyDescent="0.25"/>
    <row r="16" spans="2:14"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pans="2:8" s="6" customFormat="1" x14ac:dyDescent="0.25"/>
    <row r="50" spans="2:8" s="6" customFormat="1" x14ac:dyDescent="0.25"/>
    <row r="51" spans="2:8" x14ac:dyDescent="0.25">
      <c r="B51" s="6"/>
      <c r="C51" s="6"/>
      <c r="D51" s="6"/>
      <c r="E51" s="6"/>
      <c r="F51" s="6"/>
      <c r="G51" s="6"/>
      <c r="H51" s="6"/>
    </row>
  </sheetData>
  <pageMargins left="0.70866141732283472" right="0.70866141732283472" top="0.74803149606299213" bottom="0.74803149606299213" header="0.31496062992125984" footer="0.31496062992125984"/>
  <pageSetup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7"/>
  <sheetViews>
    <sheetView showGridLines="0" view="pageBreakPreview" zoomScaleNormal="100" zoomScaleSheetLayoutView="100" workbookViewId="0">
      <selection activeCell="B4" sqref="B4"/>
    </sheetView>
  </sheetViews>
  <sheetFormatPr defaultColWidth="9.08984375" defaultRowHeight="14.5" x14ac:dyDescent="0.35"/>
  <cols>
    <col min="1" max="1" width="9.08984375" style="94"/>
    <col min="2" max="2" width="53.08984375" style="94" bestFit="1" customWidth="1"/>
    <col min="3" max="3" width="11.36328125" style="94" customWidth="1"/>
    <col min="4" max="4" width="12.26953125" style="94" customWidth="1"/>
    <col min="5" max="5" width="11.36328125" style="94" customWidth="1"/>
    <col min="6" max="6" width="9.36328125" style="94" bestFit="1" customWidth="1"/>
    <col min="7" max="16384" width="9.08984375" style="94"/>
  </cols>
  <sheetData>
    <row r="1" spans="2:8" ht="43.25" customHeight="1" x14ac:dyDescent="0.35">
      <c r="B1" s="131" t="s">
        <v>138</v>
      </c>
      <c r="C1" s="131"/>
      <c r="D1" s="131"/>
      <c r="E1" s="131"/>
    </row>
    <row r="3" spans="2:8" x14ac:dyDescent="0.35">
      <c r="C3" s="95"/>
      <c r="D3" s="95"/>
      <c r="E3" s="95"/>
    </row>
    <row r="4" spans="2:8" ht="29" x14ac:dyDescent="0.35">
      <c r="C4" s="96" t="s">
        <v>134</v>
      </c>
      <c r="D4" s="96" t="s">
        <v>136</v>
      </c>
      <c r="E4" s="96" t="s">
        <v>137</v>
      </c>
    </row>
    <row r="5" spans="2:8" ht="7.5" customHeight="1" x14ac:dyDescent="0.35">
      <c r="C5" s="95"/>
      <c r="D5" s="95"/>
      <c r="E5" s="95"/>
    </row>
    <row r="6" spans="2:8" x14ac:dyDescent="0.35">
      <c r="B6" s="94" t="s">
        <v>127</v>
      </c>
      <c r="C6" s="98">
        <v>538723.62767788605</v>
      </c>
      <c r="D6" s="98">
        <v>519353.40969073004</v>
      </c>
      <c r="E6" s="98">
        <v>514341.61552028073</v>
      </c>
      <c r="F6" s="98"/>
      <c r="H6" s="99"/>
    </row>
    <row r="7" spans="2:8" ht="5.4" customHeight="1" x14ac:dyDescent="0.35">
      <c r="C7" s="97"/>
      <c r="D7" s="97"/>
      <c r="E7" s="97"/>
    </row>
    <row r="8" spans="2:8" x14ac:dyDescent="0.35">
      <c r="B8" s="94" t="s">
        <v>128</v>
      </c>
      <c r="C8" s="97">
        <v>85929.884484656504</v>
      </c>
      <c r="D8" s="100">
        <v>74480</v>
      </c>
      <c r="E8" s="100">
        <v>68095</v>
      </c>
    </row>
    <row r="9" spans="2:8" x14ac:dyDescent="0.35">
      <c r="B9" s="101" t="s">
        <v>89</v>
      </c>
      <c r="C9" s="97">
        <f>C8*0.9</f>
        <v>77336.896036190854</v>
      </c>
      <c r="D9" s="100">
        <f t="shared" ref="D9:E9" si="0">D8*0.9</f>
        <v>67032</v>
      </c>
      <c r="E9" s="100">
        <f t="shared" si="0"/>
        <v>61285.5</v>
      </c>
    </row>
    <row r="10" spans="2:8" x14ac:dyDescent="0.35">
      <c r="B10" s="101" t="s">
        <v>14</v>
      </c>
      <c r="C10" s="97">
        <f>C8-C9</f>
        <v>8592.9884484656504</v>
      </c>
      <c r="D10" s="100">
        <f t="shared" ref="D10:E10" si="1">D8-D9</f>
        <v>7448</v>
      </c>
      <c r="E10" s="100">
        <f t="shared" si="1"/>
        <v>6809.5</v>
      </c>
    </row>
    <row r="11" spans="2:8" ht="5.4" customHeight="1" x14ac:dyDescent="0.35">
      <c r="C11" s="97"/>
      <c r="D11" s="100"/>
      <c r="E11" s="100"/>
    </row>
    <row r="12" spans="2:8" x14ac:dyDescent="0.35">
      <c r="B12" s="94" t="s">
        <v>120</v>
      </c>
      <c r="C12" s="97"/>
      <c r="D12" s="100"/>
      <c r="E12" s="100"/>
    </row>
    <row r="13" spans="2:8" x14ac:dyDescent="0.35">
      <c r="B13" s="101" t="s">
        <v>121</v>
      </c>
      <c r="C13" s="102">
        <v>0.18136250357142855</v>
      </c>
      <c r="D13" s="103">
        <v>0.19059000000000001</v>
      </c>
      <c r="E13" s="103">
        <v>0.19059144737382372</v>
      </c>
    </row>
    <row r="14" spans="2:8" x14ac:dyDescent="0.35">
      <c r="B14" s="101" t="s">
        <v>122</v>
      </c>
      <c r="C14" s="102">
        <v>0.20506710312413046</v>
      </c>
      <c r="D14" s="103">
        <v>0.30686000000000002</v>
      </c>
      <c r="E14" s="103">
        <v>0.30686155858961039</v>
      </c>
    </row>
    <row r="15" spans="2:8" s="104" customFormat="1" x14ac:dyDescent="0.35">
      <c r="B15" s="104" t="s">
        <v>129</v>
      </c>
      <c r="C15" s="105">
        <f>C9*C13+C10*C14</f>
        <v>15788.15233187283</v>
      </c>
      <c r="D15" s="106">
        <f t="shared" ref="D15:E15" si="2">D9*D13+D10*D14</f>
        <v>15061.122160000001</v>
      </c>
      <c r="E15" s="106">
        <f t="shared" si="2"/>
        <v>13770.065931244426</v>
      </c>
    </row>
    <row r="16" spans="2:8" ht="5.4" customHeight="1" x14ac:dyDescent="0.35">
      <c r="C16" s="97"/>
      <c r="D16" s="100"/>
      <c r="E16" s="100"/>
    </row>
    <row r="17" spans="2:7" x14ac:dyDescent="0.35">
      <c r="B17" s="107" t="s">
        <v>130</v>
      </c>
    </row>
    <row r="18" spans="2:7" x14ac:dyDescent="0.35">
      <c r="B18" s="101" t="s">
        <v>123</v>
      </c>
      <c r="C18" s="97">
        <v>198</v>
      </c>
      <c r="D18" s="100">
        <f>C18</f>
        <v>198</v>
      </c>
      <c r="E18" s="100">
        <f>D18</f>
        <v>198</v>
      </c>
    </row>
    <row r="19" spans="2:7" x14ac:dyDescent="0.35">
      <c r="B19" s="101" t="s">
        <v>124</v>
      </c>
      <c r="C19" s="97">
        <v>0</v>
      </c>
      <c r="D19" s="100">
        <f>C19</f>
        <v>0</v>
      </c>
      <c r="E19" s="100">
        <f>D19</f>
        <v>0</v>
      </c>
    </row>
    <row r="20" spans="2:7" ht="5.4" customHeight="1" x14ac:dyDescent="0.35">
      <c r="C20" s="97"/>
      <c r="D20" s="100"/>
      <c r="E20" s="100"/>
    </row>
    <row r="21" spans="2:7" x14ac:dyDescent="0.35">
      <c r="B21" s="104" t="s">
        <v>131</v>
      </c>
      <c r="C21" s="106">
        <f>C18*C14+C19*C13</f>
        <v>40.603286418577831</v>
      </c>
      <c r="D21" s="106">
        <f>D18*D14+D19*D13</f>
        <v>60.758280000000006</v>
      </c>
      <c r="E21" s="106">
        <f>E18*E14+E19*E13</f>
        <v>60.758588600742861</v>
      </c>
    </row>
    <row r="22" spans="2:7" ht="5.4" customHeight="1" x14ac:dyDescent="0.35">
      <c r="C22" s="108"/>
      <c r="D22" s="109"/>
      <c r="E22" s="109"/>
    </row>
    <row r="23" spans="2:7" s="104" customFormat="1" ht="15" thickBot="1" x14ac:dyDescent="0.4">
      <c r="B23" s="104" t="s">
        <v>132</v>
      </c>
      <c r="C23" s="110">
        <f>C15+C21</f>
        <v>15828.755618291409</v>
      </c>
      <c r="D23" s="110">
        <f>D15+D21</f>
        <v>15121.880440000001</v>
      </c>
      <c r="E23" s="110">
        <f>E15+E21</f>
        <v>13830.82451984517</v>
      </c>
    </row>
    <row r="24" spans="2:7" s="104" customFormat="1" ht="5.4" customHeight="1" x14ac:dyDescent="0.35">
      <c r="C24" s="111"/>
      <c r="D24" s="111"/>
      <c r="E24" s="111"/>
    </row>
    <row r="25" spans="2:7" x14ac:dyDescent="0.35">
      <c r="B25" s="94" t="s">
        <v>141</v>
      </c>
      <c r="C25" s="112"/>
      <c r="D25" s="112">
        <f>D23-C23</f>
        <v>-706.87517829140779</v>
      </c>
      <c r="E25" s="112">
        <f>E23-C23</f>
        <v>-1997.931098446239</v>
      </c>
    </row>
    <row r="26" spans="2:7" x14ac:dyDescent="0.35">
      <c r="B26" s="101" t="s">
        <v>125</v>
      </c>
      <c r="C26" s="112"/>
      <c r="D26" s="113">
        <f>((D9+D19)*C13+(D10+D18)*C14)-C23</f>
        <v>-2103.7212084043094</v>
      </c>
      <c r="E26" s="113">
        <f>((E9+E19)*C13+(E10+E18)*C14)-C23</f>
        <v>-3276.8561805222798</v>
      </c>
      <c r="G26" s="114"/>
    </row>
    <row r="27" spans="2:7" x14ac:dyDescent="0.35">
      <c r="B27" s="101" t="s">
        <v>126</v>
      </c>
      <c r="C27" s="112"/>
      <c r="D27" s="112">
        <f>-(((D9+D19)*C13+(D10+D18)*C14)-D23)</f>
        <v>1396.8460301129016</v>
      </c>
      <c r="E27" s="112">
        <f>-(((E9+E19)*C13+(E10+E18)*C14)-E23)</f>
        <v>1278.9250820760408</v>
      </c>
      <c r="G27" s="114"/>
    </row>
  </sheetData>
  <mergeCells count="1">
    <mergeCell ref="B1:E1"/>
  </mergeCells>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I36"/>
  <sheetViews>
    <sheetView view="pageBreakPreview" zoomScaleNormal="100" zoomScaleSheetLayoutView="100" workbookViewId="0">
      <selection activeCell="F10" sqref="F10"/>
    </sheetView>
  </sheetViews>
  <sheetFormatPr defaultColWidth="9.08984375" defaultRowHeight="12.5" x14ac:dyDescent="0.25"/>
  <cols>
    <col min="1" max="1" width="9.08984375" style="2"/>
    <col min="2" max="2" width="35.6328125" style="2" customWidth="1"/>
    <col min="3" max="3" width="1.453125" style="2" customWidth="1"/>
    <col min="4" max="4" width="11.36328125" style="2" customWidth="1"/>
    <col min="5" max="5" width="1.453125" style="2" customWidth="1"/>
    <col min="6" max="6" width="11.36328125" style="2" customWidth="1"/>
    <col min="7" max="7" width="9.7265625" style="2" customWidth="1"/>
    <col min="8" max="8" width="10.90625" style="2" customWidth="1"/>
    <col min="9" max="9" width="11.36328125" style="2" customWidth="1"/>
    <col min="10" max="10" width="2.6328125" style="2" customWidth="1"/>
    <col min="11" max="16384" width="9.08984375" style="2"/>
  </cols>
  <sheetData>
    <row r="3" spans="2:9" s="1" customFormat="1" ht="15" x14ac:dyDescent="0.3">
      <c r="B3" s="81" t="s">
        <v>18</v>
      </c>
      <c r="C3" s="81"/>
      <c r="D3" s="81"/>
      <c r="E3" s="81"/>
      <c r="F3" s="81"/>
      <c r="G3" s="81"/>
      <c r="H3" s="81"/>
      <c r="I3" s="81"/>
    </row>
    <row r="4" spans="2:9" s="1" customFormat="1" ht="15" x14ac:dyDescent="0.3">
      <c r="B4" s="81" t="s">
        <v>75</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c r="I6" s="5"/>
    </row>
    <row r="7" spans="2:9" s="6" customFormat="1" x14ac:dyDescent="0.25">
      <c r="D7" s="7"/>
      <c r="E7" s="7"/>
      <c r="F7" s="7"/>
      <c r="G7" s="7"/>
      <c r="H7" s="7"/>
      <c r="I7" s="7"/>
    </row>
    <row r="8" spans="2:9" s="6" customFormat="1" ht="25.5" customHeight="1" x14ac:dyDescent="0.25">
      <c r="D8" s="9" t="s">
        <v>148</v>
      </c>
      <c r="E8" s="10"/>
      <c r="F8" s="9" t="s">
        <v>135</v>
      </c>
      <c r="G8" s="9" t="s">
        <v>147</v>
      </c>
      <c r="H8" s="9" t="s">
        <v>139</v>
      </c>
      <c r="I8" s="9" t="s">
        <v>140</v>
      </c>
    </row>
    <row r="9" spans="2:9" s="6" customFormat="1" ht="29.25" customHeight="1" x14ac:dyDescent="0.25">
      <c r="B9" s="6" t="s">
        <v>4</v>
      </c>
      <c r="D9" s="11">
        <f>'3.5'!D9+'3.7.1'!D9+'3.7.2'!D9+'3.8'!D9+'3.9'!D9</f>
        <v>13016.041129742953</v>
      </c>
      <c r="E9" s="11"/>
      <c r="F9" s="11">
        <f>'3.5'!F9+'3.7.1'!F9+'3.7.2'!F9+'3.8'!F9+'3.9'!F9</f>
        <v>13166.78672</v>
      </c>
      <c r="G9" s="11">
        <f>'3.5'!G9+'3.7.1'!G9+'3.7.2'!G9+'3.8'!G9+'3.9'!G9</f>
        <v>13675.212599999999</v>
      </c>
      <c r="H9" s="11">
        <f>'3.5'!H9+'3.7.1'!H9+'3.7.2'!H9+'3.8'!H9+'3.9'!H9</f>
        <v>15183.343327669221</v>
      </c>
      <c r="I9" s="11">
        <f>'3.5'!I9+'3.7.1'!I9+'3.7.2'!I9+'3.8'!I9+'3.9'!I9</f>
        <v>16078.90061361207</v>
      </c>
    </row>
    <row r="10" spans="2:9" s="6" customFormat="1" ht="28.5" customHeight="1" x14ac:dyDescent="0.25">
      <c r="B10" s="6" t="s">
        <v>7</v>
      </c>
      <c r="D10" s="13">
        <f>SUM('3.5'!D10:D14)</f>
        <v>5635.8939999999993</v>
      </c>
      <c r="E10" s="13"/>
      <c r="F10" s="13">
        <f>SUM('3.5'!F10:F14)</f>
        <v>5284.7705699999997</v>
      </c>
      <c r="G10" s="13">
        <f>SUM('3.5'!G10:G14)</f>
        <v>6269.2667300000003</v>
      </c>
      <c r="H10" s="13">
        <f>SUM('3.5'!H10:H14)</f>
        <v>7796.7167657142872</v>
      </c>
      <c r="I10" s="13">
        <f>SUM('3.5'!I10:I14)</f>
        <v>9490.7855001999978</v>
      </c>
    </row>
    <row r="11" spans="2:9" s="6" customFormat="1" ht="30" customHeight="1" x14ac:dyDescent="0.25">
      <c r="B11" s="6" t="s">
        <v>8</v>
      </c>
      <c r="D11" s="13">
        <f>SUM('3.7.1'!D10:D11)</f>
        <v>1394.15</v>
      </c>
      <c r="E11" s="13"/>
      <c r="F11" s="13">
        <f>SUM('3.7.1'!F10:F11)</f>
        <v>1387.412695</v>
      </c>
      <c r="G11" s="13">
        <f>SUM('3.7.1'!G10:G11)</f>
        <v>1220.5447000000001</v>
      </c>
      <c r="H11" s="13">
        <f>SUM('3.7.1'!H10:H11)</f>
        <v>1158.9580000000001</v>
      </c>
      <c r="I11" s="13">
        <f>SUM('3.7.1'!I10:I11)</f>
        <v>1439.097</v>
      </c>
    </row>
    <row r="12" spans="2:9" s="6" customFormat="1" ht="27.75" customHeight="1" x14ac:dyDescent="0.25">
      <c r="B12" s="6" t="s">
        <v>9</v>
      </c>
      <c r="D12" s="13">
        <f>SUM('3.7.2'!D10:D11)</f>
        <v>490.99999999999994</v>
      </c>
      <c r="E12" s="13"/>
      <c r="F12" s="13">
        <f>SUM('3.7.2'!F10:F11)</f>
        <v>399.39201500000001</v>
      </c>
      <c r="G12" s="13">
        <f>SUM('3.7.2'!G10:G11)</f>
        <v>516.42760999999996</v>
      </c>
      <c r="H12" s="13">
        <f>SUM('3.7.2'!H10:H11)</f>
        <v>705.23800000000006</v>
      </c>
      <c r="I12" s="13">
        <f>SUM('3.7.2'!I10:I11)</f>
        <v>426.1</v>
      </c>
    </row>
    <row r="13" spans="2:9" s="6" customFormat="1" ht="22.5" customHeight="1" x14ac:dyDescent="0.25">
      <c r="B13" s="6" t="s">
        <v>49</v>
      </c>
      <c r="D13" s="13">
        <f>SUM('3.8'!D10:D12)</f>
        <v>1391.1069999999997</v>
      </c>
      <c r="E13" s="13"/>
      <c r="F13" s="13">
        <f>SUM('3.8'!F10:F12)</f>
        <v>1353.0249999999999</v>
      </c>
      <c r="G13" s="13">
        <f>SUM('3.8'!G10:G12)</f>
        <v>1407.9387400000001</v>
      </c>
      <c r="H13" s="13">
        <f>SUM('3.8'!H10:H12)</f>
        <v>1436.7759999999998</v>
      </c>
      <c r="I13" s="13">
        <f>SUM('3.8'!I10:I12)</f>
        <v>1347.0889999999999</v>
      </c>
    </row>
    <row r="14" spans="2:9" s="6" customFormat="1" ht="26.25" customHeight="1" x14ac:dyDescent="0.25">
      <c r="B14" s="6" t="s">
        <v>10</v>
      </c>
      <c r="D14" s="13">
        <f>'3.9'!D26-'3.9'!D9</f>
        <v>3857.9390000000003</v>
      </c>
      <c r="E14" s="13"/>
      <c r="F14" s="13">
        <f>'3.9'!F26-'3.9'!F9</f>
        <v>4170.1891499999974</v>
      </c>
      <c r="G14" s="13">
        <f>'3.9'!G26-'3.9'!G9</f>
        <v>4504.7694200000024</v>
      </c>
      <c r="H14" s="13">
        <f>'3.9'!H26-'3.9'!H9</f>
        <v>5154.7029999999995</v>
      </c>
      <c r="I14" s="13">
        <f>'3.9'!I26-'3.9'!I9</f>
        <v>4892.1919899999975</v>
      </c>
    </row>
    <row r="15" spans="2:9" s="6" customFormat="1" ht="30" customHeight="1" x14ac:dyDescent="0.25">
      <c r="B15" s="14" t="s">
        <v>11</v>
      </c>
      <c r="D15" s="13">
        <f>'3.10'!D11</f>
        <v>2038.945839</v>
      </c>
      <c r="E15" s="13"/>
      <c r="F15" s="13">
        <f>'3.10'!F11</f>
        <v>2165.7909900000004</v>
      </c>
      <c r="G15" s="13">
        <f>'3.10'!G11</f>
        <v>2491.0353799999998</v>
      </c>
      <c r="H15" s="13">
        <f>'3.10'!H11</f>
        <v>2805.4188389999999</v>
      </c>
      <c r="I15" s="13">
        <f>'3.10'!I11</f>
        <v>3032.8547679505</v>
      </c>
    </row>
    <row r="16" spans="2:9" s="6" customFormat="1" ht="22.5" customHeight="1" x14ac:dyDescent="0.25">
      <c r="B16" s="6" t="s">
        <v>12</v>
      </c>
      <c r="D16" s="13">
        <f>'3.12'!D9</f>
        <v>749.75450131960019</v>
      </c>
      <c r="E16" s="13"/>
      <c r="F16" s="13">
        <f>'3.12'!F9</f>
        <v>739.14745000000005</v>
      </c>
      <c r="G16" s="13">
        <f>'3.12'!G9</f>
        <v>743.01589000000001</v>
      </c>
      <c r="H16" s="13">
        <f>'3.12'!H9</f>
        <v>757.77395548800007</v>
      </c>
      <c r="I16" s="13">
        <f>'3.12'!I9</f>
        <v>776.69908654176004</v>
      </c>
    </row>
    <row r="17" spans="2:9" s="6" customFormat="1" ht="22.5" customHeight="1" thickBot="1" x14ac:dyDescent="0.3">
      <c r="B17" s="15" t="s">
        <v>84</v>
      </c>
      <c r="D17" s="16">
        <f>SUM(D9:D16)</f>
        <v>28574.831470062556</v>
      </c>
      <c r="E17" s="11"/>
      <c r="F17" s="16">
        <f t="shared" ref="F17:H17" si="0">SUM(F9:F16)</f>
        <v>28666.514590000002</v>
      </c>
      <c r="G17" s="16">
        <f t="shared" si="0"/>
        <v>30828.211070000001</v>
      </c>
      <c r="H17" s="16">
        <f t="shared" si="0"/>
        <v>34998.927887871512</v>
      </c>
      <c r="I17" s="16">
        <f>SUM(I9:I16)</f>
        <v>37483.717958304325</v>
      </c>
    </row>
    <row r="18" spans="2:9" ht="13" thickTop="1" x14ac:dyDescent="0.25">
      <c r="D18" s="18"/>
      <c r="F18" s="18"/>
      <c r="G18" s="18"/>
      <c r="H18" s="18"/>
      <c r="I18" s="18"/>
    </row>
    <row r="19" spans="2:9" x14ac:dyDescent="0.25">
      <c r="F19" s="20"/>
      <c r="G19" s="20"/>
      <c r="I19" s="18"/>
    </row>
    <row r="20" spans="2:9" x14ac:dyDescent="0.25">
      <c r="F20" s="18"/>
      <c r="G20" s="18"/>
      <c r="I20" s="18"/>
    </row>
    <row r="30" spans="2:9" x14ac:dyDescent="0.25">
      <c r="I30" s="18"/>
    </row>
    <row r="31" spans="2:9" x14ac:dyDescent="0.25">
      <c r="I31" s="18"/>
    </row>
    <row r="32" spans="2:9" x14ac:dyDescent="0.25">
      <c r="H32" s="18"/>
      <c r="I32" s="18"/>
    </row>
    <row r="33" spans="8:9" x14ac:dyDescent="0.25">
      <c r="H33" s="18"/>
      <c r="I33" s="18"/>
    </row>
    <row r="34" spans="8:9" x14ac:dyDescent="0.25">
      <c r="I34" s="18"/>
    </row>
    <row r="35" spans="8:9" x14ac:dyDescent="0.25">
      <c r="I35" s="18"/>
    </row>
    <row r="36" spans="8:9" x14ac:dyDescent="0.25">
      <c r="I36" s="18"/>
    </row>
  </sheetData>
  <pageMargins left="0.70866141732283472" right="0.70866141732283472" top="0.74803149606299213" bottom="0.74803149606299213" header="0.31496062992125984" footer="0.31496062992125984"/>
  <pageSetup scale="89"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3:J40"/>
  <sheetViews>
    <sheetView view="pageBreakPreview" zoomScale="115" zoomScaleNormal="100" zoomScaleSheetLayoutView="115" workbookViewId="0">
      <selection activeCell="F10" sqref="F10"/>
    </sheetView>
  </sheetViews>
  <sheetFormatPr defaultRowHeight="12.5" x14ac:dyDescent="0.25"/>
  <cols>
    <col min="1" max="1" width="9.08984375" style="25"/>
    <col min="2" max="2" width="40.453125" style="25" customWidth="1"/>
    <col min="3" max="3" width="1.54296875" style="25" customWidth="1"/>
    <col min="4" max="4" width="11.36328125" style="39" customWidth="1"/>
    <col min="5" max="5" width="1.453125" style="39" customWidth="1"/>
    <col min="6" max="9" width="11.36328125" style="25" customWidth="1"/>
    <col min="10" max="10" width="4.90625" style="25" customWidth="1"/>
    <col min="11" max="238" width="9.08984375" style="25"/>
    <col min="239" max="239" width="3" style="25" customWidth="1"/>
    <col min="240" max="240" width="31.54296875" style="25" bestFit="1" customWidth="1"/>
    <col min="241" max="241" width="5.453125" style="25" bestFit="1" customWidth="1"/>
    <col min="242" max="242" width="7.08984375" style="25" customWidth="1"/>
    <col min="243" max="243" width="7.6328125" style="25" customWidth="1"/>
    <col min="244" max="244" width="7.08984375" style="25" customWidth="1"/>
    <col min="245" max="245" width="6.6328125" style="25" customWidth="1"/>
    <col min="246" max="246" width="7.08984375" style="25" customWidth="1"/>
    <col min="247" max="248" width="0" style="25" hidden="1" customWidth="1"/>
    <col min="249" max="249" width="6.6328125" style="25" customWidth="1"/>
    <col min="250" max="251" width="0" style="25" hidden="1" customWidth="1"/>
    <col min="252" max="252" width="6.90625" style="25" customWidth="1"/>
    <col min="253" max="253" width="4.90625" style="25" customWidth="1"/>
    <col min="254" max="494" width="9.08984375" style="25"/>
    <col min="495" max="495" width="3" style="25" customWidth="1"/>
    <col min="496" max="496" width="31.54296875" style="25" bestFit="1" customWidth="1"/>
    <col min="497" max="497" width="5.453125" style="25" bestFit="1" customWidth="1"/>
    <col min="498" max="498" width="7.08984375" style="25" customWidth="1"/>
    <col min="499" max="499" width="7.6328125" style="25" customWidth="1"/>
    <col min="500" max="500" width="7.08984375" style="25" customWidth="1"/>
    <col min="501" max="501" width="6.6328125" style="25" customWidth="1"/>
    <col min="502" max="502" width="7.08984375" style="25" customWidth="1"/>
    <col min="503" max="504" width="0" style="25" hidden="1" customWidth="1"/>
    <col min="505" max="505" width="6.6328125" style="25" customWidth="1"/>
    <col min="506" max="507" width="0" style="25" hidden="1" customWidth="1"/>
    <col min="508" max="508" width="6.90625" style="25" customWidth="1"/>
    <col min="509" max="509" width="4.90625" style="25" customWidth="1"/>
    <col min="510" max="750" width="9.08984375" style="25"/>
    <col min="751" max="751" width="3" style="25" customWidth="1"/>
    <col min="752" max="752" width="31.54296875" style="25" bestFit="1" customWidth="1"/>
    <col min="753" max="753" width="5.453125" style="25" bestFit="1" customWidth="1"/>
    <col min="754" max="754" width="7.08984375" style="25" customWidth="1"/>
    <col min="755" max="755" width="7.6328125" style="25" customWidth="1"/>
    <col min="756" max="756" width="7.08984375" style="25" customWidth="1"/>
    <col min="757" max="757" width="6.6328125" style="25" customWidth="1"/>
    <col min="758" max="758" width="7.08984375" style="25" customWidth="1"/>
    <col min="759" max="760" width="0" style="25" hidden="1" customWidth="1"/>
    <col min="761" max="761" width="6.6328125" style="25" customWidth="1"/>
    <col min="762" max="763" width="0" style="25" hidden="1" customWidth="1"/>
    <col min="764" max="764" width="6.90625" style="25" customWidth="1"/>
    <col min="765" max="765" width="4.90625" style="25" customWidth="1"/>
    <col min="766" max="1006" width="9.08984375" style="25"/>
    <col min="1007" max="1007" width="3" style="25" customWidth="1"/>
    <col min="1008" max="1008" width="31.54296875" style="25" bestFit="1" customWidth="1"/>
    <col min="1009" max="1009" width="5.453125" style="25" bestFit="1" customWidth="1"/>
    <col min="1010" max="1010" width="7.08984375" style="25" customWidth="1"/>
    <col min="1011" max="1011" width="7.6328125" style="25" customWidth="1"/>
    <col min="1012" max="1012" width="7.08984375" style="25" customWidth="1"/>
    <col min="1013" max="1013" width="6.6328125" style="25" customWidth="1"/>
    <col min="1014" max="1014" width="7.08984375" style="25" customWidth="1"/>
    <col min="1015" max="1016" width="0" style="25" hidden="1" customWidth="1"/>
    <col min="1017" max="1017" width="6.6328125" style="25" customWidth="1"/>
    <col min="1018" max="1019" width="0" style="25" hidden="1" customWidth="1"/>
    <col min="1020" max="1020" width="6.90625" style="25" customWidth="1"/>
    <col min="1021" max="1021" width="4.90625" style="25" customWidth="1"/>
    <col min="1022" max="1262" width="9.08984375" style="25"/>
    <col min="1263" max="1263" width="3" style="25" customWidth="1"/>
    <col min="1264" max="1264" width="31.54296875" style="25" bestFit="1" customWidth="1"/>
    <col min="1265" max="1265" width="5.453125" style="25" bestFit="1" customWidth="1"/>
    <col min="1266" max="1266" width="7.08984375" style="25" customWidth="1"/>
    <col min="1267" max="1267" width="7.6328125" style="25" customWidth="1"/>
    <col min="1268" max="1268" width="7.08984375" style="25" customWidth="1"/>
    <col min="1269" max="1269" width="6.6328125" style="25" customWidth="1"/>
    <col min="1270" max="1270" width="7.08984375" style="25" customWidth="1"/>
    <col min="1271" max="1272" width="0" style="25" hidden="1" customWidth="1"/>
    <col min="1273" max="1273" width="6.6328125" style="25" customWidth="1"/>
    <col min="1274" max="1275" width="0" style="25" hidden="1" customWidth="1"/>
    <col min="1276" max="1276" width="6.90625" style="25" customWidth="1"/>
    <col min="1277" max="1277" width="4.90625" style="25" customWidth="1"/>
    <col min="1278" max="1518" width="9.08984375" style="25"/>
    <col min="1519" max="1519" width="3" style="25" customWidth="1"/>
    <col min="1520" max="1520" width="31.54296875" style="25" bestFit="1" customWidth="1"/>
    <col min="1521" max="1521" width="5.453125" style="25" bestFit="1" customWidth="1"/>
    <col min="1522" max="1522" width="7.08984375" style="25" customWidth="1"/>
    <col min="1523" max="1523" width="7.6328125" style="25" customWidth="1"/>
    <col min="1524" max="1524" width="7.08984375" style="25" customWidth="1"/>
    <col min="1525" max="1525" width="6.6328125" style="25" customWidth="1"/>
    <col min="1526" max="1526" width="7.08984375" style="25" customWidth="1"/>
    <col min="1527" max="1528" width="0" style="25" hidden="1" customWidth="1"/>
    <col min="1529" max="1529" width="6.6328125" style="25" customWidth="1"/>
    <col min="1530" max="1531" width="0" style="25" hidden="1" customWidth="1"/>
    <col min="1532" max="1532" width="6.90625" style="25" customWidth="1"/>
    <col min="1533" max="1533" width="4.90625" style="25" customWidth="1"/>
    <col min="1534" max="1774" width="9.08984375" style="25"/>
    <col min="1775" max="1775" width="3" style="25" customWidth="1"/>
    <col min="1776" max="1776" width="31.54296875" style="25" bestFit="1" customWidth="1"/>
    <col min="1777" max="1777" width="5.453125" style="25" bestFit="1" customWidth="1"/>
    <col min="1778" max="1778" width="7.08984375" style="25" customWidth="1"/>
    <col min="1779" max="1779" width="7.6328125" style="25" customWidth="1"/>
    <col min="1780" max="1780" width="7.08984375" style="25" customWidth="1"/>
    <col min="1781" max="1781" width="6.6328125" style="25" customWidth="1"/>
    <col min="1782" max="1782" width="7.08984375" style="25" customWidth="1"/>
    <col min="1783" max="1784" width="0" style="25" hidden="1" customWidth="1"/>
    <col min="1785" max="1785" width="6.6328125" style="25" customWidth="1"/>
    <col min="1786" max="1787" width="0" style="25" hidden="1" customWidth="1"/>
    <col min="1788" max="1788" width="6.90625" style="25" customWidth="1"/>
    <col min="1789" max="1789" width="4.90625" style="25" customWidth="1"/>
    <col min="1790" max="2030" width="9.08984375" style="25"/>
    <col min="2031" max="2031" width="3" style="25" customWidth="1"/>
    <col min="2032" max="2032" width="31.54296875" style="25" bestFit="1" customWidth="1"/>
    <col min="2033" max="2033" width="5.453125" style="25" bestFit="1" customWidth="1"/>
    <col min="2034" max="2034" width="7.08984375" style="25" customWidth="1"/>
    <col min="2035" max="2035" width="7.6328125" style="25" customWidth="1"/>
    <col min="2036" max="2036" width="7.08984375" style="25" customWidth="1"/>
    <col min="2037" max="2037" width="6.6328125" style="25" customWidth="1"/>
    <col min="2038" max="2038" width="7.08984375" style="25" customWidth="1"/>
    <col min="2039" max="2040" width="0" style="25" hidden="1" customWidth="1"/>
    <col min="2041" max="2041" width="6.6328125" style="25" customWidth="1"/>
    <col min="2042" max="2043" width="0" style="25" hidden="1" customWidth="1"/>
    <col min="2044" max="2044" width="6.90625" style="25" customWidth="1"/>
    <col min="2045" max="2045" width="4.90625" style="25" customWidth="1"/>
    <col min="2046" max="2286" width="9.08984375" style="25"/>
    <col min="2287" max="2287" width="3" style="25" customWidth="1"/>
    <col min="2288" max="2288" width="31.54296875" style="25" bestFit="1" customWidth="1"/>
    <col min="2289" max="2289" width="5.453125" style="25" bestFit="1" customWidth="1"/>
    <col min="2290" max="2290" width="7.08984375" style="25" customWidth="1"/>
    <col min="2291" max="2291" width="7.6328125" style="25" customWidth="1"/>
    <col min="2292" max="2292" width="7.08984375" style="25" customWidth="1"/>
    <col min="2293" max="2293" width="6.6328125" style="25" customWidth="1"/>
    <col min="2294" max="2294" width="7.08984375" style="25" customWidth="1"/>
    <col min="2295" max="2296" width="0" style="25" hidden="1" customWidth="1"/>
    <col min="2297" max="2297" width="6.6328125" style="25" customWidth="1"/>
    <col min="2298" max="2299" width="0" style="25" hidden="1" customWidth="1"/>
    <col min="2300" max="2300" width="6.90625" style="25" customWidth="1"/>
    <col min="2301" max="2301" width="4.90625" style="25" customWidth="1"/>
    <col min="2302" max="2542" width="9.08984375" style="25"/>
    <col min="2543" max="2543" width="3" style="25" customWidth="1"/>
    <col min="2544" max="2544" width="31.54296875" style="25" bestFit="1" customWidth="1"/>
    <col min="2545" max="2545" width="5.453125" style="25" bestFit="1" customWidth="1"/>
    <col min="2546" max="2546" width="7.08984375" style="25" customWidth="1"/>
    <col min="2547" max="2547" width="7.6328125" style="25" customWidth="1"/>
    <col min="2548" max="2548" width="7.08984375" style="25" customWidth="1"/>
    <col min="2549" max="2549" width="6.6328125" style="25" customWidth="1"/>
    <col min="2550" max="2550" width="7.08984375" style="25" customWidth="1"/>
    <col min="2551" max="2552" width="0" style="25" hidden="1" customWidth="1"/>
    <col min="2553" max="2553" width="6.6328125" style="25" customWidth="1"/>
    <col min="2554" max="2555" width="0" style="25" hidden="1" customWidth="1"/>
    <col min="2556" max="2556" width="6.90625" style="25" customWidth="1"/>
    <col min="2557" max="2557" width="4.90625" style="25" customWidth="1"/>
    <col min="2558" max="2798" width="9.08984375" style="25"/>
    <col min="2799" max="2799" width="3" style="25" customWidth="1"/>
    <col min="2800" max="2800" width="31.54296875" style="25" bestFit="1" customWidth="1"/>
    <col min="2801" max="2801" width="5.453125" style="25" bestFit="1" customWidth="1"/>
    <col min="2802" max="2802" width="7.08984375" style="25" customWidth="1"/>
    <col min="2803" max="2803" width="7.6328125" style="25" customWidth="1"/>
    <col min="2804" max="2804" width="7.08984375" style="25" customWidth="1"/>
    <col min="2805" max="2805" width="6.6328125" style="25" customWidth="1"/>
    <col min="2806" max="2806" width="7.08984375" style="25" customWidth="1"/>
    <col min="2807" max="2808" width="0" style="25" hidden="1" customWidth="1"/>
    <col min="2809" max="2809" width="6.6328125" style="25" customWidth="1"/>
    <col min="2810" max="2811" width="0" style="25" hidden="1" customWidth="1"/>
    <col min="2812" max="2812" width="6.90625" style="25" customWidth="1"/>
    <col min="2813" max="2813" width="4.90625" style="25" customWidth="1"/>
    <col min="2814" max="3054" width="9.08984375" style="25"/>
    <col min="3055" max="3055" width="3" style="25" customWidth="1"/>
    <col min="3056" max="3056" width="31.54296875" style="25" bestFit="1" customWidth="1"/>
    <col min="3057" max="3057" width="5.453125" style="25" bestFit="1" customWidth="1"/>
    <col min="3058" max="3058" width="7.08984375" style="25" customWidth="1"/>
    <col min="3059" max="3059" width="7.6328125" style="25" customWidth="1"/>
    <col min="3060" max="3060" width="7.08984375" style="25" customWidth="1"/>
    <col min="3061" max="3061" width="6.6328125" style="25" customWidth="1"/>
    <col min="3062" max="3062" width="7.08984375" style="25" customWidth="1"/>
    <col min="3063" max="3064" width="0" style="25" hidden="1" customWidth="1"/>
    <col min="3065" max="3065" width="6.6328125" style="25" customWidth="1"/>
    <col min="3066" max="3067" width="0" style="25" hidden="1" customWidth="1"/>
    <col min="3068" max="3068" width="6.90625" style="25" customWidth="1"/>
    <col min="3069" max="3069" width="4.90625" style="25" customWidth="1"/>
    <col min="3070" max="3310" width="9.08984375" style="25"/>
    <col min="3311" max="3311" width="3" style="25" customWidth="1"/>
    <col min="3312" max="3312" width="31.54296875" style="25" bestFit="1" customWidth="1"/>
    <col min="3313" max="3313" width="5.453125" style="25" bestFit="1" customWidth="1"/>
    <col min="3314" max="3314" width="7.08984375" style="25" customWidth="1"/>
    <col min="3315" max="3315" width="7.6328125" style="25" customWidth="1"/>
    <col min="3316" max="3316" width="7.08984375" style="25" customWidth="1"/>
    <col min="3317" max="3317" width="6.6328125" style="25" customWidth="1"/>
    <col min="3318" max="3318" width="7.08984375" style="25" customWidth="1"/>
    <col min="3319" max="3320" width="0" style="25" hidden="1" customWidth="1"/>
    <col min="3321" max="3321" width="6.6328125" style="25" customWidth="1"/>
    <col min="3322" max="3323" width="0" style="25" hidden="1" customWidth="1"/>
    <col min="3324" max="3324" width="6.90625" style="25" customWidth="1"/>
    <col min="3325" max="3325" width="4.90625" style="25" customWidth="1"/>
    <col min="3326" max="3566" width="9.08984375" style="25"/>
    <col min="3567" max="3567" width="3" style="25" customWidth="1"/>
    <col min="3568" max="3568" width="31.54296875" style="25" bestFit="1" customWidth="1"/>
    <col min="3569" max="3569" width="5.453125" style="25" bestFit="1" customWidth="1"/>
    <col min="3570" max="3570" width="7.08984375" style="25" customWidth="1"/>
    <col min="3571" max="3571" width="7.6328125" style="25" customWidth="1"/>
    <col min="3572" max="3572" width="7.08984375" style="25" customWidth="1"/>
    <col min="3573" max="3573" width="6.6328125" style="25" customWidth="1"/>
    <col min="3574" max="3574" width="7.08984375" style="25" customWidth="1"/>
    <col min="3575" max="3576" width="0" style="25" hidden="1" customWidth="1"/>
    <col min="3577" max="3577" width="6.6328125" style="25" customWidth="1"/>
    <col min="3578" max="3579" width="0" style="25" hidden="1" customWidth="1"/>
    <col min="3580" max="3580" width="6.90625" style="25" customWidth="1"/>
    <col min="3581" max="3581" width="4.90625" style="25" customWidth="1"/>
    <col min="3582" max="3822" width="9.08984375" style="25"/>
    <col min="3823" max="3823" width="3" style="25" customWidth="1"/>
    <col min="3824" max="3824" width="31.54296875" style="25" bestFit="1" customWidth="1"/>
    <col min="3825" max="3825" width="5.453125" style="25" bestFit="1" customWidth="1"/>
    <col min="3826" max="3826" width="7.08984375" style="25" customWidth="1"/>
    <col min="3827" max="3827" width="7.6328125" style="25" customWidth="1"/>
    <col min="3828" max="3828" width="7.08984375" style="25" customWidth="1"/>
    <col min="3829" max="3829" width="6.6328125" style="25" customWidth="1"/>
    <col min="3830" max="3830" width="7.08984375" style="25" customWidth="1"/>
    <col min="3831" max="3832" width="0" style="25" hidden="1" customWidth="1"/>
    <col min="3833" max="3833" width="6.6328125" style="25" customWidth="1"/>
    <col min="3834" max="3835" width="0" style="25" hidden="1" customWidth="1"/>
    <col min="3836" max="3836" width="6.90625" style="25" customWidth="1"/>
    <col min="3837" max="3837" width="4.90625" style="25" customWidth="1"/>
    <col min="3838" max="4078" width="9.08984375" style="25"/>
    <col min="4079" max="4079" width="3" style="25" customWidth="1"/>
    <col min="4080" max="4080" width="31.54296875" style="25" bestFit="1" customWidth="1"/>
    <col min="4081" max="4081" width="5.453125" style="25" bestFit="1" customWidth="1"/>
    <col min="4082" max="4082" width="7.08984375" style="25" customWidth="1"/>
    <col min="4083" max="4083" width="7.6328125" style="25" customWidth="1"/>
    <col min="4084" max="4084" width="7.08984375" style="25" customWidth="1"/>
    <col min="4085" max="4085" width="6.6328125" style="25" customWidth="1"/>
    <col min="4086" max="4086" width="7.08984375" style="25" customWidth="1"/>
    <col min="4087" max="4088" width="0" style="25" hidden="1" customWidth="1"/>
    <col min="4089" max="4089" width="6.6328125" style="25" customWidth="1"/>
    <col min="4090" max="4091" width="0" style="25" hidden="1" customWidth="1"/>
    <col min="4092" max="4092" width="6.90625" style="25" customWidth="1"/>
    <col min="4093" max="4093" width="4.90625" style="25" customWidth="1"/>
    <col min="4094" max="4334" width="9.08984375" style="25"/>
    <col min="4335" max="4335" width="3" style="25" customWidth="1"/>
    <col min="4336" max="4336" width="31.54296875" style="25" bestFit="1" customWidth="1"/>
    <col min="4337" max="4337" width="5.453125" style="25" bestFit="1" customWidth="1"/>
    <col min="4338" max="4338" width="7.08984375" style="25" customWidth="1"/>
    <col min="4339" max="4339" width="7.6328125" style="25" customWidth="1"/>
    <col min="4340" max="4340" width="7.08984375" style="25" customWidth="1"/>
    <col min="4341" max="4341" width="6.6328125" style="25" customWidth="1"/>
    <col min="4342" max="4342" width="7.08984375" style="25" customWidth="1"/>
    <col min="4343" max="4344" width="0" style="25" hidden="1" customWidth="1"/>
    <col min="4345" max="4345" width="6.6328125" style="25" customWidth="1"/>
    <col min="4346" max="4347" width="0" style="25" hidden="1" customWidth="1"/>
    <col min="4348" max="4348" width="6.90625" style="25" customWidth="1"/>
    <col min="4349" max="4349" width="4.90625" style="25" customWidth="1"/>
    <col min="4350" max="4590" width="9.08984375" style="25"/>
    <col min="4591" max="4591" width="3" style="25" customWidth="1"/>
    <col min="4592" max="4592" width="31.54296875" style="25" bestFit="1" customWidth="1"/>
    <col min="4593" max="4593" width="5.453125" style="25" bestFit="1" customWidth="1"/>
    <col min="4594" max="4594" width="7.08984375" style="25" customWidth="1"/>
    <col min="4595" max="4595" width="7.6328125" style="25" customWidth="1"/>
    <col min="4596" max="4596" width="7.08984375" style="25" customWidth="1"/>
    <col min="4597" max="4597" width="6.6328125" style="25" customWidth="1"/>
    <col min="4598" max="4598" width="7.08984375" style="25" customWidth="1"/>
    <col min="4599" max="4600" width="0" style="25" hidden="1" customWidth="1"/>
    <col min="4601" max="4601" width="6.6328125" style="25" customWidth="1"/>
    <col min="4602" max="4603" width="0" style="25" hidden="1" customWidth="1"/>
    <col min="4604" max="4604" width="6.90625" style="25" customWidth="1"/>
    <col min="4605" max="4605" width="4.90625" style="25" customWidth="1"/>
    <col min="4606" max="4846" width="9.08984375" style="25"/>
    <col min="4847" max="4847" width="3" style="25" customWidth="1"/>
    <col min="4848" max="4848" width="31.54296875" style="25" bestFit="1" customWidth="1"/>
    <col min="4849" max="4849" width="5.453125" style="25" bestFit="1" customWidth="1"/>
    <col min="4850" max="4850" width="7.08984375" style="25" customWidth="1"/>
    <col min="4851" max="4851" width="7.6328125" style="25" customWidth="1"/>
    <col min="4852" max="4852" width="7.08984375" style="25" customWidth="1"/>
    <col min="4853" max="4853" width="6.6328125" style="25" customWidth="1"/>
    <col min="4854" max="4854" width="7.08984375" style="25" customWidth="1"/>
    <col min="4855" max="4856" width="0" style="25" hidden="1" customWidth="1"/>
    <col min="4857" max="4857" width="6.6328125" style="25" customWidth="1"/>
    <col min="4858" max="4859" width="0" style="25" hidden="1" customWidth="1"/>
    <col min="4860" max="4860" width="6.90625" style="25" customWidth="1"/>
    <col min="4861" max="4861" width="4.90625" style="25" customWidth="1"/>
    <col min="4862" max="5102" width="9.08984375" style="25"/>
    <col min="5103" max="5103" width="3" style="25" customWidth="1"/>
    <col min="5104" max="5104" width="31.54296875" style="25" bestFit="1" customWidth="1"/>
    <col min="5105" max="5105" width="5.453125" style="25" bestFit="1" customWidth="1"/>
    <col min="5106" max="5106" width="7.08984375" style="25" customWidth="1"/>
    <col min="5107" max="5107" width="7.6328125" style="25" customWidth="1"/>
    <col min="5108" max="5108" width="7.08984375" style="25" customWidth="1"/>
    <col min="5109" max="5109" width="6.6328125" style="25" customWidth="1"/>
    <col min="5110" max="5110" width="7.08984375" style="25" customWidth="1"/>
    <col min="5111" max="5112" width="0" style="25" hidden="1" customWidth="1"/>
    <col min="5113" max="5113" width="6.6328125" style="25" customWidth="1"/>
    <col min="5114" max="5115" width="0" style="25" hidden="1" customWidth="1"/>
    <col min="5116" max="5116" width="6.90625" style="25" customWidth="1"/>
    <col min="5117" max="5117" width="4.90625" style="25" customWidth="1"/>
    <col min="5118" max="5358" width="9.08984375" style="25"/>
    <col min="5359" max="5359" width="3" style="25" customWidth="1"/>
    <col min="5360" max="5360" width="31.54296875" style="25" bestFit="1" customWidth="1"/>
    <col min="5361" max="5361" width="5.453125" style="25" bestFit="1" customWidth="1"/>
    <col min="5362" max="5362" width="7.08984375" style="25" customWidth="1"/>
    <col min="5363" max="5363" width="7.6328125" style="25" customWidth="1"/>
    <col min="5364" max="5364" width="7.08984375" style="25" customWidth="1"/>
    <col min="5365" max="5365" width="6.6328125" style="25" customWidth="1"/>
    <col min="5366" max="5366" width="7.08984375" style="25" customWidth="1"/>
    <col min="5367" max="5368" width="0" style="25" hidden="1" customWidth="1"/>
    <col min="5369" max="5369" width="6.6328125" style="25" customWidth="1"/>
    <col min="5370" max="5371" width="0" style="25" hidden="1" customWidth="1"/>
    <col min="5372" max="5372" width="6.90625" style="25" customWidth="1"/>
    <col min="5373" max="5373" width="4.90625" style="25" customWidth="1"/>
    <col min="5374" max="5614" width="9.08984375" style="25"/>
    <col min="5615" max="5615" width="3" style="25" customWidth="1"/>
    <col min="5616" max="5616" width="31.54296875" style="25" bestFit="1" customWidth="1"/>
    <col min="5617" max="5617" width="5.453125" style="25" bestFit="1" customWidth="1"/>
    <col min="5618" max="5618" width="7.08984375" style="25" customWidth="1"/>
    <col min="5619" max="5619" width="7.6328125" style="25" customWidth="1"/>
    <col min="5620" max="5620" width="7.08984375" style="25" customWidth="1"/>
    <col min="5621" max="5621" width="6.6328125" style="25" customWidth="1"/>
    <col min="5622" max="5622" width="7.08984375" style="25" customWidth="1"/>
    <col min="5623" max="5624" width="0" style="25" hidden="1" customWidth="1"/>
    <col min="5625" max="5625" width="6.6328125" style="25" customWidth="1"/>
    <col min="5626" max="5627" width="0" style="25" hidden="1" customWidth="1"/>
    <col min="5628" max="5628" width="6.90625" style="25" customWidth="1"/>
    <col min="5629" max="5629" width="4.90625" style="25" customWidth="1"/>
    <col min="5630" max="5870" width="9.08984375" style="25"/>
    <col min="5871" max="5871" width="3" style="25" customWidth="1"/>
    <col min="5872" max="5872" width="31.54296875" style="25" bestFit="1" customWidth="1"/>
    <col min="5873" max="5873" width="5.453125" style="25" bestFit="1" customWidth="1"/>
    <col min="5874" max="5874" width="7.08984375" style="25" customWidth="1"/>
    <col min="5875" max="5875" width="7.6328125" style="25" customWidth="1"/>
    <col min="5876" max="5876" width="7.08984375" style="25" customWidth="1"/>
    <col min="5877" max="5877" width="6.6328125" style="25" customWidth="1"/>
    <col min="5878" max="5878" width="7.08984375" style="25" customWidth="1"/>
    <col min="5879" max="5880" width="0" style="25" hidden="1" customWidth="1"/>
    <col min="5881" max="5881" width="6.6328125" style="25" customWidth="1"/>
    <col min="5882" max="5883" width="0" style="25" hidden="1" customWidth="1"/>
    <col min="5884" max="5884" width="6.90625" style="25" customWidth="1"/>
    <col min="5885" max="5885" width="4.90625" style="25" customWidth="1"/>
    <col min="5886" max="6126" width="9.08984375" style="25"/>
    <col min="6127" max="6127" width="3" style="25" customWidth="1"/>
    <col min="6128" max="6128" width="31.54296875" style="25" bestFit="1" customWidth="1"/>
    <col min="6129" max="6129" width="5.453125" style="25" bestFit="1" customWidth="1"/>
    <col min="6130" max="6130" width="7.08984375" style="25" customWidth="1"/>
    <col min="6131" max="6131" width="7.6328125" style="25" customWidth="1"/>
    <col min="6132" max="6132" width="7.08984375" style="25" customWidth="1"/>
    <col min="6133" max="6133" width="6.6328125" style="25" customWidth="1"/>
    <col min="6134" max="6134" width="7.08984375" style="25" customWidth="1"/>
    <col min="6135" max="6136" width="0" style="25" hidden="1" customWidth="1"/>
    <col min="6137" max="6137" width="6.6328125" style="25" customWidth="1"/>
    <col min="6138" max="6139" width="0" style="25" hidden="1" customWidth="1"/>
    <col min="6140" max="6140" width="6.90625" style="25" customWidth="1"/>
    <col min="6141" max="6141" width="4.90625" style="25" customWidth="1"/>
    <col min="6142" max="6382" width="9.08984375" style="25"/>
    <col min="6383" max="6383" width="3" style="25" customWidth="1"/>
    <col min="6384" max="6384" width="31.54296875" style="25" bestFit="1" customWidth="1"/>
    <col min="6385" max="6385" width="5.453125" style="25" bestFit="1" customWidth="1"/>
    <col min="6386" max="6386" width="7.08984375" style="25" customWidth="1"/>
    <col min="6387" max="6387" width="7.6328125" style="25" customWidth="1"/>
    <col min="6388" max="6388" width="7.08984375" style="25" customWidth="1"/>
    <col min="6389" max="6389" width="6.6328125" style="25" customWidth="1"/>
    <col min="6390" max="6390" width="7.08984375" style="25" customWidth="1"/>
    <col min="6391" max="6392" width="0" style="25" hidden="1" customWidth="1"/>
    <col min="6393" max="6393" width="6.6328125" style="25" customWidth="1"/>
    <col min="6394" max="6395" width="0" style="25" hidden="1" customWidth="1"/>
    <col min="6396" max="6396" width="6.90625" style="25" customWidth="1"/>
    <col min="6397" max="6397" width="4.90625" style="25" customWidth="1"/>
    <col min="6398" max="6638" width="9.08984375" style="25"/>
    <col min="6639" max="6639" width="3" style="25" customWidth="1"/>
    <col min="6640" max="6640" width="31.54296875" style="25" bestFit="1" customWidth="1"/>
    <col min="6641" max="6641" width="5.453125" style="25" bestFit="1" customWidth="1"/>
    <col min="6642" max="6642" width="7.08984375" style="25" customWidth="1"/>
    <col min="6643" max="6643" width="7.6328125" style="25" customWidth="1"/>
    <col min="6644" max="6644" width="7.08984375" style="25" customWidth="1"/>
    <col min="6645" max="6645" width="6.6328125" style="25" customWidth="1"/>
    <col min="6646" max="6646" width="7.08984375" style="25" customWidth="1"/>
    <col min="6647" max="6648" width="0" style="25" hidden="1" customWidth="1"/>
    <col min="6649" max="6649" width="6.6328125" style="25" customWidth="1"/>
    <col min="6650" max="6651" width="0" style="25" hidden="1" customWidth="1"/>
    <col min="6652" max="6652" width="6.90625" style="25" customWidth="1"/>
    <col min="6653" max="6653" width="4.90625" style="25" customWidth="1"/>
    <col min="6654" max="6894" width="9.08984375" style="25"/>
    <col min="6895" max="6895" width="3" style="25" customWidth="1"/>
    <col min="6896" max="6896" width="31.54296875" style="25" bestFit="1" customWidth="1"/>
    <col min="6897" max="6897" width="5.453125" style="25" bestFit="1" customWidth="1"/>
    <col min="6898" max="6898" width="7.08984375" style="25" customWidth="1"/>
    <col min="6899" max="6899" width="7.6328125" style="25" customWidth="1"/>
    <col min="6900" max="6900" width="7.08984375" style="25" customWidth="1"/>
    <col min="6901" max="6901" width="6.6328125" style="25" customWidth="1"/>
    <col min="6902" max="6902" width="7.08984375" style="25" customWidth="1"/>
    <col min="6903" max="6904" width="0" style="25" hidden="1" customWidth="1"/>
    <col min="6905" max="6905" width="6.6328125" style="25" customWidth="1"/>
    <col min="6906" max="6907" width="0" style="25" hidden="1" customWidth="1"/>
    <col min="6908" max="6908" width="6.90625" style="25" customWidth="1"/>
    <col min="6909" max="6909" width="4.90625" style="25" customWidth="1"/>
    <col min="6910" max="7150" width="9.08984375" style="25"/>
    <col min="7151" max="7151" width="3" style="25" customWidth="1"/>
    <col min="7152" max="7152" width="31.54296875" style="25" bestFit="1" customWidth="1"/>
    <col min="7153" max="7153" width="5.453125" style="25" bestFit="1" customWidth="1"/>
    <col min="7154" max="7154" width="7.08984375" style="25" customWidth="1"/>
    <col min="7155" max="7155" width="7.6328125" style="25" customWidth="1"/>
    <col min="7156" max="7156" width="7.08984375" style="25" customWidth="1"/>
    <col min="7157" max="7157" width="6.6328125" style="25" customWidth="1"/>
    <col min="7158" max="7158" width="7.08984375" style="25" customWidth="1"/>
    <col min="7159" max="7160" width="0" style="25" hidden="1" customWidth="1"/>
    <col min="7161" max="7161" width="6.6328125" style="25" customWidth="1"/>
    <col min="7162" max="7163" width="0" style="25" hidden="1" customWidth="1"/>
    <col min="7164" max="7164" width="6.90625" style="25" customWidth="1"/>
    <col min="7165" max="7165" width="4.90625" style="25" customWidth="1"/>
    <col min="7166" max="7406" width="9.08984375" style="25"/>
    <col min="7407" max="7407" width="3" style="25" customWidth="1"/>
    <col min="7408" max="7408" width="31.54296875" style="25" bestFit="1" customWidth="1"/>
    <col min="7409" max="7409" width="5.453125" style="25" bestFit="1" customWidth="1"/>
    <col min="7410" max="7410" width="7.08984375" style="25" customWidth="1"/>
    <col min="7411" max="7411" width="7.6328125" style="25" customWidth="1"/>
    <col min="7412" max="7412" width="7.08984375" style="25" customWidth="1"/>
    <col min="7413" max="7413" width="6.6328125" style="25" customWidth="1"/>
    <col min="7414" max="7414" width="7.08984375" style="25" customWidth="1"/>
    <col min="7415" max="7416" width="0" style="25" hidden="1" customWidth="1"/>
    <col min="7417" max="7417" width="6.6328125" style="25" customWidth="1"/>
    <col min="7418" max="7419" width="0" style="25" hidden="1" customWidth="1"/>
    <col min="7420" max="7420" width="6.90625" style="25" customWidth="1"/>
    <col min="7421" max="7421" width="4.90625" style="25" customWidth="1"/>
    <col min="7422" max="7662" width="9.08984375" style="25"/>
    <col min="7663" max="7663" width="3" style="25" customWidth="1"/>
    <col min="7664" max="7664" width="31.54296875" style="25" bestFit="1" customWidth="1"/>
    <col min="7665" max="7665" width="5.453125" style="25" bestFit="1" customWidth="1"/>
    <col min="7666" max="7666" width="7.08984375" style="25" customWidth="1"/>
    <col min="7667" max="7667" width="7.6328125" style="25" customWidth="1"/>
    <col min="7668" max="7668" width="7.08984375" style="25" customWidth="1"/>
    <col min="7669" max="7669" width="6.6328125" style="25" customWidth="1"/>
    <col min="7670" max="7670" width="7.08984375" style="25" customWidth="1"/>
    <col min="7671" max="7672" width="0" style="25" hidden="1" customWidth="1"/>
    <col min="7673" max="7673" width="6.6328125" style="25" customWidth="1"/>
    <col min="7674" max="7675" width="0" style="25" hidden="1" customWidth="1"/>
    <col min="7676" max="7676" width="6.90625" style="25" customWidth="1"/>
    <col min="7677" max="7677" width="4.90625" style="25" customWidth="1"/>
    <col min="7678" max="7918" width="9.08984375" style="25"/>
    <col min="7919" max="7919" width="3" style="25" customWidth="1"/>
    <col min="7920" max="7920" width="31.54296875" style="25" bestFit="1" customWidth="1"/>
    <col min="7921" max="7921" width="5.453125" style="25" bestFit="1" customWidth="1"/>
    <col min="7922" max="7922" width="7.08984375" style="25" customWidth="1"/>
    <col min="7923" max="7923" width="7.6328125" style="25" customWidth="1"/>
    <col min="7924" max="7924" width="7.08984375" style="25" customWidth="1"/>
    <col min="7925" max="7925" width="6.6328125" style="25" customWidth="1"/>
    <col min="7926" max="7926" width="7.08984375" style="25" customWidth="1"/>
    <col min="7927" max="7928" width="0" style="25" hidden="1" customWidth="1"/>
    <col min="7929" max="7929" width="6.6328125" style="25" customWidth="1"/>
    <col min="7930" max="7931" width="0" style="25" hidden="1" customWidth="1"/>
    <col min="7932" max="7932" width="6.90625" style="25" customWidth="1"/>
    <col min="7933" max="7933" width="4.90625" style="25" customWidth="1"/>
    <col min="7934" max="8174" width="9.08984375" style="25"/>
    <col min="8175" max="8175" width="3" style="25" customWidth="1"/>
    <col min="8176" max="8176" width="31.54296875" style="25" bestFit="1" customWidth="1"/>
    <col min="8177" max="8177" width="5.453125" style="25" bestFit="1" customWidth="1"/>
    <col min="8178" max="8178" width="7.08984375" style="25" customWidth="1"/>
    <col min="8179" max="8179" width="7.6328125" style="25" customWidth="1"/>
    <col min="8180" max="8180" width="7.08984375" style="25" customWidth="1"/>
    <col min="8181" max="8181" width="6.6328125" style="25" customWidth="1"/>
    <col min="8182" max="8182" width="7.08984375" style="25" customWidth="1"/>
    <col min="8183" max="8184" width="0" style="25" hidden="1" customWidth="1"/>
    <col min="8185" max="8185" width="6.6328125" style="25" customWidth="1"/>
    <col min="8186" max="8187" width="0" style="25" hidden="1" customWidth="1"/>
    <col min="8188" max="8188" width="6.90625" style="25" customWidth="1"/>
    <col min="8189" max="8189" width="4.90625" style="25" customWidth="1"/>
    <col min="8190" max="8430" width="9.08984375" style="25"/>
    <col min="8431" max="8431" width="3" style="25" customWidth="1"/>
    <col min="8432" max="8432" width="31.54296875" style="25" bestFit="1" customWidth="1"/>
    <col min="8433" max="8433" width="5.453125" style="25" bestFit="1" customWidth="1"/>
    <col min="8434" max="8434" width="7.08984375" style="25" customWidth="1"/>
    <col min="8435" max="8435" width="7.6328125" style="25" customWidth="1"/>
    <col min="8436" max="8436" width="7.08984375" style="25" customWidth="1"/>
    <col min="8437" max="8437" width="6.6328125" style="25" customWidth="1"/>
    <col min="8438" max="8438" width="7.08984375" style="25" customWidth="1"/>
    <col min="8439" max="8440" width="0" style="25" hidden="1" customWidth="1"/>
    <col min="8441" max="8441" width="6.6328125" style="25" customWidth="1"/>
    <col min="8442" max="8443" width="0" style="25" hidden="1" customWidth="1"/>
    <col min="8444" max="8444" width="6.90625" style="25" customWidth="1"/>
    <col min="8445" max="8445" width="4.90625" style="25" customWidth="1"/>
    <col min="8446" max="8686" width="9.08984375" style="25"/>
    <col min="8687" max="8687" width="3" style="25" customWidth="1"/>
    <col min="8688" max="8688" width="31.54296875" style="25" bestFit="1" customWidth="1"/>
    <col min="8689" max="8689" width="5.453125" style="25" bestFit="1" customWidth="1"/>
    <col min="8690" max="8690" width="7.08984375" style="25" customWidth="1"/>
    <col min="8691" max="8691" width="7.6328125" style="25" customWidth="1"/>
    <col min="8692" max="8692" width="7.08984375" style="25" customWidth="1"/>
    <col min="8693" max="8693" width="6.6328125" style="25" customWidth="1"/>
    <col min="8694" max="8694" width="7.08984375" style="25" customWidth="1"/>
    <col min="8695" max="8696" width="0" style="25" hidden="1" customWidth="1"/>
    <col min="8697" max="8697" width="6.6328125" style="25" customWidth="1"/>
    <col min="8698" max="8699" width="0" style="25" hidden="1" customWidth="1"/>
    <col min="8700" max="8700" width="6.90625" style="25" customWidth="1"/>
    <col min="8701" max="8701" width="4.90625" style="25" customWidth="1"/>
    <col min="8702" max="8942" width="9.08984375" style="25"/>
    <col min="8943" max="8943" width="3" style="25" customWidth="1"/>
    <col min="8944" max="8944" width="31.54296875" style="25" bestFit="1" customWidth="1"/>
    <col min="8945" max="8945" width="5.453125" style="25" bestFit="1" customWidth="1"/>
    <col min="8946" max="8946" width="7.08984375" style="25" customWidth="1"/>
    <col min="8947" max="8947" width="7.6328125" style="25" customWidth="1"/>
    <col min="8948" max="8948" width="7.08984375" style="25" customWidth="1"/>
    <col min="8949" max="8949" width="6.6328125" style="25" customWidth="1"/>
    <col min="8950" max="8950" width="7.08984375" style="25" customWidth="1"/>
    <col min="8951" max="8952" width="0" style="25" hidden="1" customWidth="1"/>
    <col min="8953" max="8953" width="6.6328125" style="25" customWidth="1"/>
    <col min="8954" max="8955" width="0" style="25" hidden="1" customWidth="1"/>
    <col min="8956" max="8956" width="6.90625" style="25" customWidth="1"/>
    <col min="8957" max="8957" width="4.90625" style="25" customWidth="1"/>
    <col min="8958" max="9198" width="9.08984375" style="25"/>
    <col min="9199" max="9199" width="3" style="25" customWidth="1"/>
    <col min="9200" max="9200" width="31.54296875" style="25" bestFit="1" customWidth="1"/>
    <col min="9201" max="9201" width="5.453125" style="25" bestFit="1" customWidth="1"/>
    <col min="9202" max="9202" width="7.08984375" style="25" customWidth="1"/>
    <col min="9203" max="9203" width="7.6328125" style="25" customWidth="1"/>
    <col min="9204" max="9204" width="7.08984375" style="25" customWidth="1"/>
    <col min="9205" max="9205" width="6.6328125" style="25" customWidth="1"/>
    <col min="9206" max="9206" width="7.08984375" style="25" customWidth="1"/>
    <col min="9207" max="9208" width="0" style="25" hidden="1" customWidth="1"/>
    <col min="9209" max="9209" width="6.6328125" style="25" customWidth="1"/>
    <col min="9210" max="9211" width="0" style="25" hidden="1" customWidth="1"/>
    <col min="9212" max="9212" width="6.90625" style="25" customWidth="1"/>
    <col min="9213" max="9213" width="4.90625" style="25" customWidth="1"/>
    <col min="9214" max="9454" width="9.08984375" style="25"/>
    <col min="9455" max="9455" width="3" style="25" customWidth="1"/>
    <col min="9456" max="9456" width="31.54296875" style="25" bestFit="1" customWidth="1"/>
    <col min="9457" max="9457" width="5.453125" style="25" bestFit="1" customWidth="1"/>
    <col min="9458" max="9458" width="7.08984375" style="25" customWidth="1"/>
    <col min="9459" max="9459" width="7.6328125" style="25" customWidth="1"/>
    <col min="9460" max="9460" width="7.08984375" style="25" customWidth="1"/>
    <col min="9461" max="9461" width="6.6328125" style="25" customWidth="1"/>
    <col min="9462" max="9462" width="7.08984375" style="25" customWidth="1"/>
    <col min="9463" max="9464" width="0" style="25" hidden="1" customWidth="1"/>
    <col min="9465" max="9465" width="6.6328125" style="25" customWidth="1"/>
    <col min="9466" max="9467" width="0" style="25" hidden="1" customWidth="1"/>
    <col min="9468" max="9468" width="6.90625" style="25" customWidth="1"/>
    <col min="9469" max="9469" width="4.90625" style="25" customWidth="1"/>
    <col min="9470" max="9710" width="9.08984375" style="25"/>
    <col min="9711" max="9711" width="3" style="25" customWidth="1"/>
    <col min="9712" max="9712" width="31.54296875" style="25" bestFit="1" customWidth="1"/>
    <col min="9713" max="9713" width="5.453125" style="25" bestFit="1" customWidth="1"/>
    <col min="9714" max="9714" width="7.08984375" style="25" customWidth="1"/>
    <col min="9715" max="9715" width="7.6328125" style="25" customWidth="1"/>
    <col min="9716" max="9716" width="7.08984375" style="25" customWidth="1"/>
    <col min="9717" max="9717" width="6.6328125" style="25" customWidth="1"/>
    <col min="9718" max="9718" width="7.08984375" style="25" customWidth="1"/>
    <col min="9719" max="9720" width="0" style="25" hidden="1" customWidth="1"/>
    <col min="9721" max="9721" width="6.6328125" style="25" customWidth="1"/>
    <col min="9722" max="9723" width="0" style="25" hidden="1" customWidth="1"/>
    <col min="9724" max="9724" width="6.90625" style="25" customWidth="1"/>
    <col min="9725" max="9725" width="4.90625" style="25" customWidth="1"/>
    <col min="9726" max="9966" width="9.08984375" style="25"/>
    <col min="9967" max="9967" width="3" style="25" customWidth="1"/>
    <col min="9968" max="9968" width="31.54296875" style="25" bestFit="1" customWidth="1"/>
    <col min="9969" max="9969" width="5.453125" style="25" bestFit="1" customWidth="1"/>
    <col min="9970" max="9970" width="7.08984375" style="25" customWidth="1"/>
    <col min="9971" max="9971" width="7.6328125" style="25" customWidth="1"/>
    <col min="9972" max="9972" width="7.08984375" style="25" customWidth="1"/>
    <col min="9973" max="9973" width="6.6328125" style="25" customWidth="1"/>
    <col min="9974" max="9974" width="7.08984375" style="25" customWidth="1"/>
    <col min="9975" max="9976" width="0" style="25" hidden="1" customWidth="1"/>
    <col min="9977" max="9977" width="6.6328125" style="25" customWidth="1"/>
    <col min="9978" max="9979" width="0" style="25" hidden="1" customWidth="1"/>
    <col min="9980" max="9980" width="6.90625" style="25" customWidth="1"/>
    <col min="9981" max="9981" width="4.90625" style="25" customWidth="1"/>
    <col min="9982" max="10222" width="9.08984375" style="25"/>
    <col min="10223" max="10223" width="3" style="25" customWidth="1"/>
    <col min="10224" max="10224" width="31.54296875" style="25" bestFit="1" customWidth="1"/>
    <col min="10225" max="10225" width="5.453125" style="25" bestFit="1" customWidth="1"/>
    <col min="10226" max="10226" width="7.08984375" style="25" customWidth="1"/>
    <col min="10227" max="10227" width="7.6328125" style="25" customWidth="1"/>
    <col min="10228" max="10228" width="7.08984375" style="25" customWidth="1"/>
    <col min="10229" max="10229" width="6.6328125" style="25" customWidth="1"/>
    <col min="10230" max="10230" width="7.08984375" style="25" customWidth="1"/>
    <col min="10231" max="10232" width="0" style="25" hidden="1" customWidth="1"/>
    <col min="10233" max="10233" width="6.6328125" style="25" customWidth="1"/>
    <col min="10234" max="10235" width="0" style="25" hidden="1" customWidth="1"/>
    <col min="10236" max="10236" width="6.90625" style="25" customWidth="1"/>
    <col min="10237" max="10237" width="4.90625" style="25" customWidth="1"/>
    <col min="10238" max="10478" width="9.08984375" style="25"/>
    <col min="10479" max="10479" width="3" style="25" customWidth="1"/>
    <col min="10480" max="10480" width="31.54296875" style="25" bestFit="1" customWidth="1"/>
    <col min="10481" max="10481" width="5.453125" style="25" bestFit="1" customWidth="1"/>
    <col min="10482" max="10482" width="7.08984375" style="25" customWidth="1"/>
    <col min="10483" max="10483" width="7.6328125" style="25" customWidth="1"/>
    <col min="10484" max="10484" width="7.08984375" style="25" customWidth="1"/>
    <col min="10485" max="10485" width="6.6328125" style="25" customWidth="1"/>
    <col min="10486" max="10486" width="7.08984375" style="25" customWidth="1"/>
    <col min="10487" max="10488" width="0" style="25" hidden="1" customWidth="1"/>
    <col min="10489" max="10489" width="6.6328125" style="25" customWidth="1"/>
    <col min="10490" max="10491" width="0" style="25" hidden="1" customWidth="1"/>
    <col min="10492" max="10492" width="6.90625" style="25" customWidth="1"/>
    <col min="10493" max="10493" width="4.90625" style="25" customWidth="1"/>
    <col min="10494" max="10734" width="9.08984375" style="25"/>
    <col min="10735" max="10735" width="3" style="25" customWidth="1"/>
    <col min="10736" max="10736" width="31.54296875" style="25" bestFit="1" customWidth="1"/>
    <col min="10737" max="10737" width="5.453125" style="25" bestFit="1" customWidth="1"/>
    <col min="10738" max="10738" width="7.08984375" style="25" customWidth="1"/>
    <col min="10739" max="10739" width="7.6328125" style="25" customWidth="1"/>
    <col min="10740" max="10740" width="7.08984375" style="25" customWidth="1"/>
    <col min="10741" max="10741" width="6.6328125" style="25" customWidth="1"/>
    <col min="10742" max="10742" width="7.08984375" style="25" customWidth="1"/>
    <col min="10743" max="10744" width="0" style="25" hidden="1" customWidth="1"/>
    <col min="10745" max="10745" width="6.6328125" style="25" customWidth="1"/>
    <col min="10746" max="10747" width="0" style="25" hidden="1" customWidth="1"/>
    <col min="10748" max="10748" width="6.90625" style="25" customWidth="1"/>
    <col min="10749" max="10749" width="4.90625" style="25" customWidth="1"/>
    <col min="10750" max="10990" width="9.08984375" style="25"/>
    <col min="10991" max="10991" width="3" style="25" customWidth="1"/>
    <col min="10992" max="10992" width="31.54296875" style="25" bestFit="1" customWidth="1"/>
    <col min="10993" max="10993" width="5.453125" style="25" bestFit="1" customWidth="1"/>
    <col min="10994" max="10994" width="7.08984375" style="25" customWidth="1"/>
    <col min="10995" max="10995" width="7.6328125" style="25" customWidth="1"/>
    <col min="10996" max="10996" width="7.08984375" style="25" customWidth="1"/>
    <col min="10997" max="10997" width="6.6328125" style="25" customWidth="1"/>
    <col min="10998" max="10998" width="7.08984375" style="25" customWidth="1"/>
    <col min="10999" max="11000" width="0" style="25" hidden="1" customWidth="1"/>
    <col min="11001" max="11001" width="6.6328125" style="25" customWidth="1"/>
    <col min="11002" max="11003" width="0" style="25" hidden="1" customWidth="1"/>
    <col min="11004" max="11004" width="6.90625" style="25" customWidth="1"/>
    <col min="11005" max="11005" width="4.90625" style="25" customWidth="1"/>
    <col min="11006" max="11246" width="9.08984375" style="25"/>
    <col min="11247" max="11247" width="3" style="25" customWidth="1"/>
    <col min="11248" max="11248" width="31.54296875" style="25" bestFit="1" customWidth="1"/>
    <col min="11249" max="11249" width="5.453125" style="25" bestFit="1" customWidth="1"/>
    <col min="11250" max="11250" width="7.08984375" style="25" customWidth="1"/>
    <col min="11251" max="11251" width="7.6328125" style="25" customWidth="1"/>
    <col min="11252" max="11252" width="7.08984375" style="25" customWidth="1"/>
    <col min="11253" max="11253" width="6.6328125" style="25" customWidth="1"/>
    <col min="11254" max="11254" width="7.08984375" style="25" customWidth="1"/>
    <col min="11255" max="11256" width="0" style="25" hidden="1" customWidth="1"/>
    <col min="11257" max="11257" width="6.6328125" style="25" customWidth="1"/>
    <col min="11258" max="11259" width="0" style="25" hidden="1" customWidth="1"/>
    <col min="11260" max="11260" width="6.90625" style="25" customWidth="1"/>
    <col min="11261" max="11261" width="4.90625" style="25" customWidth="1"/>
    <col min="11262" max="11502" width="9.08984375" style="25"/>
    <col min="11503" max="11503" width="3" style="25" customWidth="1"/>
    <col min="11504" max="11504" width="31.54296875" style="25" bestFit="1" customWidth="1"/>
    <col min="11505" max="11505" width="5.453125" style="25" bestFit="1" customWidth="1"/>
    <col min="11506" max="11506" width="7.08984375" style="25" customWidth="1"/>
    <col min="11507" max="11507" width="7.6328125" style="25" customWidth="1"/>
    <col min="11508" max="11508" width="7.08984375" style="25" customWidth="1"/>
    <col min="11509" max="11509" width="6.6328125" style="25" customWidth="1"/>
    <col min="11510" max="11510" width="7.08984375" style="25" customWidth="1"/>
    <col min="11511" max="11512" width="0" style="25" hidden="1" customWidth="1"/>
    <col min="11513" max="11513" width="6.6328125" style="25" customWidth="1"/>
    <col min="11514" max="11515" width="0" style="25" hidden="1" customWidth="1"/>
    <col min="11516" max="11516" width="6.90625" style="25" customWidth="1"/>
    <col min="11517" max="11517" width="4.90625" style="25" customWidth="1"/>
    <col min="11518" max="11758" width="9.08984375" style="25"/>
    <col min="11759" max="11759" width="3" style="25" customWidth="1"/>
    <col min="11760" max="11760" width="31.54296875" style="25" bestFit="1" customWidth="1"/>
    <col min="11761" max="11761" width="5.453125" style="25" bestFit="1" customWidth="1"/>
    <col min="11762" max="11762" width="7.08984375" style="25" customWidth="1"/>
    <col min="11763" max="11763" width="7.6328125" style="25" customWidth="1"/>
    <col min="11764" max="11764" width="7.08984375" style="25" customWidth="1"/>
    <col min="11765" max="11765" width="6.6328125" style="25" customWidth="1"/>
    <col min="11766" max="11766" width="7.08984375" style="25" customWidth="1"/>
    <col min="11767" max="11768" width="0" style="25" hidden="1" customWidth="1"/>
    <col min="11769" max="11769" width="6.6328125" style="25" customWidth="1"/>
    <col min="11770" max="11771" width="0" style="25" hidden="1" customWidth="1"/>
    <col min="11772" max="11772" width="6.90625" style="25" customWidth="1"/>
    <col min="11773" max="11773" width="4.90625" style="25" customWidth="1"/>
    <col min="11774" max="12014" width="9.08984375" style="25"/>
    <col min="12015" max="12015" width="3" style="25" customWidth="1"/>
    <col min="12016" max="12016" width="31.54296875" style="25" bestFit="1" customWidth="1"/>
    <col min="12017" max="12017" width="5.453125" style="25" bestFit="1" customWidth="1"/>
    <col min="12018" max="12018" width="7.08984375" style="25" customWidth="1"/>
    <col min="12019" max="12019" width="7.6328125" style="25" customWidth="1"/>
    <col min="12020" max="12020" width="7.08984375" style="25" customWidth="1"/>
    <col min="12021" max="12021" width="6.6328125" style="25" customWidth="1"/>
    <col min="12022" max="12022" width="7.08984375" style="25" customWidth="1"/>
    <col min="12023" max="12024" width="0" style="25" hidden="1" customWidth="1"/>
    <col min="12025" max="12025" width="6.6328125" style="25" customWidth="1"/>
    <col min="12026" max="12027" width="0" style="25" hidden="1" customWidth="1"/>
    <col min="12028" max="12028" width="6.90625" style="25" customWidth="1"/>
    <col min="12029" max="12029" width="4.90625" style="25" customWidth="1"/>
    <col min="12030" max="12270" width="9.08984375" style="25"/>
    <col min="12271" max="12271" width="3" style="25" customWidth="1"/>
    <col min="12272" max="12272" width="31.54296875" style="25" bestFit="1" customWidth="1"/>
    <col min="12273" max="12273" width="5.453125" style="25" bestFit="1" customWidth="1"/>
    <col min="12274" max="12274" width="7.08984375" style="25" customWidth="1"/>
    <col min="12275" max="12275" width="7.6328125" style="25" customWidth="1"/>
    <col min="12276" max="12276" width="7.08984375" style="25" customWidth="1"/>
    <col min="12277" max="12277" width="6.6328125" style="25" customWidth="1"/>
    <col min="12278" max="12278" width="7.08984375" style="25" customWidth="1"/>
    <col min="12279" max="12280" width="0" style="25" hidden="1" customWidth="1"/>
    <col min="12281" max="12281" width="6.6328125" style="25" customWidth="1"/>
    <col min="12282" max="12283" width="0" style="25" hidden="1" customWidth="1"/>
    <col min="12284" max="12284" width="6.90625" style="25" customWidth="1"/>
    <col min="12285" max="12285" width="4.90625" style="25" customWidth="1"/>
    <col min="12286" max="12526" width="9.08984375" style="25"/>
    <col min="12527" max="12527" width="3" style="25" customWidth="1"/>
    <col min="12528" max="12528" width="31.54296875" style="25" bestFit="1" customWidth="1"/>
    <col min="12529" max="12529" width="5.453125" style="25" bestFit="1" customWidth="1"/>
    <col min="12530" max="12530" width="7.08984375" style="25" customWidth="1"/>
    <col min="12531" max="12531" width="7.6328125" style="25" customWidth="1"/>
    <col min="12532" max="12532" width="7.08984375" style="25" customWidth="1"/>
    <col min="12533" max="12533" width="6.6328125" style="25" customWidth="1"/>
    <col min="12534" max="12534" width="7.08984375" style="25" customWidth="1"/>
    <col min="12535" max="12536" width="0" style="25" hidden="1" customWidth="1"/>
    <col min="12537" max="12537" width="6.6328125" style="25" customWidth="1"/>
    <col min="12538" max="12539" width="0" style="25" hidden="1" customWidth="1"/>
    <col min="12540" max="12540" width="6.90625" style="25" customWidth="1"/>
    <col min="12541" max="12541" width="4.90625" style="25" customWidth="1"/>
    <col min="12542" max="12782" width="9.08984375" style="25"/>
    <col min="12783" max="12783" width="3" style="25" customWidth="1"/>
    <col min="12784" max="12784" width="31.54296875" style="25" bestFit="1" customWidth="1"/>
    <col min="12785" max="12785" width="5.453125" style="25" bestFit="1" customWidth="1"/>
    <col min="12786" max="12786" width="7.08984375" style="25" customWidth="1"/>
    <col min="12787" max="12787" width="7.6328125" style="25" customWidth="1"/>
    <col min="12788" max="12788" width="7.08984375" style="25" customWidth="1"/>
    <col min="12789" max="12789" width="6.6328125" style="25" customWidth="1"/>
    <col min="12790" max="12790" width="7.08984375" style="25" customWidth="1"/>
    <col min="12791" max="12792" width="0" style="25" hidden="1" customWidth="1"/>
    <col min="12793" max="12793" width="6.6328125" style="25" customWidth="1"/>
    <col min="12794" max="12795" width="0" style="25" hidden="1" customWidth="1"/>
    <col min="12796" max="12796" width="6.90625" style="25" customWidth="1"/>
    <col min="12797" max="12797" width="4.90625" style="25" customWidth="1"/>
    <col min="12798" max="13038" width="9.08984375" style="25"/>
    <col min="13039" max="13039" width="3" style="25" customWidth="1"/>
    <col min="13040" max="13040" width="31.54296875" style="25" bestFit="1" customWidth="1"/>
    <col min="13041" max="13041" width="5.453125" style="25" bestFit="1" customWidth="1"/>
    <col min="13042" max="13042" width="7.08984375" style="25" customWidth="1"/>
    <col min="13043" max="13043" width="7.6328125" style="25" customWidth="1"/>
    <col min="13044" max="13044" width="7.08984375" style="25" customWidth="1"/>
    <col min="13045" max="13045" width="6.6328125" style="25" customWidth="1"/>
    <col min="13046" max="13046" width="7.08984375" style="25" customWidth="1"/>
    <col min="13047" max="13048" width="0" style="25" hidden="1" customWidth="1"/>
    <col min="13049" max="13049" width="6.6328125" style="25" customWidth="1"/>
    <col min="13050" max="13051" width="0" style="25" hidden="1" customWidth="1"/>
    <col min="13052" max="13052" width="6.90625" style="25" customWidth="1"/>
    <col min="13053" max="13053" width="4.90625" style="25" customWidth="1"/>
    <col min="13054" max="13294" width="9.08984375" style="25"/>
    <col min="13295" max="13295" width="3" style="25" customWidth="1"/>
    <col min="13296" max="13296" width="31.54296875" style="25" bestFit="1" customWidth="1"/>
    <col min="13297" max="13297" width="5.453125" style="25" bestFit="1" customWidth="1"/>
    <col min="13298" max="13298" width="7.08984375" style="25" customWidth="1"/>
    <col min="13299" max="13299" width="7.6328125" style="25" customWidth="1"/>
    <col min="13300" max="13300" width="7.08984375" style="25" customWidth="1"/>
    <col min="13301" max="13301" width="6.6328125" style="25" customWidth="1"/>
    <col min="13302" max="13302" width="7.08984375" style="25" customWidth="1"/>
    <col min="13303" max="13304" width="0" style="25" hidden="1" customWidth="1"/>
    <col min="13305" max="13305" width="6.6328125" style="25" customWidth="1"/>
    <col min="13306" max="13307" width="0" style="25" hidden="1" customWidth="1"/>
    <col min="13308" max="13308" width="6.90625" style="25" customWidth="1"/>
    <col min="13309" max="13309" width="4.90625" style="25" customWidth="1"/>
    <col min="13310" max="13550" width="9.08984375" style="25"/>
    <col min="13551" max="13551" width="3" style="25" customWidth="1"/>
    <col min="13552" max="13552" width="31.54296875" style="25" bestFit="1" customWidth="1"/>
    <col min="13553" max="13553" width="5.453125" style="25" bestFit="1" customWidth="1"/>
    <col min="13554" max="13554" width="7.08984375" style="25" customWidth="1"/>
    <col min="13555" max="13555" width="7.6328125" style="25" customWidth="1"/>
    <col min="13556" max="13556" width="7.08984375" style="25" customWidth="1"/>
    <col min="13557" max="13557" width="6.6328125" style="25" customWidth="1"/>
    <col min="13558" max="13558" width="7.08984375" style="25" customWidth="1"/>
    <col min="13559" max="13560" width="0" style="25" hidden="1" customWidth="1"/>
    <col min="13561" max="13561" width="6.6328125" style="25" customWidth="1"/>
    <col min="13562" max="13563" width="0" style="25" hidden="1" customWidth="1"/>
    <col min="13564" max="13564" width="6.90625" style="25" customWidth="1"/>
    <col min="13565" max="13565" width="4.90625" style="25" customWidth="1"/>
    <col min="13566" max="13806" width="9.08984375" style="25"/>
    <col min="13807" max="13807" width="3" style="25" customWidth="1"/>
    <col min="13808" max="13808" width="31.54296875" style="25" bestFit="1" customWidth="1"/>
    <col min="13809" max="13809" width="5.453125" style="25" bestFit="1" customWidth="1"/>
    <col min="13810" max="13810" width="7.08984375" style="25" customWidth="1"/>
    <col min="13811" max="13811" width="7.6328125" style="25" customWidth="1"/>
    <col min="13812" max="13812" width="7.08984375" style="25" customWidth="1"/>
    <col min="13813" max="13813" width="6.6328125" style="25" customWidth="1"/>
    <col min="13814" max="13814" width="7.08984375" style="25" customWidth="1"/>
    <col min="13815" max="13816" width="0" style="25" hidden="1" customWidth="1"/>
    <col min="13817" max="13817" width="6.6328125" style="25" customWidth="1"/>
    <col min="13818" max="13819" width="0" style="25" hidden="1" customWidth="1"/>
    <col min="13820" max="13820" width="6.90625" style="25" customWidth="1"/>
    <col min="13821" max="13821" width="4.90625" style="25" customWidth="1"/>
    <col min="13822" max="14062" width="9.08984375" style="25"/>
    <col min="14063" max="14063" width="3" style="25" customWidth="1"/>
    <col min="14064" max="14064" width="31.54296875" style="25" bestFit="1" customWidth="1"/>
    <col min="14065" max="14065" width="5.453125" style="25" bestFit="1" customWidth="1"/>
    <col min="14066" max="14066" width="7.08984375" style="25" customWidth="1"/>
    <col min="14067" max="14067" width="7.6328125" style="25" customWidth="1"/>
    <col min="14068" max="14068" width="7.08984375" style="25" customWidth="1"/>
    <col min="14069" max="14069" width="6.6328125" style="25" customWidth="1"/>
    <col min="14070" max="14070" width="7.08984375" style="25" customWidth="1"/>
    <col min="14071" max="14072" width="0" style="25" hidden="1" customWidth="1"/>
    <col min="14073" max="14073" width="6.6328125" style="25" customWidth="1"/>
    <col min="14074" max="14075" width="0" style="25" hidden="1" customWidth="1"/>
    <col min="14076" max="14076" width="6.90625" style="25" customWidth="1"/>
    <col min="14077" max="14077" width="4.90625" style="25" customWidth="1"/>
    <col min="14078" max="14318" width="9.08984375" style="25"/>
    <col min="14319" max="14319" width="3" style="25" customWidth="1"/>
    <col min="14320" max="14320" width="31.54296875" style="25" bestFit="1" customWidth="1"/>
    <col min="14321" max="14321" width="5.453125" style="25" bestFit="1" customWidth="1"/>
    <col min="14322" max="14322" width="7.08984375" style="25" customWidth="1"/>
    <col min="14323" max="14323" width="7.6328125" style="25" customWidth="1"/>
    <col min="14324" max="14324" width="7.08984375" style="25" customWidth="1"/>
    <col min="14325" max="14325" width="6.6328125" style="25" customWidth="1"/>
    <col min="14326" max="14326" width="7.08984375" style="25" customWidth="1"/>
    <col min="14327" max="14328" width="0" style="25" hidden="1" customWidth="1"/>
    <col min="14329" max="14329" width="6.6328125" style="25" customWidth="1"/>
    <col min="14330" max="14331" width="0" style="25" hidden="1" customWidth="1"/>
    <col min="14332" max="14332" width="6.90625" style="25" customWidth="1"/>
    <col min="14333" max="14333" width="4.90625" style="25" customWidth="1"/>
    <col min="14334" max="14574" width="9.08984375" style="25"/>
    <col min="14575" max="14575" width="3" style="25" customWidth="1"/>
    <col min="14576" max="14576" width="31.54296875" style="25" bestFit="1" customWidth="1"/>
    <col min="14577" max="14577" width="5.453125" style="25" bestFit="1" customWidth="1"/>
    <col min="14578" max="14578" width="7.08984375" style="25" customWidth="1"/>
    <col min="14579" max="14579" width="7.6328125" style="25" customWidth="1"/>
    <col min="14580" max="14580" width="7.08984375" style="25" customWidth="1"/>
    <col min="14581" max="14581" width="6.6328125" style="25" customWidth="1"/>
    <col min="14582" max="14582" width="7.08984375" style="25" customWidth="1"/>
    <col min="14583" max="14584" width="0" style="25" hidden="1" customWidth="1"/>
    <col min="14585" max="14585" width="6.6328125" style="25" customWidth="1"/>
    <col min="14586" max="14587" width="0" style="25" hidden="1" customWidth="1"/>
    <col min="14588" max="14588" width="6.90625" style="25" customWidth="1"/>
    <col min="14589" max="14589" width="4.90625" style="25" customWidth="1"/>
    <col min="14590" max="14830" width="9.08984375" style="25"/>
    <col min="14831" max="14831" width="3" style="25" customWidth="1"/>
    <col min="14832" max="14832" width="31.54296875" style="25" bestFit="1" customWidth="1"/>
    <col min="14833" max="14833" width="5.453125" style="25" bestFit="1" customWidth="1"/>
    <col min="14834" max="14834" width="7.08984375" style="25" customWidth="1"/>
    <col min="14835" max="14835" width="7.6328125" style="25" customWidth="1"/>
    <col min="14836" max="14836" width="7.08984375" style="25" customWidth="1"/>
    <col min="14837" max="14837" width="6.6328125" style="25" customWidth="1"/>
    <col min="14838" max="14838" width="7.08984375" style="25" customWidth="1"/>
    <col min="14839" max="14840" width="0" style="25" hidden="1" customWidth="1"/>
    <col min="14841" max="14841" width="6.6328125" style="25" customWidth="1"/>
    <col min="14842" max="14843" width="0" style="25" hidden="1" customWidth="1"/>
    <col min="14844" max="14844" width="6.90625" style="25" customWidth="1"/>
    <col min="14845" max="14845" width="4.90625" style="25" customWidth="1"/>
    <col min="14846" max="15086" width="9.08984375" style="25"/>
    <col min="15087" max="15087" width="3" style="25" customWidth="1"/>
    <col min="15088" max="15088" width="31.54296875" style="25" bestFit="1" customWidth="1"/>
    <col min="15089" max="15089" width="5.453125" style="25" bestFit="1" customWidth="1"/>
    <col min="15090" max="15090" width="7.08984375" style="25" customWidth="1"/>
    <col min="15091" max="15091" width="7.6328125" style="25" customWidth="1"/>
    <col min="15092" max="15092" width="7.08984375" style="25" customWidth="1"/>
    <col min="15093" max="15093" width="6.6328125" style="25" customWidth="1"/>
    <col min="15094" max="15094" width="7.08984375" style="25" customWidth="1"/>
    <col min="15095" max="15096" width="0" style="25" hidden="1" customWidth="1"/>
    <col min="15097" max="15097" width="6.6328125" style="25" customWidth="1"/>
    <col min="15098" max="15099" width="0" style="25" hidden="1" customWidth="1"/>
    <col min="15100" max="15100" width="6.90625" style="25" customWidth="1"/>
    <col min="15101" max="15101" width="4.90625" style="25" customWidth="1"/>
    <col min="15102" max="15342" width="9.08984375" style="25"/>
    <col min="15343" max="15343" width="3" style="25" customWidth="1"/>
    <col min="15344" max="15344" width="31.54296875" style="25" bestFit="1" customWidth="1"/>
    <col min="15345" max="15345" width="5.453125" style="25" bestFit="1" customWidth="1"/>
    <col min="15346" max="15346" width="7.08984375" style="25" customWidth="1"/>
    <col min="15347" max="15347" width="7.6328125" style="25" customWidth="1"/>
    <col min="15348" max="15348" width="7.08984375" style="25" customWidth="1"/>
    <col min="15349" max="15349" width="6.6328125" style="25" customWidth="1"/>
    <col min="15350" max="15350" width="7.08984375" style="25" customWidth="1"/>
    <col min="15351" max="15352" width="0" style="25" hidden="1" customWidth="1"/>
    <col min="15353" max="15353" width="6.6328125" style="25" customWidth="1"/>
    <col min="15354" max="15355" width="0" style="25" hidden="1" customWidth="1"/>
    <col min="15356" max="15356" width="6.90625" style="25" customWidth="1"/>
    <col min="15357" max="15357" width="4.90625" style="25" customWidth="1"/>
    <col min="15358" max="15598" width="9.08984375" style="25"/>
    <col min="15599" max="15599" width="3" style="25" customWidth="1"/>
    <col min="15600" max="15600" width="31.54296875" style="25" bestFit="1" customWidth="1"/>
    <col min="15601" max="15601" width="5.453125" style="25" bestFit="1" customWidth="1"/>
    <col min="15602" max="15602" width="7.08984375" style="25" customWidth="1"/>
    <col min="15603" max="15603" width="7.6328125" style="25" customWidth="1"/>
    <col min="15604" max="15604" width="7.08984375" style="25" customWidth="1"/>
    <col min="15605" max="15605" width="6.6328125" style="25" customWidth="1"/>
    <col min="15606" max="15606" width="7.08984375" style="25" customWidth="1"/>
    <col min="15607" max="15608" width="0" style="25" hidden="1" customWidth="1"/>
    <col min="15609" max="15609" width="6.6328125" style="25" customWidth="1"/>
    <col min="15610" max="15611" width="0" style="25" hidden="1" customWidth="1"/>
    <col min="15612" max="15612" width="6.90625" style="25" customWidth="1"/>
    <col min="15613" max="15613" width="4.90625" style="25" customWidth="1"/>
    <col min="15614" max="15854" width="9.08984375" style="25"/>
    <col min="15855" max="15855" width="3" style="25" customWidth="1"/>
    <col min="15856" max="15856" width="31.54296875" style="25" bestFit="1" customWidth="1"/>
    <col min="15857" max="15857" width="5.453125" style="25" bestFit="1" customWidth="1"/>
    <col min="15858" max="15858" width="7.08984375" style="25" customWidth="1"/>
    <col min="15859" max="15859" width="7.6328125" style="25" customWidth="1"/>
    <col min="15860" max="15860" width="7.08984375" style="25" customWidth="1"/>
    <col min="15861" max="15861" width="6.6328125" style="25" customWidth="1"/>
    <col min="15862" max="15862" width="7.08984375" style="25" customWidth="1"/>
    <col min="15863" max="15864" width="0" style="25" hidden="1" customWidth="1"/>
    <col min="15865" max="15865" width="6.6328125" style="25" customWidth="1"/>
    <col min="15866" max="15867" width="0" style="25" hidden="1" customWidth="1"/>
    <col min="15868" max="15868" width="6.90625" style="25" customWidth="1"/>
    <col min="15869" max="15869" width="4.90625" style="25" customWidth="1"/>
    <col min="15870" max="16110" width="9.08984375" style="25"/>
    <col min="16111" max="16111" width="3" style="25" customWidth="1"/>
    <col min="16112" max="16112" width="31.54296875" style="25" bestFit="1" customWidth="1"/>
    <col min="16113" max="16113" width="5.453125" style="25" bestFit="1" customWidth="1"/>
    <col min="16114" max="16114" width="7.08984375" style="25" customWidth="1"/>
    <col min="16115" max="16115" width="7.6328125" style="25" customWidth="1"/>
    <col min="16116" max="16116" width="7.08984375" style="25" customWidth="1"/>
    <col min="16117" max="16117" width="6.6328125" style="25" customWidth="1"/>
    <col min="16118" max="16118" width="7.08984375" style="25" customWidth="1"/>
    <col min="16119" max="16120" width="0" style="25" hidden="1" customWidth="1"/>
    <col min="16121" max="16121" width="6.6328125" style="25" customWidth="1"/>
    <col min="16122" max="16123" width="0" style="25" hidden="1" customWidth="1"/>
    <col min="16124" max="16124" width="6.90625" style="25" customWidth="1"/>
    <col min="16125" max="16125" width="4.90625" style="25" customWidth="1"/>
    <col min="16126" max="16364" width="9.08984375" style="25"/>
    <col min="16365" max="16384" width="9.08984375" style="25" customWidth="1"/>
  </cols>
  <sheetData>
    <row r="3" spans="2:9" s="22" customFormat="1" ht="15.5" x14ac:dyDescent="0.35">
      <c r="B3" s="83" t="s">
        <v>19</v>
      </c>
      <c r="C3" s="83"/>
      <c r="D3" s="83"/>
      <c r="E3" s="83"/>
      <c r="F3" s="83"/>
      <c r="G3" s="83"/>
      <c r="H3" s="83"/>
      <c r="I3" s="83"/>
    </row>
    <row r="4" spans="2:9" s="22" customFormat="1" ht="15.5" x14ac:dyDescent="0.35">
      <c r="B4" s="83" t="s">
        <v>60</v>
      </c>
      <c r="C4" s="83"/>
      <c r="D4" s="83"/>
      <c r="E4" s="83"/>
      <c r="F4" s="83"/>
      <c r="G4" s="83"/>
      <c r="H4" s="83"/>
      <c r="I4" s="83"/>
    </row>
    <row r="5" spans="2:9" x14ac:dyDescent="0.25">
      <c r="B5" s="23"/>
      <c r="C5" s="24"/>
      <c r="D5" s="24"/>
      <c r="E5" s="24"/>
      <c r="F5" s="24"/>
      <c r="G5" s="24"/>
      <c r="H5" s="24"/>
      <c r="I5" s="24"/>
    </row>
    <row r="6" spans="2:9" s="28" customFormat="1" ht="14" x14ac:dyDescent="0.3">
      <c r="B6" s="26"/>
      <c r="C6" s="27"/>
      <c r="D6" s="7"/>
      <c r="E6" s="7"/>
      <c r="F6" s="7"/>
      <c r="G6" s="7"/>
      <c r="H6" s="27"/>
      <c r="I6" s="27"/>
    </row>
    <row r="7" spans="2:9" ht="25" x14ac:dyDescent="0.25">
      <c r="B7" s="29"/>
      <c r="C7" s="10"/>
      <c r="D7" s="9" t="s">
        <v>148</v>
      </c>
      <c r="E7" s="10"/>
      <c r="F7" s="9" t="s">
        <v>135</v>
      </c>
      <c r="G7" s="9" t="s">
        <v>147</v>
      </c>
      <c r="H7" s="9" t="s">
        <v>139</v>
      </c>
      <c r="I7" s="9" t="s">
        <v>140</v>
      </c>
    </row>
    <row r="8" spans="2:9" x14ac:dyDescent="0.25">
      <c r="B8" s="27" t="s">
        <v>145</v>
      </c>
      <c r="C8" s="91"/>
      <c r="D8" s="30">
        <v>4.16</v>
      </c>
      <c r="E8" s="92"/>
      <c r="F8" s="31">
        <v>4.0687499999999996</v>
      </c>
      <c r="G8" s="31">
        <v>3.202764423076923</v>
      </c>
      <c r="H8" s="31">
        <v>3.0954326923076922</v>
      </c>
      <c r="I8" s="31">
        <v>3.0954326923076922</v>
      </c>
    </row>
    <row r="9" spans="2:9" x14ac:dyDescent="0.25">
      <c r="B9" s="27" t="s">
        <v>142</v>
      </c>
      <c r="C9" s="91"/>
      <c r="D9" s="31">
        <v>1</v>
      </c>
      <c r="E9" s="92"/>
      <c r="F9" s="31">
        <v>1</v>
      </c>
      <c r="G9" s="31">
        <v>1</v>
      </c>
      <c r="H9" s="31">
        <v>1.1666666666666667</v>
      </c>
      <c r="I9" s="31">
        <v>2</v>
      </c>
    </row>
    <row r="10" spans="2:9" x14ac:dyDescent="0.25">
      <c r="B10" s="27" t="s">
        <v>146</v>
      </c>
      <c r="C10" s="91"/>
      <c r="D10" s="31"/>
      <c r="E10" s="92"/>
      <c r="F10" s="31"/>
      <c r="G10" s="31">
        <v>1</v>
      </c>
      <c r="H10" s="31">
        <v>1</v>
      </c>
      <c r="I10" s="31">
        <v>1</v>
      </c>
    </row>
    <row r="11" spans="2:9" x14ac:dyDescent="0.25">
      <c r="B11" s="27" t="s">
        <v>184</v>
      </c>
      <c r="C11" s="91"/>
      <c r="D11" s="30">
        <v>3.6</v>
      </c>
      <c r="E11" s="38"/>
      <c r="F11" s="31">
        <v>3.6</v>
      </c>
      <c r="G11" s="31">
        <v>3.6</v>
      </c>
      <c r="H11" s="31">
        <v>4.4333333333333336</v>
      </c>
      <c r="I11" s="31">
        <v>3.6</v>
      </c>
    </row>
    <row r="12" spans="2:9" x14ac:dyDescent="0.25">
      <c r="B12" s="27" t="s">
        <v>144</v>
      </c>
      <c r="C12" s="91"/>
      <c r="D12" s="30">
        <v>1</v>
      </c>
      <c r="E12" s="38"/>
      <c r="F12" s="31">
        <v>1</v>
      </c>
      <c r="G12" s="31">
        <v>1</v>
      </c>
      <c r="H12" s="31">
        <v>2</v>
      </c>
      <c r="I12" s="31">
        <v>2</v>
      </c>
    </row>
    <row r="13" spans="2:9" x14ac:dyDescent="0.25">
      <c r="B13" s="35" t="s">
        <v>185</v>
      </c>
      <c r="C13" s="91"/>
      <c r="D13" s="30">
        <f>6.05+2</f>
        <v>8.0500000000000007</v>
      </c>
      <c r="E13" s="38"/>
      <c r="F13" s="31">
        <v>8.0415384615384617</v>
      </c>
      <c r="G13" s="31">
        <v>9.8000000000000007</v>
      </c>
      <c r="H13" s="31">
        <v>10.6</v>
      </c>
      <c r="I13" s="31">
        <v>11.125</v>
      </c>
    </row>
    <row r="14" spans="2:9" x14ac:dyDescent="0.25">
      <c r="B14" s="27" t="s">
        <v>143</v>
      </c>
      <c r="C14" s="91"/>
      <c r="D14" s="30">
        <f>14.79+4.25</f>
        <v>19.04</v>
      </c>
      <c r="E14" s="38"/>
      <c r="F14" s="31">
        <v>19.099999999999998</v>
      </c>
      <c r="G14" s="31">
        <v>20.126418269230768</v>
      </c>
      <c r="H14" s="31">
        <v>19.29</v>
      </c>
      <c r="I14" s="31">
        <v>20.29</v>
      </c>
    </row>
    <row r="15" spans="2:9" x14ac:dyDescent="0.25">
      <c r="B15" s="27" t="s">
        <v>62</v>
      </c>
      <c r="C15" s="91"/>
      <c r="D15" s="30">
        <v>48.25</v>
      </c>
      <c r="E15" s="38"/>
      <c r="F15" s="31">
        <v>49.892668269230768</v>
      </c>
      <c r="G15" s="31">
        <v>50.743028846153848</v>
      </c>
      <c r="H15" s="31">
        <v>51.960000000000008</v>
      </c>
      <c r="I15" s="31">
        <v>53.2</v>
      </c>
    </row>
    <row r="16" spans="2:9" x14ac:dyDescent="0.25">
      <c r="B16" s="27" t="s">
        <v>63</v>
      </c>
      <c r="C16" s="91"/>
      <c r="D16" s="30">
        <v>15.5</v>
      </c>
      <c r="E16" s="38"/>
      <c r="F16" s="31">
        <v>15.161658653846155</v>
      </c>
      <c r="G16" s="31">
        <v>16.55528846153846</v>
      </c>
      <c r="H16" s="31">
        <v>20.5</v>
      </c>
      <c r="I16" s="31">
        <v>23.5</v>
      </c>
    </row>
    <row r="17" spans="2:10" x14ac:dyDescent="0.25">
      <c r="B17" s="27"/>
      <c r="C17" s="91"/>
      <c r="D17" s="30"/>
      <c r="E17" s="38"/>
      <c r="F17" s="31"/>
      <c r="G17" s="31"/>
      <c r="H17" s="31"/>
      <c r="I17" s="31"/>
    </row>
    <row r="18" spans="2:10" ht="13" thickBot="1" x14ac:dyDescent="0.3">
      <c r="B18" s="36" t="s">
        <v>64</v>
      </c>
      <c r="C18" s="38"/>
      <c r="D18" s="37">
        <f>SUM(D8:D17)</f>
        <v>100.6</v>
      </c>
      <c r="E18" s="38"/>
      <c r="F18" s="37">
        <f>SUM(F8:F17)</f>
        <v>101.86461538461539</v>
      </c>
      <c r="G18" s="37">
        <f>SUM(G8:G17)</f>
        <v>107.0275</v>
      </c>
      <c r="H18" s="37">
        <f>SUM(H8:H17)</f>
        <v>114.0454326923077</v>
      </c>
      <c r="I18" s="37">
        <f>SUM(I8:I17)</f>
        <v>119.8104326923077</v>
      </c>
    </row>
    <row r="19" spans="2:10" ht="13" thickTop="1" x14ac:dyDescent="0.25">
      <c r="B19" s="27"/>
      <c r="C19" s="38"/>
      <c r="D19" s="38"/>
      <c r="E19" s="38"/>
      <c r="F19" s="38"/>
      <c r="G19" s="38"/>
      <c r="H19" s="38"/>
      <c r="I19" s="38"/>
    </row>
    <row r="20" spans="2:10" x14ac:dyDescent="0.25">
      <c r="B20" s="27" t="s">
        <v>86</v>
      </c>
      <c r="C20" s="38"/>
      <c r="D20" s="38"/>
      <c r="E20" s="38"/>
      <c r="F20" s="38"/>
      <c r="G20" s="38"/>
      <c r="H20" s="38"/>
      <c r="I20" s="38"/>
    </row>
    <row r="21" spans="2:10" x14ac:dyDescent="0.25">
      <c r="B21" s="27" t="s">
        <v>87</v>
      </c>
      <c r="C21" s="38"/>
      <c r="D21" s="38"/>
      <c r="E21" s="38"/>
      <c r="F21" s="38"/>
      <c r="G21" s="38"/>
      <c r="H21" s="38"/>
      <c r="I21" s="38"/>
    </row>
    <row r="22" spans="2:10" ht="13" x14ac:dyDescent="0.3">
      <c r="B22" s="27"/>
      <c r="C22" s="40"/>
      <c r="F22" s="40"/>
      <c r="G22" s="40"/>
      <c r="H22" s="40"/>
      <c r="I22" s="40"/>
    </row>
    <row r="23" spans="2:10" s="39" customFormat="1" ht="15" x14ac:dyDescent="0.3">
      <c r="B23" s="41"/>
      <c r="C23" s="25"/>
      <c r="D23" s="25"/>
      <c r="E23" s="25"/>
      <c r="F23" s="25"/>
      <c r="G23" s="25"/>
      <c r="H23" s="25"/>
      <c r="I23" s="25"/>
      <c r="J23" s="25"/>
    </row>
    <row r="24" spans="2:10" s="39" customFormat="1" ht="15" x14ac:dyDescent="0.3">
      <c r="B24" s="41"/>
      <c r="C24" s="34"/>
      <c r="D24" s="25"/>
      <c r="E24" s="25"/>
      <c r="F24" s="34"/>
      <c r="G24" s="34"/>
      <c r="H24" s="34"/>
      <c r="I24" s="34"/>
      <c r="J24" s="25"/>
    </row>
    <row r="25" spans="2:10" s="39" customFormat="1" ht="15" x14ac:dyDescent="0.3">
      <c r="B25" s="41"/>
      <c r="C25" s="25"/>
      <c r="D25" s="25"/>
      <c r="E25" s="25"/>
      <c r="F25" s="25"/>
      <c r="G25" s="25"/>
      <c r="H25" s="25"/>
      <c r="I25" s="34"/>
      <c r="J25" s="25"/>
    </row>
    <row r="26" spans="2:10" x14ac:dyDescent="0.25">
      <c r="B26" s="27"/>
      <c r="C26" s="31"/>
      <c r="D26" s="33"/>
      <c r="E26" s="33"/>
      <c r="F26" s="31"/>
      <c r="G26" s="32"/>
      <c r="H26" s="32"/>
      <c r="I26" s="33"/>
    </row>
    <row r="27" spans="2:10" s="39" customFormat="1" ht="15" x14ac:dyDescent="0.3">
      <c r="B27" s="41"/>
      <c r="C27" s="25"/>
      <c r="D27" s="25"/>
      <c r="E27" s="25"/>
      <c r="F27" s="25"/>
      <c r="G27" s="25"/>
      <c r="H27" s="25"/>
      <c r="I27" s="25"/>
      <c r="J27" s="25"/>
    </row>
    <row r="28" spans="2:10" s="39" customFormat="1" ht="14.25" customHeight="1" x14ac:dyDescent="0.3">
      <c r="B28" s="41"/>
      <c r="C28" s="34"/>
      <c r="D28" s="34"/>
      <c r="E28" s="34"/>
      <c r="F28" s="34"/>
      <c r="G28" s="34"/>
      <c r="H28" s="34"/>
      <c r="I28" s="34"/>
      <c r="J28" s="25"/>
    </row>
    <row r="29" spans="2:10" s="39" customFormat="1" ht="15" x14ac:dyDescent="0.3">
      <c r="B29" s="41"/>
      <c r="C29" s="25"/>
      <c r="D29" s="42"/>
      <c r="E29" s="42"/>
      <c r="F29" s="25"/>
      <c r="G29" s="43"/>
      <c r="H29" s="43"/>
      <c r="I29" s="43"/>
      <c r="J29" s="25"/>
    </row>
    <row r="30" spans="2:10" s="39" customFormat="1" ht="15" x14ac:dyDescent="0.3">
      <c r="B30" s="41"/>
      <c r="C30" s="25"/>
      <c r="D30" s="42"/>
      <c r="E30" s="42"/>
      <c r="F30" s="25"/>
      <c r="G30" s="25"/>
      <c r="H30" s="25"/>
      <c r="I30" s="25"/>
      <c r="J30" s="25"/>
    </row>
    <row r="31" spans="2:10" s="39" customFormat="1" ht="15" x14ac:dyDescent="0.3">
      <c r="B31" s="41"/>
      <c r="C31" s="25"/>
      <c r="D31" s="42"/>
      <c r="E31" s="42"/>
      <c r="F31" s="25"/>
      <c r="G31" s="25"/>
      <c r="H31" s="25"/>
      <c r="I31" s="25"/>
      <c r="J31" s="25"/>
    </row>
    <row r="32" spans="2:10" s="39" customFormat="1" ht="15" x14ac:dyDescent="0.3">
      <c r="B32" s="41"/>
      <c r="C32" s="25"/>
      <c r="D32" s="42"/>
      <c r="E32" s="42"/>
      <c r="F32" s="25"/>
      <c r="G32" s="25"/>
      <c r="H32" s="25"/>
      <c r="I32" s="25"/>
      <c r="J32" s="25"/>
    </row>
    <row r="33" spans="2:10" s="39" customFormat="1" ht="15" x14ac:dyDescent="0.3">
      <c r="B33" s="41"/>
      <c r="C33" s="25"/>
      <c r="D33" s="42"/>
      <c r="E33" s="42"/>
      <c r="F33" s="25"/>
      <c r="G33" s="25"/>
      <c r="H33" s="25"/>
      <c r="I33" s="25"/>
      <c r="J33" s="25"/>
    </row>
    <row r="34" spans="2:10" s="39" customFormat="1" ht="15" x14ac:dyDescent="0.3">
      <c r="B34" s="41"/>
      <c r="C34" s="25"/>
      <c r="D34" s="42"/>
      <c r="E34" s="42"/>
      <c r="F34" s="25"/>
      <c r="G34" s="25"/>
      <c r="H34" s="25"/>
      <c r="I34" s="25"/>
      <c r="J34" s="25"/>
    </row>
    <row r="35" spans="2:10" s="39" customFormat="1" ht="15" x14ac:dyDescent="0.3">
      <c r="B35" s="41"/>
      <c r="C35" s="25"/>
      <c r="D35" s="42"/>
      <c r="E35" s="42"/>
      <c r="F35" s="25"/>
      <c r="G35" s="25"/>
      <c r="H35" s="25"/>
      <c r="I35" s="25"/>
      <c r="J35" s="25"/>
    </row>
    <row r="36" spans="2:10" s="39" customFormat="1" ht="15" x14ac:dyDescent="0.3">
      <c r="B36" s="41"/>
      <c r="C36" s="25"/>
      <c r="D36" s="42"/>
      <c r="E36" s="42"/>
      <c r="F36" s="25"/>
      <c r="G36" s="25"/>
      <c r="H36" s="25"/>
      <c r="I36" s="25"/>
      <c r="J36" s="25"/>
    </row>
    <row r="37" spans="2:10" s="39" customFormat="1" ht="15" x14ac:dyDescent="0.3">
      <c r="B37" s="25"/>
      <c r="C37" s="25"/>
      <c r="D37" s="42"/>
      <c r="E37" s="42"/>
      <c r="F37" s="25"/>
      <c r="G37" s="25"/>
      <c r="H37" s="25"/>
      <c r="I37" s="25"/>
      <c r="J37" s="25"/>
    </row>
    <row r="38" spans="2:10" s="39" customFormat="1" ht="15" x14ac:dyDescent="0.3">
      <c r="B38" s="25"/>
      <c r="C38" s="25"/>
      <c r="D38" s="42"/>
      <c r="E38" s="42"/>
      <c r="F38" s="25"/>
      <c r="G38" s="25"/>
      <c r="H38" s="25"/>
      <c r="I38" s="25"/>
      <c r="J38" s="25"/>
    </row>
    <row r="39" spans="2:10" s="39" customFormat="1" ht="15" x14ac:dyDescent="0.3">
      <c r="B39" s="25"/>
      <c r="C39" s="25"/>
      <c r="D39" s="42"/>
      <c r="E39" s="42"/>
      <c r="F39" s="25"/>
      <c r="G39" s="25"/>
      <c r="H39" s="25"/>
      <c r="I39" s="25"/>
      <c r="J39" s="25"/>
    </row>
    <row r="40" spans="2:10" s="39" customFormat="1" ht="15" x14ac:dyDescent="0.3">
      <c r="B40" s="25"/>
      <c r="C40" s="25"/>
      <c r="D40" s="42"/>
      <c r="E40" s="42"/>
      <c r="F40" s="25"/>
      <c r="G40" s="25"/>
      <c r="H40" s="25"/>
      <c r="I40" s="25"/>
      <c r="J40" s="25"/>
    </row>
  </sheetData>
  <phoneticPr fontId="34" type="noConversion"/>
  <dataValidations disablePrompts="1" count="1">
    <dataValidation allowBlank="1" showInputMessage="1" showErrorMessage="1" promptTitle="Warning!" prompt="These cells are an integral part of the formula used to calculate the 2008 and 2009 totals; do not remove!" sqref="IG65547 D131083:E131083 D196619:E196619 D262155:E262155 D327691:E327691 D393227:E393227 D458763:E458763 D524299:E524299 D589835:E589835 D655371:E655371 D720907:E720907 D786443:E786443 D851979:E851979 D917515:E917515 D983051:E983051 SC65547 WUS983051 WKW983051 WBA983051 VRE983051 VHI983051 UXM983051 UNQ983051 UDU983051 TTY983051 TKC983051 TAG983051 SQK983051 SGO983051 RWS983051 RMW983051 RDA983051 QTE983051 QJI983051 PZM983051 PPQ983051 PFU983051 OVY983051 OMC983051 OCG983051 NSK983051 NIO983051 MYS983051 MOW983051 MFA983051 LVE983051 LLI983051 LBM983051 KRQ983051 KHU983051 JXY983051 JOC983051 JEG983051 IUK983051 IKO983051 IAS983051 HQW983051 HHA983051 GXE983051 GNI983051 GDM983051 FTQ983051 FJU983051 EZY983051 EQC983051 EGG983051 DWK983051 DMO983051 DCS983051 CSW983051 CJA983051 BZE983051 BPI983051 BFM983051 AVQ983051 ALU983051 ABY983051 SC983051 IG983051 WUS917515 WKW917515 WBA917515 VRE917515 VHI917515 UXM917515 UNQ917515 UDU917515 TTY917515 TKC917515 TAG917515 SQK917515 SGO917515 RWS917515 RMW917515 RDA917515 QTE917515 QJI917515 PZM917515 PPQ917515 PFU917515 OVY917515 OMC917515 OCG917515 NSK917515 NIO917515 MYS917515 MOW917515 MFA917515 LVE917515 LLI917515 LBM917515 KRQ917515 KHU917515 JXY917515 JOC917515 JEG917515 IUK917515 IKO917515 IAS917515 HQW917515 HHA917515 GXE917515 GNI917515 GDM917515 FTQ917515 FJU917515 EZY917515 EQC917515 EGG917515 DWK917515 DMO917515 DCS917515 CSW917515 CJA917515 BZE917515 BPI917515 BFM917515 AVQ917515 ALU917515 ABY917515 SC917515 IG917515 WUS851979 WKW851979 WBA851979 VRE851979 VHI851979 UXM851979 UNQ851979 UDU851979 TTY851979 TKC851979 TAG851979 SQK851979 SGO851979 RWS851979 RMW851979 RDA851979 QTE851979 QJI851979 PZM851979 PPQ851979 PFU851979 OVY851979 OMC851979 OCG851979 NSK851979 NIO851979 MYS851979 MOW851979 MFA851979 LVE851979 LLI851979 LBM851979 KRQ851979 KHU851979 JXY851979 JOC851979 JEG851979 IUK851979 IKO851979 IAS851979 HQW851979 HHA851979 GXE851979 GNI851979 GDM851979 FTQ851979 FJU851979 EZY851979 EQC851979 EGG851979 DWK851979 DMO851979 DCS851979 CSW851979 CJA851979 BZE851979 BPI851979 BFM851979 AVQ851979 ALU851979 ABY851979 SC851979 IG851979 WUS786443 WKW786443 WBA786443 VRE786443 VHI786443 UXM786443 UNQ786443 UDU786443 TTY786443 TKC786443 TAG786443 SQK786443 SGO786443 RWS786443 RMW786443 RDA786443 QTE786443 QJI786443 PZM786443 PPQ786443 PFU786443 OVY786443 OMC786443 OCG786443 NSK786443 NIO786443 MYS786443 MOW786443 MFA786443 LVE786443 LLI786443 LBM786443 KRQ786443 KHU786443 JXY786443 JOC786443 JEG786443 IUK786443 IKO786443 IAS786443 HQW786443 HHA786443 GXE786443 GNI786443 GDM786443 FTQ786443 FJU786443 EZY786443 EQC786443 EGG786443 DWK786443 DMO786443 DCS786443 CSW786443 CJA786443 BZE786443 BPI786443 BFM786443 AVQ786443 ALU786443 ABY786443 SC786443 IG786443 WUS720907 WKW720907 WBA720907 VRE720907 VHI720907 UXM720907 UNQ720907 UDU720907 TTY720907 TKC720907 TAG720907 SQK720907 SGO720907 RWS720907 RMW720907 RDA720907 QTE720907 QJI720907 PZM720907 PPQ720907 PFU720907 OVY720907 OMC720907 OCG720907 NSK720907 NIO720907 MYS720907 MOW720907 MFA720907 LVE720907 LLI720907 LBM720907 KRQ720907 KHU720907 JXY720907 JOC720907 JEG720907 IUK720907 IKO720907 IAS720907 HQW720907 HHA720907 GXE720907 GNI720907 GDM720907 FTQ720907 FJU720907 EZY720907 EQC720907 EGG720907 DWK720907 DMO720907 DCS720907 CSW720907 CJA720907 BZE720907 BPI720907 BFM720907 AVQ720907 ALU720907 ABY720907 SC720907 IG720907 WUS655371 WKW655371 WBA655371 VRE655371 VHI655371 UXM655371 UNQ655371 UDU655371 TTY655371 TKC655371 TAG655371 SQK655371 SGO655371 RWS655371 RMW655371 RDA655371 QTE655371 QJI655371 PZM655371 PPQ655371 PFU655371 OVY655371 OMC655371 OCG655371 NSK655371 NIO655371 MYS655371 MOW655371 MFA655371 LVE655371 LLI655371 LBM655371 KRQ655371 KHU655371 JXY655371 JOC655371 JEG655371 IUK655371 IKO655371 IAS655371 HQW655371 HHA655371 GXE655371 GNI655371 GDM655371 FTQ655371 FJU655371 EZY655371 EQC655371 EGG655371 DWK655371 DMO655371 DCS655371 CSW655371 CJA655371 BZE655371 BPI655371 BFM655371 AVQ655371 ALU655371 ABY655371 SC655371 IG655371 WUS589835 WKW589835 WBA589835 VRE589835 VHI589835 UXM589835 UNQ589835 UDU589835 TTY589835 TKC589835 TAG589835 SQK589835 SGO589835 RWS589835 RMW589835 RDA589835 QTE589835 QJI589835 PZM589835 PPQ589835 PFU589835 OVY589835 OMC589835 OCG589835 NSK589835 NIO589835 MYS589835 MOW589835 MFA589835 LVE589835 LLI589835 LBM589835 KRQ589835 KHU589835 JXY589835 JOC589835 JEG589835 IUK589835 IKO589835 IAS589835 HQW589835 HHA589835 GXE589835 GNI589835 GDM589835 FTQ589835 FJU589835 EZY589835 EQC589835 EGG589835 DWK589835 DMO589835 DCS589835 CSW589835 CJA589835 BZE589835 BPI589835 BFM589835 AVQ589835 ALU589835 ABY589835 SC589835 IG589835 WUS524299 WKW524299 WBA524299 VRE524299 VHI524299 UXM524299 UNQ524299 UDU524299 TTY524299 TKC524299 TAG524299 SQK524299 SGO524299 RWS524299 RMW524299 RDA524299 QTE524299 QJI524299 PZM524299 PPQ524299 PFU524299 OVY524299 OMC524299 OCG524299 NSK524299 NIO524299 MYS524299 MOW524299 MFA524299 LVE524299 LLI524299 LBM524299 KRQ524299 KHU524299 JXY524299 JOC524299 JEG524299 IUK524299 IKO524299 IAS524299 HQW524299 HHA524299 GXE524299 GNI524299 GDM524299 FTQ524299 FJU524299 EZY524299 EQC524299 EGG524299 DWK524299 DMO524299 DCS524299 CSW524299 CJA524299 BZE524299 BPI524299 BFM524299 AVQ524299 ALU524299 ABY524299 SC524299 IG524299 WUS458763 WKW458763 WBA458763 VRE458763 VHI458763 UXM458763 UNQ458763 UDU458763 TTY458763 TKC458763 TAG458763 SQK458763 SGO458763 RWS458763 RMW458763 RDA458763 QTE458763 QJI458763 PZM458763 PPQ458763 PFU458763 OVY458763 OMC458763 OCG458763 NSK458763 NIO458763 MYS458763 MOW458763 MFA458763 LVE458763 LLI458763 LBM458763 KRQ458763 KHU458763 JXY458763 JOC458763 JEG458763 IUK458763 IKO458763 IAS458763 HQW458763 HHA458763 GXE458763 GNI458763 GDM458763 FTQ458763 FJU458763 EZY458763 EQC458763 EGG458763 DWK458763 DMO458763 DCS458763 CSW458763 CJA458763 BZE458763 BPI458763 BFM458763 AVQ458763 ALU458763 ABY458763 SC458763 IG458763 WUS393227 WKW393227 WBA393227 VRE393227 VHI393227 UXM393227 UNQ393227 UDU393227 TTY393227 TKC393227 TAG393227 SQK393227 SGO393227 RWS393227 RMW393227 RDA393227 QTE393227 QJI393227 PZM393227 PPQ393227 PFU393227 OVY393227 OMC393227 OCG393227 NSK393227 NIO393227 MYS393227 MOW393227 MFA393227 LVE393227 LLI393227 LBM393227 KRQ393227 KHU393227 JXY393227 JOC393227 JEG393227 IUK393227 IKO393227 IAS393227 HQW393227 HHA393227 GXE393227 GNI393227 GDM393227 FTQ393227 FJU393227 EZY393227 EQC393227 EGG393227 DWK393227 DMO393227 DCS393227 CSW393227 CJA393227 BZE393227 BPI393227 BFM393227 AVQ393227 ALU393227 ABY393227 SC393227 IG393227 WUS327691 WKW327691 WBA327691 VRE327691 VHI327691 UXM327691 UNQ327691 UDU327691 TTY327691 TKC327691 TAG327691 SQK327691 SGO327691 RWS327691 RMW327691 RDA327691 QTE327691 QJI327691 PZM327691 PPQ327691 PFU327691 OVY327691 OMC327691 OCG327691 NSK327691 NIO327691 MYS327691 MOW327691 MFA327691 LVE327691 LLI327691 LBM327691 KRQ327691 KHU327691 JXY327691 JOC327691 JEG327691 IUK327691 IKO327691 IAS327691 HQW327691 HHA327691 GXE327691 GNI327691 GDM327691 FTQ327691 FJU327691 EZY327691 EQC327691 EGG327691 DWK327691 DMO327691 DCS327691 CSW327691 CJA327691 BZE327691 BPI327691 BFM327691 AVQ327691 ALU327691 ABY327691 SC327691 IG327691 WUS262155 WKW262155 WBA262155 VRE262155 VHI262155 UXM262155 UNQ262155 UDU262155 TTY262155 TKC262155 TAG262155 SQK262155 SGO262155 RWS262155 RMW262155 RDA262155 QTE262155 QJI262155 PZM262155 PPQ262155 PFU262155 OVY262155 OMC262155 OCG262155 NSK262155 NIO262155 MYS262155 MOW262155 MFA262155 LVE262155 LLI262155 LBM262155 KRQ262155 KHU262155 JXY262155 JOC262155 JEG262155 IUK262155 IKO262155 IAS262155 HQW262155 HHA262155 GXE262155 GNI262155 GDM262155 FTQ262155 FJU262155 EZY262155 EQC262155 EGG262155 DWK262155 DMO262155 DCS262155 CSW262155 CJA262155 BZE262155 BPI262155 BFM262155 AVQ262155 ALU262155 ABY262155 SC262155 IG262155 WUS196619 WKW196619 WBA196619 VRE196619 VHI196619 UXM196619 UNQ196619 UDU196619 TTY196619 TKC196619 TAG196619 SQK196619 SGO196619 RWS196619 RMW196619 RDA196619 QTE196619 QJI196619 PZM196619 PPQ196619 PFU196619 OVY196619 OMC196619 OCG196619 NSK196619 NIO196619 MYS196619 MOW196619 MFA196619 LVE196619 LLI196619 LBM196619 KRQ196619 KHU196619 JXY196619 JOC196619 JEG196619 IUK196619 IKO196619 IAS196619 HQW196619 HHA196619 GXE196619 GNI196619 GDM196619 FTQ196619 FJU196619 EZY196619 EQC196619 EGG196619 DWK196619 DMO196619 DCS196619 CSW196619 CJA196619 BZE196619 BPI196619 BFM196619 AVQ196619 ALU196619 ABY196619 SC196619 IG196619 WUS131083 WKW131083 WBA131083 VRE131083 VHI131083 UXM131083 UNQ131083 UDU131083 TTY131083 TKC131083 TAG131083 SQK131083 SGO131083 RWS131083 RMW131083 RDA131083 QTE131083 QJI131083 PZM131083 PPQ131083 PFU131083 OVY131083 OMC131083 OCG131083 NSK131083 NIO131083 MYS131083 MOW131083 MFA131083 LVE131083 LLI131083 LBM131083 KRQ131083 KHU131083 JXY131083 JOC131083 JEG131083 IUK131083 IKO131083 IAS131083 HQW131083 HHA131083 GXE131083 GNI131083 GDM131083 FTQ131083 FJU131083 EZY131083 EQC131083 EGG131083 DWK131083 DMO131083 DCS131083 CSW131083 CJA131083 BZE131083 BPI131083 BFM131083 AVQ131083 ALU131083 ABY131083 SC131083 IG131083 WUS65547 WKW65547 WBA65547 VRE65547 VHI65547 UXM65547 UNQ65547 UDU65547 TTY65547 TKC65547 TAG65547 SQK65547 SGO65547 RWS65547 RMW65547 RDA65547 QTE65547 QJI65547 PZM65547 PPQ65547 PFU65547 OVY65547 OMC65547 OCG65547 NSK65547 NIO65547 MYS65547 MOW65547 MFA65547 LVE65547 LLI65547 LBM65547 KRQ65547 KHU65547 JXY65547 JOC65547 JEG65547 IUK65547 IKO65547 IAS65547 HQW65547 HHA65547 GXE65547 GNI65547 GDM65547 FTQ65547 FJU65547 EZY65547 EQC65547 EGG65547 DWK65547 DMO65547 DCS65547 CSW65547 CJA65547 BZE65547 BPI65547 BFM65547 AVQ65547 ALU65547 ABY65547 D65547:E65547" xr:uid="{00000000-0002-0000-0400-000000000000}"/>
  </dataValidations>
  <pageMargins left="0.70866141732283472" right="0.70866141732283472" top="0.74803149606299213" bottom="0.74803149606299213" header="0.31496062992125984" footer="0.31496062992125984"/>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E618-D6EC-4B65-A9EA-C25E27472869}">
  <sheetPr>
    <pageSetUpPr fitToPage="1"/>
  </sheetPr>
  <dimension ref="B1:N77"/>
  <sheetViews>
    <sheetView view="pageBreakPreview" zoomScale="60" zoomScaleNormal="100" workbookViewId="0">
      <selection activeCell="G17" sqref="G17"/>
    </sheetView>
  </sheetViews>
  <sheetFormatPr defaultRowHeight="13" x14ac:dyDescent="0.3"/>
  <cols>
    <col min="1" max="1" width="8.7265625" style="117"/>
    <col min="2" max="2" width="4.81640625" style="116" customWidth="1"/>
    <col min="3" max="3" width="53.81640625" style="117" bestFit="1" customWidth="1"/>
    <col min="4" max="4" width="8.7265625" style="118"/>
    <col min="5" max="5" width="2.1796875" style="118" customWidth="1"/>
    <col min="6" max="6" width="6.7265625" style="118" customWidth="1"/>
    <col min="7" max="7" width="56.54296875" style="118" customWidth="1"/>
    <col min="8" max="11" width="8.7265625" style="118"/>
    <col min="12" max="12" width="8.7265625" style="119"/>
    <col min="13" max="16384" width="8.7265625" style="117"/>
  </cols>
  <sheetData>
    <row r="1" spans="2:11" ht="15" x14ac:dyDescent="0.3">
      <c r="B1" s="117"/>
      <c r="C1" s="83" t="s">
        <v>182</v>
      </c>
    </row>
    <row r="2" spans="2:11" ht="15" x14ac:dyDescent="0.3">
      <c r="B2" s="117"/>
      <c r="C2" s="83" t="s">
        <v>183</v>
      </c>
    </row>
    <row r="4" spans="2:11" x14ac:dyDescent="0.3">
      <c r="B4" s="116" t="s">
        <v>145</v>
      </c>
      <c r="F4" s="116" t="s">
        <v>172</v>
      </c>
      <c r="G4" s="117"/>
    </row>
    <row r="5" spans="2:11" x14ac:dyDescent="0.3">
      <c r="C5" s="117" t="s">
        <v>150</v>
      </c>
      <c r="D5" s="118">
        <v>4.16</v>
      </c>
      <c r="F5" s="116"/>
      <c r="G5" s="117" t="s">
        <v>150</v>
      </c>
      <c r="H5" s="118">
        <v>8.0500000000000007</v>
      </c>
    </row>
    <row r="6" spans="2:11" x14ac:dyDescent="0.3">
      <c r="C6" s="117" t="s">
        <v>151</v>
      </c>
      <c r="D6" s="118">
        <v>-1</v>
      </c>
      <c r="F6" s="116"/>
      <c r="G6" s="117" t="s">
        <v>173</v>
      </c>
      <c r="H6" s="118">
        <v>0.45</v>
      </c>
    </row>
    <row r="7" spans="2:11" x14ac:dyDescent="0.3">
      <c r="C7" s="117" t="s">
        <v>152</v>
      </c>
      <c r="D7" s="118">
        <v>-0.06</v>
      </c>
      <c r="F7" s="116"/>
      <c r="G7" s="117" t="s">
        <v>174</v>
      </c>
      <c r="H7" s="118">
        <v>1</v>
      </c>
    </row>
    <row r="8" spans="2:11" ht="13.5" thickBot="1" x14ac:dyDescent="0.35">
      <c r="C8" s="120" t="s">
        <v>153</v>
      </c>
      <c r="D8" s="121">
        <f>SUM(D5:D7)</f>
        <v>3.1</v>
      </c>
      <c r="E8" s="123"/>
      <c r="F8" s="116"/>
      <c r="G8" s="117" t="s">
        <v>175</v>
      </c>
      <c r="H8" s="118">
        <v>1</v>
      </c>
      <c r="I8" s="123"/>
      <c r="J8" s="123"/>
      <c r="K8" s="123"/>
    </row>
    <row r="9" spans="2:11" x14ac:dyDescent="0.3">
      <c r="F9" s="116"/>
      <c r="G9" s="117" t="s">
        <v>176</v>
      </c>
      <c r="H9" s="118">
        <v>1</v>
      </c>
    </row>
    <row r="10" spans="2:11" x14ac:dyDescent="0.3">
      <c r="B10" s="116" t="s">
        <v>142</v>
      </c>
      <c r="F10" s="116"/>
      <c r="G10" s="117" t="s">
        <v>177</v>
      </c>
      <c r="H10" s="118">
        <v>-0.2</v>
      </c>
    </row>
    <row r="11" spans="2:11" x14ac:dyDescent="0.3">
      <c r="C11" s="117" t="s">
        <v>150</v>
      </c>
      <c r="D11" s="118">
        <v>1</v>
      </c>
      <c r="F11" s="116"/>
      <c r="G11" s="117" t="s">
        <v>178</v>
      </c>
      <c r="H11" s="118">
        <v>-0.12</v>
      </c>
    </row>
    <row r="12" spans="2:11" x14ac:dyDescent="0.3">
      <c r="C12" s="117" t="s">
        <v>156</v>
      </c>
      <c r="D12" s="118">
        <v>1</v>
      </c>
      <c r="F12" s="116"/>
      <c r="G12" s="117" t="s">
        <v>152</v>
      </c>
      <c r="H12" s="118">
        <v>-0.05</v>
      </c>
    </row>
    <row r="13" spans="2:11" ht="13.5" thickBot="1" x14ac:dyDescent="0.35">
      <c r="C13" s="120" t="s">
        <v>153</v>
      </c>
      <c r="D13" s="121">
        <f>SUM(D11:D12)</f>
        <v>2</v>
      </c>
      <c r="E13" s="123"/>
      <c r="F13" s="116"/>
      <c r="G13" s="120" t="s">
        <v>153</v>
      </c>
      <c r="H13" s="121">
        <f>SUM(H5:H12)</f>
        <v>11.13</v>
      </c>
      <c r="I13" s="123"/>
      <c r="J13" s="123"/>
      <c r="K13" s="123"/>
    </row>
    <row r="14" spans="2:11" x14ac:dyDescent="0.3">
      <c r="F14" s="116"/>
      <c r="G14" s="117"/>
    </row>
    <row r="15" spans="2:11" x14ac:dyDescent="0.3">
      <c r="B15" s="116" t="s">
        <v>146</v>
      </c>
      <c r="F15" s="116" t="s">
        <v>62</v>
      </c>
      <c r="G15" s="117"/>
    </row>
    <row r="16" spans="2:11" x14ac:dyDescent="0.3">
      <c r="C16" s="117" t="s">
        <v>150</v>
      </c>
      <c r="D16" s="118">
        <v>0</v>
      </c>
      <c r="F16" s="116"/>
      <c r="G16" s="117" t="s">
        <v>150</v>
      </c>
      <c r="H16" s="118">
        <v>48.25</v>
      </c>
    </row>
    <row r="17" spans="2:14" x14ac:dyDescent="0.3">
      <c r="C17" s="117" t="s">
        <v>151</v>
      </c>
      <c r="D17" s="118">
        <v>1</v>
      </c>
      <c r="F17" s="116"/>
      <c r="G17" s="117" t="s">
        <v>194</v>
      </c>
      <c r="H17" s="118">
        <v>1</v>
      </c>
    </row>
    <row r="18" spans="2:14" ht="13.5" thickBot="1" x14ac:dyDescent="0.35">
      <c r="C18" s="120" t="s">
        <v>153</v>
      </c>
      <c r="D18" s="121">
        <f>SUM(D16:D17)</f>
        <v>1</v>
      </c>
      <c r="E18" s="123"/>
      <c r="F18" s="116"/>
      <c r="G18" s="117" t="s">
        <v>157</v>
      </c>
      <c r="H18" s="118">
        <v>1</v>
      </c>
      <c r="I18" s="123"/>
      <c r="J18" s="123"/>
      <c r="K18" s="123"/>
    </row>
    <row r="19" spans="2:14" x14ac:dyDescent="0.3">
      <c r="F19" s="116"/>
      <c r="G19" s="117" t="s">
        <v>158</v>
      </c>
      <c r="H19" s="118">
        <v>1</v>
      </c>
      <c r="N19" s="118"/>
    </row>
    <row r="20" spans="2:14" x14ac:dyDescent="0.3">
      <c r="B20" s="116" t="s">
        <v>154</v>
      </c>
      <c r="F20" s="116"/>
      <c r="G20" s="117" t="s">
        <v>159</v>
      </c>
      <c r="H20" s="118">
        <v>1</v>
      </c>
      <c r="N20" s="118"/>
    </row>
    <row r="21" spans="2:14" x14ac:dyDescent="0.3">
      <c r="C21" s="117" t="s">
        <v>150</v>
      </c>
      <c r="D21" s="118">
        <v>1</v>
      </c>
      <c r="F21" s="116"/>
      <c r="G21" s="117" t="s">
        <v>160</v>
      </c>
      <c r="H21" s="118">
        <v>1</v>
      </c>
      <c r="N21" s="118"/>
    </row>
    <row r="22" spans="2:14" ht="13.5" thickBot="1" x14ac:dyDescent="0.35">
      <c r="C22" s="120" t="s">
        <v>153</v>
      </c>
      <c r="D22" s="121">
        <f>SUM(D20:D21)</f>
        <v>1</v>
      </c>
      <c r="E22" s="123"/>
      <c r="F22" s="116"/>
      <c r="G22" s="117" t="s">
        <v>152</v>
      </c>
      <c r="H22" s="118">
        <v>-0.05</v>
      </c>
      <c r="I22" s="123"/>
      <c r="J22" s="123"/>
      <c r="K22" s="123"/>
      <c r="N22" s="118"/>
    </row>
    <row r="23" spans="2:14" ht="13.5" thickBot="1" x14ac:dyDescent="0.35">
      <c r="F23" s="116"/>
      <c r="G23" s="120" t="s">
        <v>153</v>
      </c>
      <c r="H23" s="121">
        <f>SUM(H16:H22)</f>
        <v>53.2</v>
      </c>
      <c r="J23" s="123"/>
      <c r="N23" s="118"/>
    </row>
    <row r="24" spans="2:14" x14ac:dyDescent="0.3">
      <c r="B24" s="116" t="s">
        <v>155</v>
      </c>
      <c r="F24" s="116"/>
      <c r="G24" s="117"/>
      <c r="N24" s="118"/>
    </row>
    <row r="25" spans="2:14" x14ac:dyDescent="0.3">
      <c r="C25" s="117" t="s">
        <v>150</v>
      </c>
      <c r="D25" s="118">
        <v>2.6</v>
      </c>
      <c r="F25" s="116" t="s">
        <v>161</v>
      </c>
      <c r="G25" s="117"/>
      <c r="N25" s="118"/>
    </row>
    <row r="26" spans="2:14" ht="13.5" thickBot="1" x14ac:dyDescent="0.35">
      <c r="C26" s="120" t="s">
        <v>153</v>
      </c>
      <c r="D26" s="121">
        <f>SUM(D24:D25)</f>
        <v>2.6</v>
      </c>
      <c r="E26" s="123"/>
      <c r="F26" s="116"/>
      <c r="G26" s="117" t="s">
        <v>150</v>
      </c>
      <c r="H26" s="118">
        <v>15.5</v>
      </c>
      <c r="I26" s="123"/>
      <c r="J26" s="123"/>
      <c r="K26" s="123"/>
      <c r="N26" s="118"/>
    </row>
    <row r="27" spans="2:14" x14ac:dyDescent="0.3">
      <c r="F27" s="116"/>
      <c r="G27" s="117" t="s">
        <v>194</v>
      </c>
      <c r="H27" s="118">
        <v>-1</v>
      </c>
      <c r="N27" s="118"/>
    </row>
    <row r="28" spans="2:14" x14ac:dyDescent="0.3">
      <c r="B28" s="116" t="s">
        <v>144</v>
      </c>
      <c r="F28" s="116"/>
      <c r="G28" s="117" t="s">
        <v>162</v>
      </c>
      <c r="H28" s="118">
        <v>0.5</v>
      </c>
    </row>
    <row r="29" spans="2:14" x14ac:dyDescent="0.3">
      <c r="C29" s="117" t="s">
        <v>150</v>
      </c>
      <c r="D29" s="118">
        <v>1</v>
      </c>
      <c r="F29" s="116"/>
      <c r="G29" s="117" t="s">
        <v>163</v>
      </c>
      <c r="H29" s="118">
        <v>0.5</v>
      </c>
    </row>
    <row r="30" spans="2:14" x14ac:dyDescent="0.3">
      <c r="C30" s="117" t="s">
        <v>195</v>
      </c>
      <c r="D30" s="118">
        <v>1</v>
      </c>
      <c r="F30" s="116"/>
      <c r="G30" s="117" t="s">
        <v>164</v>
      </c>
      <c r="H30" s="118">
        <v>1</v>
      </c>
    </row>
    <row r="31" spans="2:14" ht="13.5" thickBot="1" x14ac:dyDescent="0.35">
      <c r="C31" s="120" t="s">
        <v>153</v>
      </c>
      <c r="D31" s="121">
        <f>SUM(D29:D30)</f>
        <v>2</v>
      </c>
      <c r="E31" s="123"/>
      <c r="F31" s="116"/>
      <c r="G31" s="117" t="s">
        <v>165</v>
      </c>
      <c r="H31" s="118">
        <v>1</v>
      </c>
      <c r="I31" s="123"/>
      <c r="J31" s="123"/>
      <c r="K31" s="123"/>
    </row>
    <row r="32" spans="2:14" x14ac:dyDescent="0.3">
      <c r="F32" s="116"/>
      <c r="G32" s="117" t="s">
        <v>166</v>
      </c>
      <c r="H32" s="118">
        <v>1</v>
      </c>
    </row>
    <row r="33" spans="2:11" x14ac:dyDescent="0.3">
      <c r="B33" s="116" t="s">
        <v>179</v>
      </c>
      <c r="F33" s="116"/>
      <c r="G33" s="117" t="s">
        <v>167</v>
      </c>
      <c r="H33" s="118">
        <v>1</v>
      </c>
    </row>
    <row r="34" spans="2:11" x14ac:dyDescent="0.3">
      <c r="C34" s="117" t="s">
        <v>150</v>
      </c>
      <c r="D34" s="118">
        <v>19.04</v>
      </c>
      <c r="F34" s="116"/>
      <c r="G34" s="117" t="s">
        <v>168</v>
      </c>
      <c r="H34" s="118">
        <v>1</v>
      </c>
    </row>
    <row r="35" spans="2:11" x14ac:dyDescent="0.3">
      <c r="C35" s="117" t="s">
        <v>180</v>
      </c>
      <c r="D35" s="118">
        <v>1</v>
      </c>
      <c r="F35" s="116"/>
      <c r="G35" s="117" t="s">
        <v>169</v>
      </c>
      <c r="H35" s="118">
        <v>1</v>
      </c>
    </row>
    <row r="36" spans="2:11" x14ac:dyDescent="0.3">
      <c r="C36" s="117" t="s">
        <v>181</v>
      </c>
      <c r="D36" s="118">
        <v>0.25</v>
      </c>
      <c r="F36" s="116"/>
      <c r="G36" s="117" t="s">
        <v>170</v>
      </c>
      <c r="H36" s="118">
        <v>1</v>
      </c>
    </row>
    <row r="37" spans="2:11" ht="13.5" thickBot="1" x14ac:dyDescent="0.35">
      <c r="C37" s="120" t="s">
        <v>153</v>
      </c>
      <c r="D37" s="121">
        <f>SUM(D34:D36)</f>
        <v>20.29</v>
      </c>
      <c r="F37" s="116"/>
      <c r="G37" s="117" t="s">
        <v>171</v>
      </c>
      <c r="H37" s="118">
        <v>1</v>
      </c>
    </row>
    <row r="38" spans="2:11" ht="13.5" thickBot="1" x14ac:dyDescent="0.35">
      <c r="F38" s="116"/>
      <c r="G38" s="120" t="s">
        <v>153</v>
      </c>
      <c r="H38" s="121">
        <f>SUM(H26:H37)</f>
        <v>23.5</v>
      </c>
    </row>
    <row r="40" spans="2:11" x14ac:dyDescent="0.3">
      <c r="G40" s="118" t="s">
        <v>192</v>
      </c>
      <c r="H40" s="124">
        <f>SUM(D5,D11,D16,D21,D25,D29,D34,H5,H16,H26)</f>
        <v>100.6</v>
      </c>
    </row>
    <row r="41" spans="2:11" x14ac:dyDescent="0.3">
      <c r="G41" s="118" t="s">
        <v>193</v>
      </c>
      <c r="H41" s="124">
        <f>SUM(D8,D13,D18,D22,D26,D31,D37,H13,H23,H38)</f>
        <v>119.82</v>
      </c>
    </row>
    <row r="42" spans="2:11" x14ac:dyDescent="0.3">
      <c r="E42" s="123"/>
      <c r="I42" s="123"/>
      <c r="J42" s="123"/>
      <c r="K42" s="123"/>
    </row>
    <row r="48" spans="2:11" x14ac:dyDescent="0.3">
      <c r="E48" s="123"/>
      <c r="F48" s="123"/>
      <c r="G48" s="123"/>
      <c r="H48" s="123"/>
      <c r="I48" s="123"/>
      <c r="J48" s="123"/>
      <c r="K48" s="123"/>
    </row>
    <row r="58" spans="5:11" x14ac:dyDescent="0.3">
      <c r="E58" s="123"/>
      <c r="F58" s="123"/>
      <c r="G58" s="123"/>
      <c r="H58" s="123"/>
      <c r="I58" s="123"/>
      <c r="J58" s="123"/>
      <c r="K58" s="123"/>
    </row>
    <row r="73" spans="5:14" x14ac:dyDescent="0.3">
      <c r="E73" s="123"/>
      <c r="F73" s="123"/>
      <c r="G73" s="123"/>
      <c r="H73" s="123"/>
      <c r="I73" s="123"/>
      <c r="J73" s="123"/>
      <c r="K73" s="123"/>
    </row>
    <row r="76" spans="5:14" x14ac:dyDescent="0.3">
      <c r="N76" s="122"/>
    </row>
    <row r="77" spans="5:14" x14ac:dyDescent="0.3">
      <c r="N77" s="122"/>
    </row>
  </sheetData>
  <pageMargins left="0.70866141732283472" right="0.70866141732283472" top="0.74803149606299213" bottom="0.74803149606299213" header="0.31496062992125984" footer="0.31496062992125984"/>
  <pageSetup scale="59"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I17"/>
  <sheetViews>
    <sheetView view="pageBreakPreview" zoomScale="115" zoomScaleNormal="100" zoomScaleSheetLayoutView="115" workbookViewId="0">
      <pane ySplit="3" topLeftCell="A4" activePane="bottomLeft" state="frozen"/>
      <selection activeCell="F10" sqref="F10"/>
      <selection pane="bottomLeft"/>
    </sheetView>
  </sheetViews>
  <sheetFormatPr defaultColWidth="9.08984375" defaultRowHeight="12.5" x14ac:dyDescent="0.25"/>
  <cols>
    <col min="1" max="1" width="9.08984375" style="2"/>
    <col min="2" max="2" width="20.08984375" style="2" customWidth="1"/>
    <col min="3" max="3" width="1.453125" style="2" customWidth="1"/>
    <col min="4" max="4" width="11.36328125" style="2" customWidth="1"/>
    <col min="5" max="5" width="1.453125" style="2" customWidth="1"/>
    <col min="6" max="6" width="11.36328125" style="2" customWidth="1"/>
    <col min="7" max="7" width="11.54296875" style="2" customWidth="1"/>
    <col min="8" max="8" width="10.81640625" style="2" customWidth="1"/>
    <col min="9" max="9" width="11.36328125" style="2" customWidth="1"/>
    <col min="10" max="16384" width="9.08984375" style="2"/>
  </cols>
  <sheetData>
    <row r="3" spans="2:9" s="1" customFormat="1" ht="15" x14ac:dyDescent="0.3">
      <c r="B3" s="81" t="s">
        <v>22</v>
      </c>
      <c r="C3" s="81"/>
      <c r="D3" s="81"/>
      <c r="E3" s="81"/>
      <c r="F3" s="81"/>
      <c r="G3" s="81"/>
      <c r="H3" s="81"/>
      <c r="I3" s="81"/>
    </row>
    <row r="4" spans="2:9" s="1" customFormat="1" ht="15" customHeight="1" x14ac:dyDescent="0.3">
      <c r="B4" s="81" t="s">
        <v>13</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4</v>
      </c>
      <c r="D9" s="11">
        <v>4801.7381705170701</v>
      </c>
      <c r="E9" s="11"/>
      <c r="F9" s="11">
        <v>5075.5393800000002</v>
      </c>
      <c r="G9" s="11">
        <v>5050.5962299999992</v>
      </c>
      <c r="H9" s="11">
        <v>5692.9818315722314</v>
      </c>
      <c r="I9" s="11">
        <v>6034.3424012061059</v>
      </c>
    </row>
    <row r="10" spans="2:9" s="6" customFormat="1" ht="22.5" customHeight="1" x14ac:dyDescent="0.25">
      <c r="B10" s="6" t="s">
        <v>14</v>
      </c>
      <c r="D10" s="13">
        <v>4027.91</v>
      </c>
      <c r="E10" s="13"/>
      <c r="F10" s="13">
        <v>4112.6666399999995</v>
      </c>
      <c r="G10" s="13">
        <v>4614.4605499999998</v>
      </c>
      <c r="H10" s="13">
        <v>5639.3307657142859</v>
      </c>
      <c r="I10" s="13">
        <v>7342.7930001999966</v>
      </c>
    </row>
    <row r="11" spans="2:9" s="6" customFormat="1" ht="22.5" customHeight="1" x14ac:dyDescent="0.25">
      <c r="B11" s="6" t="s">
        <v>89</v>
      </c>
      <c r="D11" s="13">
        <v>410.15</v>
      </c>
      <c r="E11" s="13"/>
      <c r="F11" s="13">
        <v>85.173990000000003</v>
      </c>
      <c r="G11" s="13">
        <v>196.85892999999999</v>
      </c>
      <c r="H11" s="13">
        <v>382.43400000000008</v>
      </c>
      <c r="I11" s="13">
        <v>407.07000000000011</v>
      </c>
    </row>
    <row r="12" spans="2:9" s="6" customFormat="1" ht="22.5" customHeight="1" x14ac:dyDescent="0.25">
      <c r="B12" s="6" t="s">
        <v>15</v>
      </c>
      <c r="D12" s="13">
        <v>1081.8599999999999</v>
      </c>
      <c r="E12" s="13"/>
      <c r="F12" s="13">
        <v>941.42160999999999</v>
      </c>
      <c r="G12" s="13">
        <v>1063.92752</v>
      </c>
      <c r="H12" s="13">
        <v>1344.6450000000002</v>
      </c>
      <c r="I12" s="13">
        <v>1310.6155000000001</v>
      </c>
    </row>
    <row r="13" spans="2:9" s="6" customFormat="1" ht="22.5" customHeight="1" x14ac:dyDescent="0.25">
      <c r="B13" s="6" t="s">
        <v>16</v>
      </c>
      <c r="D13" s="13">
        <v>0</v>
      </c>
      <c r="E13" s="49"/>
      <c r="F13" s="13">
        <v>0</v>
      </c>
      <c r="G13" s="13">
        <v>0</v>
      </c>
      <c r="H13" s="13">
        <v>0</v>
      </c>
      <c r="I13" s="13">
        <v>0</v>
      </c>
    </row>
    <row r="14" spans="2:9" s="6" customFormat="1" ht="22.5" customHeight="1" x14ac:dyDescent="0.25">
      <c r="B14" s="6" t="s">
        <v>53</v>
      </c>
      <c r="D14" s="49">
        <v>115.974</v>
      </c>
      <c r="E14" s="93"/>
      <c r="F14" s="13">
        <v>145.50833000000003</v>
      </c>
      <c r="G14" s="13">
        <v>394.01973000000004</v>
      </c>
      <c r="H14" s="13">
        <v>430.30700000000076</v>
      </c>
      <c r="I14" s="13">
        <v>430.30700000000098</v>
      </c>
    </row>
    <row r="15" spans="2:9" s="6" customFormat="1" ht="22.5" customHeight="1" thickBot="1" x14ac:dyDescent="0.3">
      <c r="B15" s="6" t="s">
        <v>68</v>
      </c>
      <c r="D15" s="16">
        <f t="shared" ref="D15" si="0">SUM(D9:D14)</f>
        <v>10437.63217051707</v>
      </c>
      <c r="E15" s="11"/>
      <c r="F15" s="16">
        <f t="shared" ref="F15" si="1">SUM(F9:F14)</f>
        <v>10360.309949999999</v>
      </c>
      <c r="G15" s="16">
        <f>SUM(G9:G14)</f>
        <v>11319.862959999999</v>
      </c>
      <c r="H15" s="16">
        <f>SUM(H9:H14)</f>
        <v>13489.698597286517</v>
      </c>
      <c r="I15" s="16">
        <f>SUM(I9:I14)</f>
        <v>15525.127901406104</v>
      </c>
    </row>
    <row r="16" spans="2:9" s="6" customFormat="1" ht="22.5" customHeight="1" thickTop="1" x14ac:dyDescent="0.25">
      <c r="D16" s="11"/>
      <c r="E16" s="11"/>
      <c r="F16" s="11"/>
      <c r="G16" s="11"/>
      <c r="H16" s="11"/>
      <c r="I16" s="11"/>
    </row>
    <row r="17" spans="2:8" x14ac:dyDescent="0.25">
      <c r="B17" s="6"/>
      <c r="C17" s="6"/>
      <c r="D17" s="6"/>
      <c r="E17" s="6"/>
      <c r="F17" s="6"/>
      <c r="G17" s="6"/>
      <c r="H17" s="6"/>
    </row>
  </sheetData>
  <pageMargins left="0.70866141732283472" right="0.70866141732283472" top="0.74803149606299213" bottom="0.74803149606299213" header="0.31496062992125984" footer="0.31496062992125984"/>
  <pageSetup scale="96"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B5EC-29BE-4334-84B6-F080DADF1AE0}">
  <sheetPr>
    <pageSetUpPr fitToPage="1"/>
  </sheetPr>
  <dimension ref="B3:I16"/>
  <sheetViews>
    <sheetView view="pageBreakPreview" zoomScale="115" zoomScaleNormal="100" zoomScaleSheetLayoutView="115" workbookViewId="0">
      <pane ySplit="3" topLeftCell="A4" activePane="bottomLeft" state="frozen"/>
      <selection activeCell="F10" sqref="F10"/>
      <selection pane="bottomLeft"/>
    </sheetView>
  </sheetViews>
  <sheetFormatPr defaultColWidth="9.08984375" defaultRowHeight="12.5" x14ac:dyDescent="0.25"/>
  <cols>
    <col min="1" max="1" width="9.08984375" style="2"/>
    <col min="2" max="2" width="19.6328125" style="2" customWidth="1"/>
    <col min="3" max="3" width="1.453125" style="2" customWidth="1"/>
    <col min="4" max="4" width="11.36328125" style="2" customWidth="1"/>
    <col min="5" max="5" width="1.453125" style="2" customWidth="1"/>
    <col min="6" max="7" width="11.36328125" style="2" customWidth="1"/>
    <col min="8" max="8" width="10.81640625" style="2" customWidth="1"/>
    <col min="9" max="9" width="11.36328125" style="2" customWidth="1"/>
    <col min="10" max="16384" width="9.08984375" style="2"/>
  </cols>
  <sheetData>
    <row r="3" spans="2:9" s="1" customFormat="1" ht="15" x14ac:dyDescent="0.3">
      <c r="B3" s="81" t="s">
        <v>23</v>
      </c>
      <c r="C3" s="81"/>
      <c r="D3" s="81"/>
      <c r="E3" s="81"/>
      <c r="F3" s="81"/>
      <c r="G3" s="81"/>
      <c r="H3" s="81"/>
      <c r="I3" s="81"/>
    </row>
    <row r="4" spans="2:9" s="1" customFormat="1" ht="15" x14ac:dyDescent="0.3">
      <c r="B4" s="81" t="s">
        <v>196</v>
      </c>
      <c r="C4" s="81"/>
      <c r="D4" s="81"/>
      <c r="E4" s="81"/>
      <c r="F4" s="81"/>
      <c r="G4" s="81"/>
      <c r="H4" s="81"/>
      <c r="I4" s="81"/>
    </row>
    <row r="5" spans="2:9" ht="15.75" customHeight="1" x14ac:dyDescent="0.25">
      <c r="B5" s="82" t="s">
        <v>1</v>
      </c>
      <c r="C5" s="82"/>
      <c r="D5" s="82"/>
      <c r="E5" s="82"/>
      <c r="F5" s="82"/>
      <c r="G5" s="82"/>
      <c r="H5" s="82"/>
      <c r="I5" s="82"/>
    </row>
    <row r="6" spans="2:9" ht="11.25" customHeight="1" x14ac:dyDescent="0.25">
      <c r="B6" s="3"/>
      <c r="C6" s="4"/>
      <c r="D6" s="5"/>
      <c r="E6" s="5"/>
      <c r="F6" s="5"/>
      <c r="G6" s="5"/>
      <c r="H6" s="5"/>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4</v>
      </c>
      <c r="D9" s="11">
        <f>'3.7.1'!D9+'3.7.2'!D9</f>
        <v>1303.1512624868351</v>
      </c>
      <c r="E9" s="11"/>
      <c r="F9" s="11">
        <f>'3.7.1'!F9+'3.7.2'!F9</f>
        <v>1345.9748</v>
      </c>
      <c r="G9" s="11">
        <f>'3.7.1'!G9+'3.7.2'!G9</f>
        <v>1235.03271</v>
      </c>
      <c r="H9" s="11">
        <f>'3.7.1'!H9+'3.7.2'!H9</f>
        <v>1408.9985316055008</v>
      </c>
      <c r="I9" s="11">
        <f>'3.7.1'!I9+'3.7.2'!I9</f>
        <v>1429.7824976725256</v>
      </c>
    </row>
    <row r="10" spans="2:9" s="6" customFormat="1" ht="22.5" customHeight="1" x14ac:dyDescent="0.25">
      <c r="B10" s="6" t="s">
        <v>95</v>
      </c>
      <c r="D10" s="13">
        <f>'3.7.1'!D10+'3.7.2'!D10</f>
        <v>1387.5</v>
      </c>
      <c r="E10" s="13"/>
      <c r="F10" s="13">
        <f>'3.7.1'!F10+'3.7.2'!F10</f>
        <v>1313.1758199999999</v>
      </c>
      <c r="G10" s="13">
        <f>'3.7.1'!G10+'3.7.2'!G10</f>
        <v>1092.1380958408538</v>
      </c>
      <c r="H10" s="13">
        <f>'3.7.1'!H10+'3.7.2'!H10</f>
        <v>1367.5</v>
      </c>
      <c r="I10" s="13">
        <f>'3.7.1'!I10+'3.7.2'!I10</f>
        <v>1367.5</v>
      </c>
    </row>
    <row r="11" spans="2:9" s="6" customFormat="1" ht="22.5" customHeight="1" x14ac:dyDescent="0.25">
      <c r="B11" s="6" t="s">
        <v>57</v>
      </c>
      <c r="D11" s="13">
        <f>'3.7.1'!D11+'3.7.2'!D11</f>
        <v>497.65000000000003</v>
      </c>
      <c r="E11" s="13"/>
      <c r="F11" s="13">
        <f>'3.7.1'!F11+'3.7.2'!F11</f>
        <v>473.62889000000007</v>
      </c>
      <c r="G11" s="13">
        <f>'3.7.1'!G11+'3.7.2'!G11</f>
        <v>644.83421415914643</v>
      </c>
      <c r="H11" s="13">
        <f>'3.7.1'!H11+'3.7.2'!H11</f>
        <v>496.69600000000014</v>
      </c>
      <c r="I11" s="13">
        <f>'3.7.1'!I11+'3.7.2'!I11</f>
        <v>497.697</v>
      </c>
    </row>
    <row r="12" spans="2:9" s="6" customFormat="1" ht="22.5" customHeight="1" thickBot="1" x14ac:dyDescent="0.3">
      <c r="B12" s="6" t="s">
        <v>197</v>
      </c>
      <c r="D12" s="16">
        <f>SUM(D9:D10,D11)</f>
        <v>3188.3012624868352</v>
      </c>
      <c r="E12" s="16"/>
      <c r="F12" s="16">
        <f>SUM(F9:F10,F11)</f>
        <v>3132.7795099999998</v>
      </c>
      <c r="G12" s="16">
        <f>SUM(G9:G10,G11)</f>
        <v>2972.0050200000005</v>
      </c>
      <c r="H12" s="16">
        <f>SUM(H9:H10,H11)</f>
        <v>3273.1945316055007</v>
      </c>
      <c r="I12" s="16">
        <f>SUM(I9:I10,I11)</f>
        <v>3294.9794976725257</v>
      </c>
    </row>
    <row r="13" spans="2:9" ht="13" thickTop="1" x14ac:dyDescent="0.25"/>
    <row r="14" spans="2:9" x14ac:dyDescent="0.25">
      <c r="D14" s="125"/>
      <c r="E14" s="125"/>
      <c r="F14" s="125"/>
      <c r="G14" s="125"/>
      <c r="H14" s="125"/>
      <c r="I14" s="125"/>
    </row>
    <row r="15" spans="2:9" x14ac:dyDescent="0.25">
      <c r="D15" s="125"/>
      <c r="F15" s="125"/>
      <c r="G15" s="125"/>
      <c r="H15" s="125"/>
      <c r="I15" s="125"/>
    </row>
    <row r="16" spans="2:9" x14ac:dyDescent="0.25">
      <c r="D16" s="125"/>
      <c r="F16" s="125"/>
      <c r="G16" s="125"/>
      <c r="H16" s="125"/>
      <c r="I16" s="125"/>
    </row>
  </sheetData>
  <pageMargins left="0.70866141732283472" right="0.70866141732283472" top="0.74803149606299213" bottom="0.74803149606299213" header="0.31496062992125984" footer="0.31496062992125984"/>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B3:I16"/>
  <sheetViews>
    <sheetView view="pageBreakPreview" zoomScale="115" zoomScaleNormal="100" zoomScaleSheetLayoutView="115" workbookViewId="0"/>
  </sheetViews>
  <sheetFormatPr defaultColWidth="9.08984375" defaultRowHeight="12.5" x14ac:dyDescent="0.25"/>
  <cols>
    <col min="1" max="1" width="9.08984375" style="2"/>
    <col min="2" max="2" width="22.453125" style="2" customWidth="1"/>
    <col min="3" max="3" width="1.453125" style="2" customWidth="1"/>
    <col min="4" max="4" width="11.36328125" style="2" customWidth="1"/>
    <col min="5" max="5" width="1.453125" style="2" customWidth="1"/>
    <col min="6" max="6" width="11.36328125" style="2" customWidth="1"/>
    <col min="7" max="7" width="10.54296875" style="2" customWidth="1"/>
    <col min="8" max="8" width="10.26953125" style="2" customWidth="1"/>
    <col min="9" max="9" width="11.36328125" style="2" customWidth="1"/>
    <col min="10" max="16384" width="9.08984375" style="2"/>
  </cols>
  <sheetData>
    <row r="3" spans="2:9" ht="15" x14ac:dyDescent="0.25">
      <c r="B3" s="81" t="s">
        <v>96</v>
      </c>
      <c r="C3" s="81"/>
      <c r="D3" s="81"/>
      <c r="E3" s="81"/>
      <c r="F3" s="81"/>
      <c r="G3" s="81"/>
      <c r="H3" s="81"/>
      <c r="I3" s="81"/>
    </row>
    <row r="4" spans="2:9" s="1" customFormat="1" ht="15" x14ac:dyDescent="0.3">
      <c r="B4" s="81" t="s">
        <v>90</v>
      </c>
      <c r="C4" s="81"/>
      <c r="D4" s="81"/>
      <c r="E4" s="81"/>
      <c r="F4" s="81"/>
      <c r="G4" s="81"/>
      <c r="H4" s="81"/>
      <c r="I4" s="81"/>
    </row>
    <row r="5" spans="2:9" s="1" customFormat="1" ht="15" x14ac:dyDescent="0.3">
      <c r="B5" s="85" t="str">
        <f>'3.7.1'!B5:I5</f>
        <v>($000)</v>
      </c>
      <c r="C5" s="85"/>
      <c r="D5" s="85"/>
      <c r="E5" s="85"/>
      <c r="F5" s="85"/>
      <c r="G5" s="85"/>
      <c r="H5" s="85"/>
      <c r="I5" s="85"/>
    </row>
    <row r="6" spans="2:9" s="1" customFormat="1" ht="15" x14ac:dyDescent="0.3">
      <c r="B6" s="54"/>
      <c r="C6" s="54"/>
      <c r="D6" s="54"/>
      <c r="E6" s="54"/>
      <c r="F6" s="54"/>
      <c r="G6" s="54"/>
      <c r="H6" s="54"/>
      <c r="I6" s="54"/>
    </row>
    <row r="7" spans="2:9" s="6" customFormat="1" x14ac:dyDescent="0.25">
      <c r="D7" s="7"/>
      <c r="E7" s="7"/>
      <c r="F7" s="7"/>
      <c r="G7" s="7"/>
      <c r="H7" s="7"/>
      <c r="I7" s="7"/>
    </row>
    <row r="8" spans="2:9" s="6" customFormat="1" ht="25" x14ac:dyDescent="0.25">
      <c r="D8" s="9" t="s">
        <v>148</v>
      </c>
      <c r="E8" s="10"/>
      <c r="F8" s="9" t="s">
        <v>135</v>
      </c>
      <c r="G8" s="9" t="s">
        <v>147</v>
      </c>
      <c r="H8" s="9" t="s">
        <v>139</v>
      </c>
      <c r="I8" s="9" t="s">
        <v>140</v>
      </c>
    </row>
    <row r="9" spans="2:9" s="6" customFormat="1" ht="22.5" customHeight="1" x14ac:dyDescent="0.25">
      <c r="B9" s="6" t="s">
        <v>93</v>
      </c>
      <c r="D9" s="11">
        <v>1175.0094768764216</v>
      </c>
      <c r="F9" s="11">
        <v>1197.2252353230929</v>
      </c>
      <c r="G9" s="11">
        <v>976.18751116394662</v>
      </c>
      <c r="H9" s="11">
        <v>870.74396133434379</v>
      </c>
      <c r="I9" s="11">
        <v>1160.1459438968916</v>
      </c>
    </row>
    <row r="10" spans="2:9" s="6" customFormat="1" ht="22.5" customHeight="1" x14ac:dyDescent="0.25">
      <c r="B10" s="6" t="s">
        <v>94</v>
      </c>
      <c r="D10" s="74">
        <v>212.49052312357844</v>
      </c>
      <c r="F10" s="74">
        <v>115.95058467690708</v>
      </c>
      <c r="G10" s="74">
        <v>204.06921883605335</v>
      </c>
      <c r="H10" s="74">
        <v>496.75603866565621</v>
      </c>
      <c r="I10" s="74">
        <v>207.35405610310841</v>
      </c>
    </row>
    <row r="11" spans="2:9" s="6" customFormat="1" ht="5.25" customHeight="1" x14ac:dyDescent="0.25">
      <c r="D11" s="73"/>
      <c r="F11" s="73"/>
      <c r="G11" s="73"/>
      <c r="H11" s="73"/>
      <c r="I11" s="73"/>
    </row>
    <row r="12" spans="2:9" s="6" customFormat="1" ht="22.5" customHeight="1" x14ac:dyDescent="0.25">
      <c r="B12" s="6" t="s">
        <v>91</v>
      </c>
      <c r="D12" s="75">
        <f>D9/D$15</f>
        <v>0.84685367702805159</v>
      </c>
      <c r="F12" s="75">
        <f t="shared" ref="F12:G13" si="0">F9/F$15</f>
        <v>0.91170216287038619</v>
      </c>
      <c r="G12" s="75">
        <f t="shared" si="0"/>
        <v>0.82709760203099758</v>
      </c>
      <c r="H12" s="75">
        <f t="shared" ref="H12" si="1">H9/H$15</f>
        <v>0.63674147081122034</v>
      </c>
      <c r="I12" s="75">
        <f>I9/I$15</f>
        <v>0.84836997725549657</v>
      </c>
    </row>
    <row r="13" spans="2:9" s="6" customFormat="1" ht="22.5" customHeight="1" x14ac:dyDescent="0.25">
      <c r="B13" s="6" t="s">
        <v>92</v>
      </c>
      <c r="D13" s="75">
        <f>D10/D$15</f>
        <v>0.15314632297194844</v>
      </c>
      <c r="F13" s="75">
        <f t="shared" si="0"/>
        <v>8.8297837129613838E-2</v>
      </c>
      <c r="G13" s="75">
        <f t="shared" si="0"/>
        <v>0.17290239796900234</v>
      </c>
      <c r="H13" s="75">
        <f t="shared" ref="H13" si="2">H10/H$15</f>
        <v>0.36325852918877966</v>
      </c>
      <c r="I13" s="75">
        <f>I10/I$15</f>
        <v>0.15163002274450341</v>
      </c>
    </row>
    <row r="14" spans="2:9" s="6" customFormat="1" ht="6" customHeight="1" x14ac:dyDescent="0.25">
      <c r="D14" s="75"/>
      <c r="F14" s="75"/>
      <c r="G14" s="75"/>
      <c r="H14" s="75"/>
      <c r="I14" s="75"/>
    </row>
    <row r="15" spans="2:9" s="6" customFormat="1" ht="22.5" customHeight="1" thickBot="1" x14ac:dyDescent="0.3">
      <c r="B15" s="6" t="s">
        <v>191</v>
      </c>
      <c r="D15" s="16">
        <f>SUM(D9:D10)</f>
        <v>1387.5</v>
      </c>
      <c r="F15" s="16">
        <f>SUM(F9:F10)</f>
        <v>1313.1758199999999</v>
      </c>
      <c r="G15" s="16">
        <f t="shared" ref="G15:I15" si="3">SUM(G9:G10)</f>
        <v>1180.2567300000001</v>
      </c>
      <c r="H15" s="16">
        <f t="shared" si="3"/>
        <v>1367.5</v>
      </c>
      <c r="I15" s="16">
        <f t="shared" si="3"/>
        <v>1367.5</v>
      </c>
    </row>
    <row r="16" spans="2:9" s="6" customFormat="1" ht="22.5" customHeight="1" thickTop="1" x14ac:dyDescent="0.3">
      <c r="F16" s="51"/>
      <c r="G16" s="51"/>
      <c r="H16" s="51"/>
      <c r="I16" s="51"/>
    </row>
  </sheetData>
  <pageMargins left="0.70866141732283472" right="0.70866141732283472" top="0.74803149606299213" bottom="0.74803149606299213" header="0.31496062992125984" footer="0.31496062992125984"/>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6350</xdr:colOff>
                    <xdr:row>0</xdr:row>
                    <xdr:rowOff>0</xdr:rowOff>
                  </from>
                  <to>
                    <xdr:col>1</xdr:col>
                    <xdr:colOff>1212850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7E092911265439F2FFC4A0897F5B1" ma:contentTypeVersion="0" ma:contentTypeDescription="Create a new document." ma:contentTypeScope="" ma:versionID="0be6aa7257834247ca860e39b26f4bc5">
  <xsd:schema xmlns:xsd="http://www.w3.org/2001/XMLSchema" xmlns:xs="http://www.w3.org/2001/XMLSchema" xmlns:p="http://schemas.microsoft.com/office/2006/metadata/properties" xmlns:ns2="ebfaebbf-4320-422c-ac1d-4cb4d6876cbf" xmlns:ns3="5925ECD6-3344-4054-AFF6-73630168C54F" targetNamespace="http://schemas.microsoft.com/office/2006/metadata/properties" ma:root="true" ma:fieldsID="a0053e016f16d4dc33c493eff08a90fa" ns2:_="" ns3:_="">
    <xsd:import namespace="ebfaebbf-4320-422c-ac1d-4cb4d6876cbf"/>
    <xsd:import namespace="5925ECD6-3344-4054-AFF6-73630168C54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25ECD6-3344-4054-AFF6-73630168C54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ebfaebbf-4320-422c-ac1d-4cb4d6876cbf">DE62RQK3PRT2-1338725601-1343</_dlc_DocId>
    <_dlc_DocIdUrl xmlns="ebfaebbf-4320-422c-ac1d-4cb4d6876cbf">
      <Url>https://sharepoint.yec.yk.ca/Projects/LargeProjects/2719/_layouts/15/DocIdRedir.aspx?ID=DE62RQK3PRT2-1338725601-1343</Url>
      <Description>DE62RQK3PRT2-1338725601-1343</Description>
    </_dlc_DocIdUrl>
    <Record_x0020_Date xmlns="5925ECD6-3344-4054-AFF6-73630168C54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7AA523-EA59-4138-8016-7B737DEDD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5925ECD6-3344-4054-AFF6-73630168C5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AB7EE-98A3-4F5A-862C-75C41539F7D4}">
  <ds:schemaRefs>
    <ds:schemaRef ds:uri="http://schemas.microsoft.com/sharepoint/events"/>
  </ds:schemaRefs>
</ds:datastoreItem>
</file>

<file path=customXml/itemProps3.xml><?xml version="1.0" encoding="utf-8"?>
<ds:datastoreItem xmlns:ds="http://schemas.openxmlformats.org/officeDocument/2006/customXml" ds:itemID="{D121519E-6B3B-4C2D-B2A6-06C4DA64E31E}">
  <ds:schemaRefs>
    <ds:schemaRef ds:uri="ebfaebbf-4320-422c-ac1d-4cb4d6876cbf"/>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5925ECD6-3344-4054-AFF6-73630168C54F"/>
    <ds:schemaRef ds:uri="http://www.w3.org/XML/1998/namespace"/>
  </ds:schemaRefs>
</ds:datastoreItem>
</file>

<file path=customXml/itemProps4.xml><?xml version="1.0" encoding="utf-8"?>
<ds:datastoreItem xmlns:ds="http://schemas.openxmlformats.org/officeDocument/2006/customXml" ds:itemID="{3AE89719-1065-4831-92C0-F70103E1BF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3.1</vt:lpstr>
      <vt:lpstr>3.2</vt:lpstr>
      <vt:lpstr>3.2.1</vt:lpstr>
      <vt:lpstr>3.3</vt:lpstr>
      <vt:lpstr>3.4</vt:lpstr>
      <vt:lpstr>3.4.1</vt:lpstr>
      <vt:lpstr>3.5</vt:lpstr>
      <vt:lpstr>3.6</vt:lpstr>
      <vt:lpstr>3.6.1</vt:lpstr>
      <vt:lpstr>3.7.1</vt:lpstr>
      <vt:lpstr>3.7.2</vt:lpstr>
      <vt:lpstr>3.8</vt:lpstr>
      <vt:lpstr>3.9</vt:lpstr>
      <vt:lpstr>3.10</vt:lpstr>
      <vt:lpstr>3.11</vt:lpstr>
      <vt:lpstr>3.11.1</vt:lpstr>
      <vt:lpstr>3.12</vt:lpstr>
      <vt:lpstr>3.13</vt:lpstr>
      <vt:lpstr>3.14</vt:lpstr>
      <vt:lpstr>3.14.1</vt:lpstr>
      <vt:lpstr>3.14.2</vt:lpstr>
      <vt:lpstr>3.14.3</vt:lpstr>
      <vt:lpstr>3.14.4</vt:lpstr>
      <vt:lpstr>3.14.5</vt:lpstr>
      <vt:lpstr>3.15</vt:lpstr>
      <vt:lpstr>'3.1'!Print_Area</vt:lpstr>
      <vt:lpstr>'3.10'!Print_Area</vt:lpstr>
      <vt:lpstr>'3.11'!Print_Area</vt:lpstr>
      <vt:lpstr>'3.11.1'!Print_Area</vt:lpstr>
      <vt:lpstr>'3.12'!Print_Area</vt:lpstr>
      <vt:lpstr>'3.13'!Print_Area</vt:lpstr>
      <vt:lpstr>'3.14'!Print_Area</vt:lpstr>
      <vt:lpstr>'3.14.1'!Print_Area</vt:lpstr>
      <vt:lpstr>'3.14.2'!Print_Area</vt:lpstr>
      <vt:lpstr>'3.14.3'!Print_Area</vt:lpstr>
      <vt:lpstr>'3.14.4'!Print_Area</vt:lpstr>
      <vt:lpstr>'3.14.5'!Print_Area</vt:lpstr>
      <vt:lpstr>'3.15'!Print_Area</vt:lpstr>
      <vt:lpstr>'3.2'!Print_Area</vt:lpstr>
      <vt:lpstr>'3.2.1'!Print_Area</vt:lpstr>
      <vt:lpstr>'3.3'!Print_Area</vt:lpstr>
      <vt:lpstr>'3.4'!Print_Area</vt:lpstr>
      <vt:lpstr>'3.4.1'!Print_Area</vt:lpstr>
      <vt:lpstr>'3.5'!Print_Area</vt:lpstr>
      <vt:lpstr>'3.6'!Print_Area</vt:lpstr>
      <vt:lpstr>'3.6.1'!Print_Area</vt:lpstr>
      <vt:lpstr>'3.7.1'!Print_Area</vt:lpstr>
      <vt:lpstr>'3.7.2'!Print_Area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2020-11-18T19:00:44Z</dcterms:created>
  <dcterms:modified xsi:type="dcterms:W3CDTF">2023-08-29T01:22:56Z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0x01010014D7E092911265439F2FFC4A0897F5B1</vt:lpwstr>
  </property>
  <property fmtid="{D5CDD505-2E9C-101B-9397-08002B2CF9AE}" pid="3" name="_dlc_DocIdItemGuid">
    <vt:lpwstr>9b306595-f37e-4406-9d62-0fb6d1c1f169</vt:lpwstr>
  </property>
</Properties>
</file>