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 defaultThemeVersion="124226"/>
  <xr:revisionPtr revIDLastSave="0" documentId="13_ncr:1_{B5B8BA1D-9919-4762-A3E0-37227ED9D583}" xr6:coauthVersionLast="47" xr6:coauthVersionMax="47" xr10:uidLastSave="{00000000-0000-0000-0000-000000000000}"/>
  <bookViews>
    <workbookView xWindow="-110" yWindow="-110" windowWidth="19420" windowHeight="10420" firstSheet="3" activeTab="8" xr2:uid="{00000000-000D-0000-FFFF-FFFF00000000}"/>
  </bookViews>
  <sheets>
    <sheet name="5.1" sheetId="17" r:id="rId1"/>
    <sheet name="5.2a - 2023 Approved" sheetId="31" r:id="rId2"/>
    <sheet name="5.2b - 2024 Approved" sheetId="29" r:id="rId3"/>
    <sheet name="5.3 - 2023" sheetId="56" r:id="rId4"/>
    <sheet name="5.4 - 2024" sheetId="57" r:id="rId5"/>
    <sheet name="5.5 - 2025" sheetId="60" r:id="rId6"/>
    <sheet name="5.6 - 2026" sheetId="59" r:id="rId7"/>
    <sheet name="5.7 - 2027" sheetId="58" r:id="rId8"/>
    <sheet name="5.8 - 2023-2027" sheetId="62" r:id="rId9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8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_xlnm.Print_Area" localSheetId="0">'5.1'!$A$1:$I$65</definedName>
    <definedName name="_xlnm.Print_Area" localSheetId="3">'5.3 - 2023'!$A$1:$H$141</definedName>
    <definedName name="_xlnm.Print_Area" localSheetId="4">'5.4 - 2024'!$A$1:$G$152</definedName>
    <definedName name="_xlnm.Print_Area" localSheetId="5">'5.5 - 2025'!$A$1:$G$151</definedName>
    <definedName name="_xlnm.Print_Area" localSheetId="6">'5.6 - 2026'!$A$1:$G$149</definedName>
    <definedName name="_xlnm.Print_Area" localSheetId="7">'5.7 - 2027'!$A$1:$G$132</definedName>
    <definedName name="_xlnm.Print_Area" localSheetId="8">'5.8 - 2023-2027'!$A$1:$AA$202</definedName>
    <definedName name="_xlnm.Print_Titles" localSheetId="1">'5.2a - 2023 Approved'!$1:$6</definedName>
    <definedName name="_xlnm.Print_Titles" localSheetId="2">'5.2b - 2024 Approved'!$1:$6</definedName>
    <definedName name="_xlnm.Print_Titles" localSheetId="3">'5.3 - 2023'!$1:$6</definedName>
    <definedName name="_xlnm.Print_Titles" localSheetId="4">'5.4 - 2024'!$1:$6</definedName>
    <definedName name="_xlnm.Print_Titles" localSheetId="5">'5.5 - 2025'!$1:$6</definedName>
    <definedName name="_xlnm.Print_Titles" localSheetId="6">'5.6 - 2026'!$1:$6</definedName>
    <definedName name="_xlnm.Print_Titles" localSheetId="7">'5.7 - 2027'!$1:$6</definedName>
    <definedName name="_xlnm.Print_Titles" localSheetId="8">'5.8 - 2023-2027'!$A:$B,'5.8 - 2023-2027'!$1:$6</definedName>
    <definedName name="Z_2E51B7C0_6CEE_11D3_AD1A_A5A650036065_.wvu.Cols" hidden="1">#REF!</definedName>
    <definedName name="Z_418DF6FE_13EF_11D2_8C37_00A0C92A9A63_.wvu.PrintArea" localSheetId="1" hidden="1">#REF!</definedName>
    <definedName name="Z_418DF6FE_13EF_11D2_8C37_00A0C92A9A63_.wvu.PrintArea" localSheetId="2" hidden="1">#REF!</definedName>
    <definedName name="Z_418DF6FE_13EF_11D2_8C37_00A0C92A9A63_.wvu.PrintArea" localSheetId="3" hidden="1">#REF!</definedName>
    <definedName name="Z_418DF6FE_13EF_11D2_8C37_00A0C92A9A63_.wvu.PrintArea" localSheetId="8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62" l="1"/>
  <c r="D92" i="57"/>
  <c r="G93" i="58"/>
  <c r="F93" i="58"/>
  <c r="E93" i="58"/>
  <c r="D93" i="58"/>
  <c r="G90" i="58"/>
  <c r="G91" i="58"/>
  <c r="F91" i="58"/>
  <c r="E91" i="58"/>
  <c r="D91" i="58"/>
  <c r="G82" i="58"/>
  <c r="F82" i="58"/>
  <c r="E82" i="58"/>
  <c r="D82" i="58"/>
  <c r="G76" i="58"/>
  <c r="F76" i="58"/>
  <c r="E76" i="58"/>
  <c r="D76" i="58"/>
  <c r="G66" i="58"/>
  <c r="F66" i="58"/>
  <c r="E66" i="58"/>
  <c r="D66" i="58"/>
  <c r="G57" i="58"/>
  <c r="F57" i="58"/>
  <c r="E57" i="58"/>
  <c r="D57" i="58"/>
  <c r="G46" i="58"/>
  <c r="F46" i="58"/>
  <c r="E46" i="58"/>
  <c r="D46" i="58"/>
  <c r="G106" i="59"/>
  <c r="F106" i="59"/>
  <c r="E106" i="59"/>
  <c r="D106" i="59"/>
  <c r="G104" i="59"/>
  <c r="F104" i="59"/>
  <c r="E104" i="59"/>
  <c r="D104" i="59"/>
  <c r="G95" i="59"/>
  <c r="F95" i="59"/>
  <c r="E95" i="59"/>
  <c r="D95" i="59"/>
  <c r="G89" i="59"/>
  <c r="F89" i="59"/>
  <c r="E89" i="59"/>
  <c r="D89" i="59"/>
  <c r="G84" i="59"/>
  <c r="F84" i="59"/>
  <c r="E84" i="59"/>
  <c r="D84" i="59"/>
  <c r="G73" i="59"/>
  <c r="F73" i="59"/>
  <c r="E73" i="59"/>
  <c r="D73" i="59"/>
  <c r="G64" i="59"/>
  <c r="F64" i="59"/>
  <c r="E64" i="59"/>
  <c r="D64" i="59"/>
  <c r="G51" i="59"/>
  <c r="F51" i="59"/>
  <c r="E51" i="59"/>
  <c r="D51" i="59"/>
  <c r="G106" i="60"/>
  <c r="F106" i="60"/>
  <c r="E106" i="60"/>
  <c r="D106" i="60"/>
  <c r="G104" i="60"/>
  <c r="F104" i="60"/>
  <c r="E104" i="60"/>
  <c r="D104" i="60"/>
  <c r="G95" i="60"/>
  <c r="F95" i="60"/>
  <c r="E95" i="60"/>
  <c r="D95" i="60"/>
  <c r="G89" i="60"/>
  <c r="F89" i="60"/>
  <c r="E89" i="60"/>
  <c r="D89" i="60"/>
  <c r="G81" i="60"/>
  <c r="F81" i="60"/>
  <c r="E81" i="60"/>
  <c r="D81" i="60"/>
  <c r="G70" i="60"/>
  <c r="F70" i="60"/>
  <c r="E70" i="60"/>
  <c r="D70" i="60"/>
  <c r="G59" i="60"/>
  <c r="F59" i="60"/>
  <c r="E59" i="60"/>
  <c r="D59" i="60"/>
  <c r="G50" i="60"/>
  <c r="F50" i="60"/>
  <c r="E50" i="60"/>
  <c r="D50" i="60"/>
  <c r="G103" i="57"/>
  <c r="F103" i="57"/>
  <c r="E103" i="57"/>
  <c r="D103" i="57"/>
  <c r="G101" i="57"/>
  <c r="F101" i="57"/>
  <c r="E101" i="57"/>
  <c r="D101" i="57"/>
  <c r="G92" i="57"/>
  <c r="F92" i="57"/>
  <c r="E92" i="57"/>
  <c r="G85" i="57"/>
  <c r="F85" i="57"/>
  <c r="E85" i="57"/>
  <c r="D85" i="57"/>
  <c r="G79" i="57"/>
  <c r="F79" i="57"/>
  <c r="E79" i="57"/>
  <c r="D79" i="57"/>
  <c r="G68" i="57"/>
  <c r="F68" i="57"/>
  <c r="E68" i="57"/>
  <c r="D68" i="57"/>
  <c r="G60" i="57"/>
  <c r="F60" i="57"/>
  <c r="E60" i="57"/>
  <c r="D60" i="57"/>
  <c r="G52" i="57"/>
  <c r="F52" i="57"/>
  <c r="E52" i="57"/>
  <c r="D52" i="57"/>
  <c r="D93" i="56"/>
  <c r="G93" i="56"/>
  <c r="F93" i="56"/>
  <c r="E93" i="56"/>
  <c r="G91" i="56"/>
  <c r="F91" i="56"/>
  <c r="E91" i="56"/>
  <c r="D91" i="56"/>
  <c r="G83" i="56"/>
  <c r="F83" i="56"/>
  <c r="E83" i="56"/>
  <c r="D83" i="56"/>
  <c r="G77" i="56"/>
  <c r="F77" i="56"/>
  <c r="E77" i="56"/>
  <c r="D77" i="56"/>
  <c r="G73" i="56"/>
  <c r="F73" i="56"/>
  <c r="E73" i="56"/>
  <c r="D73" i="56"/>
  <c r="G65" i="56"/>
  <c r="F65" i="56"/>
  <c r="E65" i="56"/>
  <c r="D65" i="56"/>
  <c r="G56" i="56"/>
  <c r="F56" i="56"/>
  <c r="E56" i="56"/>
  <c r="D56" i="56"/>
  <c r="G49" i="56"/>
  <c r="F49" i="56"/>
  <c r="E49" i="56"/>
  <c r="D49" i="56"/>
  <c r="D153" i="62"/>
  <c r="Z145" i="62"/>
  <c r="Y145" i="62"/>
  <c r="U145" i="62"/>
  <c r="T145" i="62"/>
  <c r="P145" i="62"/>
  <c r="O145" i="62"/>
  <c r="K145" i="62"/>
  <c r="J145" i="62"/>
  <c r="F145" i="62"/>
  <c r="E145" i="62"/>
  <c r="D145" i="62"/>
  <c r="Z135" i="62"/>
  <c r="Y135" i="62"/>
  <c r="U135" i="62"/>
  <c r="T135" i="62"/>
  <c r="P135" i="62"/>
  <c r="O135" i="62"/>
  <c r="K135" i="62"/>
  <c r="J135" i="62"/>
  <c r="F135" i="62"/>
  <c r="E135" i="62"/>
  <c r="D135" i="62"/>
  <c r="Z128" i="62"/>
  <c r="Y128" i="62"/>
  <c r="U128" i="62"/>
  <c r="T128" i="62"/>
  <c r="P128" i="62"/>
  <c r="O128" i="62"/>
  <c r="K128" i="62"/>
  <c r="J128" i="62"/>
  <c r="F128" i="62"/>
  <c r="E128" i="62"/>
  <c r="D128" i="62"/>
  <c r="Z117" i="62"/>
  <c r="Y117" i="62"/>
  <c r="U117" i="62"/>
  <c r="T117" i="62"/>
  <c r="P117" i="62"/>
  <c r="O117" i="62"/>
  <c r="K117" i="62"/>
  <c r="J117" i="62"/>
  <c r="F117" i="62"/>
  <c r="E117" i="62"/>
  <c r="D117" i="62"/>
  <c r="Z102" i="62"/>
  <c r="Y102" i="62"/>
  <c r="U102" i="62"/>
  <c r="T102" i="62"/>
  <c r="P102" i="62"/>
  <c r="O102" i="62"/>
  <c r="K102" i="62"/>
  <c r="J102" i="62"/>
  <c r="F102" i="62"/>
  <c r="E102" i="62"/>
  <c r="D102" i="62"/>
  <c r="Z89" i="62"/>
  <c r="Y89" i="62"/>
  <c r="U89" i="62"/>
  <c r="T89" i="62"/>
  <c r="P89" i="62"/>
  <c r="O89" i="62"/>
  <c r="K89" i="62"/>
  <c r="J89" i="62"/>
  <c r="F89" i="62"/>
  <c r="E89" i="62"/>
  <c r="D89" i="62"/>
  <c r="D45" i="62"/>
  <c r="D147" i="62" s="1"/>
  <c r="D55" i="62"/>
  <c r="Z73" i="62"/>
  <c r="Y73" i="62"/>
  <c r="U73" i="62"/>
  <c r="T73" i="62"/>
  <c r="P73" i="62"/>
  <c r="O73" i="62"/>
  <c r="K73" i="62"/>
  <c r="J73" i="62"/>
  <c r="F73" i="62"/>
  <c r="E73" i="62"/>
  <c r="D73" i="62"/>
  <c r="AA144" i="62"/>
  <c r="G49" i="62"/>
  <c r="I49" i="62" s="1"/>
  <c r="L49" i="62" s="1"/>
  <c r="N49" i="62" s="1"/>
  <c r="Q49" i="62" s="1"/>
  <c r="S49" i="62" s="1"/>
  <c r="V49" i="62" s="1"/>
  <c r="X49" i="62" s="1"/>
  <c r="AA49" i="62" s="1"/>
  <c r="G10" i="62" l="1"/>
  <c r="I10" i="62" s="1"/>
  <c r="L10" i="62" s="1"/>
  <c r="N10" i="62" s="1"/>
  <c r="Q10" i="62" s="1"/>
  <c r="S10" i="62" s="1"/>
  <c r="V10" i="62" s="1"/>
  <c r="X10" i="62" s="1"/>
  <c r="AA10" i="62" s="1"/>
  <c r="G10" i="60" l="1"/>
  <c r="D10" i="59" s="1"/>
  <c r="G10" i="59" s="1"/>
  <c r="D10" i="58" s="1"/>
  <c r="G10" i="58" s="1"/>
  <c r="D23" i="17" l="1"/>
  <c r="C23" i="17"/>
  <c r="G150" i="29"/>
  <c r="F150" i="29"/>
  <c r="E150" i="29"/>
  <c r="D150" i="29"/>
  <c r="G148" i="29"/>
  <c r="F148" i="29"/>
  <c r="E148" i="29"/>
  <c r="D148" i="29"/>
  <c r="F47" i="29"/>
  <c r="E47" i="29"/>
  <c r="G144" i="31"/>
  <c r="F144" i="31"/>
  <c r="E144" i="31"/>
  <c r="D144" i="31"/>
  <c r="G142" i="31"/>
  <c r="F142" i="31"/>
  <c r="E142" i="31"/>
  <c r="D142" i="31"/>
  <c r="F38" i="31"/>
  <c r="E38" i="31"/>
  <c r="D38" i="31"/>
  <c r="E110" i="59" l="1"/>
  <c r="B1" i="62"/>
  <c r="AA2" i="62"/>
  <c r="E193" i="62"/>
  <c r="O193" i="62"/>
  <c r="T193" i="62"/>
  <c r="Y193" i="62"/>
  <c r="E197" i="62"/>
  <c r="J197" i="62"/>
  <c r="O197" i="62"/>
  <c r="T197" i="62"/>
  <c r="Y197" i="62"/>
  <c r="E55" i="62" l="1"/>
  <c r="Y45" i="62"/>
  <c r="T45" i="62"/>
  <c r="E45" i="62"/>
  <c r="E147" i="62" s="1"/>
  <c r="E178" i="62"/>
  <c r="T178" i="62"/>
  <c r="Y178" i="62"/>
  <c r="J153" i="62"/>
  <c r="Y165" i="62"/>
  <c r="Y188" i="62" s="1"/>
  <c r="E165" i="62"/>
  <c r="E188" i="62" s="1"/>
  <c r="T159" i="62"/>
  <c r="Y153" i="62"/>
  <c r="T165" i="62"/>
  <c r="T188" i="62" s="1"/>
  <c r="O153" i="62"/>
  <c r="T175" i="62"/>
  <c r="O165" i="62"/>
  <c r="O188" i="62" s="1"/>
  <c r="Y159" i="62"/>
  <c r="Y172" i="62"/>
  <c r="J165" i="62"/>
  <c r="J188" i="62" s="1"/>
  <c r="E172" i="62"/>
  <c r="O159" i="62"/>
  <c r="J159" i="62"/>
  <c r="Y180" i="62"/>
  <c r="T180" i="62"/>
  <c r="O180" i="62"/>
  <c r="J180" i="62"/>
  <c r="E159" i="62"/>
  <c r="T153" i="62"/>
  <c r="E180" i="62"/>
  <c r="O175" i="62"/>
  <c r="J175" i="62"/>
  <c r="E175" i="62"/>
  <c r="T172" i="62"/>
  <c r="O172" i="62"/>
  <c r="T169" i="62" l="1"/>
  <c r="Y173" i="62"/>
  <c r="E173" i="62"/>
  <c r="T173" i="62"/>
  <c r="O173" i="62"/>
  <c r="J187" i="62"/>
  <c r="Y167" i="62"/>
  <c r="O167" i="62"/>
  <c r="T167" i="62"/>
  <c r="O187" i="62"/>
  <c r="E184" i="62"/>
  <c r="Y187" i="62"/>
  <c r="J167" i="62"/>
  <c r="E169" i="62"/>
  <c r="Y169" i="62"/>
  <c r="T187" i="62"/>
  <c r="G2" i="56" l="1"/>
  <c r="G2" i="57"/>
  <c r="G2" i="60"/>
  <c r="G2" i="59"/>
  <c r="E132" i="58"/>
  <c r="I25" i="17" s="1"/>
  <c r="G2" i="58"/>
  <c r="B1" i="58"/>
  <c r="E149" i="59"/>
  <c r="H25" i="17" s="1"/>
  <c r="B1" i="59"/>
  <c r="E151" i="60"/>
  <c r="G25" i="17" s="1"/>
  <c r="B1" i="60"/>
  <c r="E150" i="57"/>
  <c r="F25" i="17" s="1"/>
  <c r="B1" i="57"/>
  <c r="E140" i="56"/>
  <c r="E25" i="17" s="1"/>
  <c r="B1" i="56"/>
  <c r="E128" i="58" l="1"/>
  <c r="I24" i="17" s="1"/>
  <c r="E145" i="59"/>
  <c r="H24" i="17" s="1"/>
  <c r="E147" i="60"/>
  <c r="E29" i="56"/>
  <c r="E113" i="56" s="1"/>
  <c r="E14" i="17" s="1"/>
  <c r="E31" i="59"/>
  <c r="E123" i="59" s="1"/>
  <c r="E28" i="58"/>
  <c r="E106" i="58" s="1"/>
  <c r="E102" i="58"/>
  <c r="E124" i="58" s="1"/>
  <c r="E98" i="58"/>
  <c r="E123" i="58" s="1"/>
  <c r="I53" i="17" s="1"/>
  <c r="E131" i="59"/>
  <c r="H22" i="17" s="1"/>
  <c r="E129" i="59"/>
  <c r="H20" i="17" s="1"/>
  <c r="E119" i="59"/>
  <c r="E141" i="59" s="1"/>
  <c r="E115" i="59"/>
  <c r="E140" i="59" s="1"/>
  <c r="H53" i="17" s="1"/>
  <c r="E120" i="60"/>
  <c r="E142" i="60" s="1"/>
  <c r="E115" i="60"/>
  <c r="E130" i="60"/>
  <c r="G20" i="17" s="1"/>
  <c r="E110" i="60"/>
  <c r="E113" i="57"/>
  <c r="E119" i="57"/>
  <c r="E141" i="57" s="1"/>
  <c r="E133" i="57"/>
  <c r="F23" i="17" s="1"/>
  <c r="E108" i="57"/>
  <c r="E116" i="56"/>
  <c r="E17" i="17" s="1"/>
  <c r="E109" i="56"/>
  <c r="E132" i="56" s="1"/>
  <c r="E118" i="56"/>
  <c r="E19" i="17" s="1"/>
  <c r="E39" i="56"/>
  <c r="E117" i="56"/>
  <c r="E18" i="17" s="1"/>
  <c r="E136" i="56"/>
  <c r="E24" i="17" s="1"/>
  <c r="E104" i="56"/>
  <c r="I22" i="17"/>
  <c r="E122" i="56"/>
  <c r="E22" i="17" s="1"/>
  <c r="G24" i="17" l="1"/>
  <c r="I14" i="17"/>
  <c r="H14" i="17"/>
  <c r="E110" i="58"/>
  <c r="I18" i="17" s="1"/>
  <c r="E127" i="59"/>
  <c r="H18" i="17" s="1"/>
  <c r="E128" i="60"/>
  <c r="G18" i="17" s="1"/>
  <c r="E124" i="56"/>
  <c r="E134" i="60"/>
  <c r="G23" i="17" s="1"/>
  <c r="E121" i="59"/>
  <c r="E116" i="58"/>
  <c r="I23" i="17" s="1"/>
  <c r="E133" i="59"/>
  <c r="H23" i="17" s="1"/>
  <c r="E127" i="60"/>
  <c r="G17" i="17" s="1"/>
  <c r="E109" i="58"/>
  <c r="I17" i="17" s="1"/>
  <c r="E126" i="59"/>
  <c r="H17" i="17" s="1"/>
  <c r="E104" i="58"/>
  <c r="E141" i="60"/>
  <c r="G53" i="17" s="1"/>
  <c r="E122" i="60"/>
  <c r="E140" i="57"/>
  <c r="F53" i="17" s="1"/>
  <c r="E121" i="57"/>
  <c r="E128" i="56"/>
  <c r="E23" i="17" l="1"/>
  <c r="D131" i="57"/>
  <c r="D126" i="31" l="1"/>
  <c r="D121" i="31"/>
  <c r="D116" i="31"/>
  <c r="D91" i="31"/>
  <c r="D108" i="31"/>
  <c r="D95" i="31"/>
  <c r="D85" i="31"/>
  <c r="D73" i="31"/>
  <c r="D66" i="31"/>
  <c r="D59" i="31"/>
  <c r="D110" i="31" s="1"/>
  <c r="D51" i="31"/>
  <c r="B1" i="29"/>
  <c r="B1" i="31"/>
  <c r="I30" i="17" l="1"/>
  <c r="I33" i="17" s="1"/>
  <c r="H30" i="17"/>
  <c r="H33" i="17" s="1"/>
  <c r="G2" i="29" l="1"/>
  <c r="G2" i="31"/>
  <c r="E132" i="29"/>
  <c r="E156" i="29" s="1"/>
  <c r="D21" i="17" l="1"/>
  <c r="E146" i="29" l="1"/>
  <c r="E128" i="29" l="1"/>
  <c r="E104" i="29"/>
  <c r="E94" i="29"/>
  <c r="E85" i="29"/>
  <c r="E141" i="29" l="1"/>
  <c r="D19" i="17" s="1"/>
  <c r="E116" i="29"/>
  <c r="E71" i="29"/>
  <c r="E139" i="29" s="1"/>
  <c r="D17" i="17" s="1"/>
  <c r="E60" i="29"/>
  <c r="E79" i="29"/>
  <c r="E140" i="29" s="1"/>
  <c r="D18" i="17" s="1"/>
  <c r="E152" i="29" l="1"/>
  <c r="B28" i="17" l="1"/>
  <c r="D46" i="17" l="1"/>
  <c r="D47" i="17" s="1"/>
  <c r="C47" i="17"/>
  <c r="E142" i="29" l="1"/>
  <c r="D20" i="17" s="1"/>
  <c r="E95" i="31" l="1"/>
  <c r="E138" i="31" s="1"/>
  <c r="C21" i="17" s="1"/>
  <c r="E30" i="17" l="1"/>
  <c r="E33" i="17" s="1"/>
  <c r="D22" i="17" l="1"/>
  <c r="C22" i="17" l="1"/>
  <c r="D160" i="29" l="1"/>
  <c r="D146" i="29" l="1"/>
  <c r="D128" i="29"/>
  <c r="E116" i="31" l="1"/>
  <c r="G42" i="29" l="1"/>
  <c r="G22" i="29" l="1"/>
  <c r="G40" i="29"/>
  <c r="G21" i="29"/>
  <c r="G83" i="29"/>
  <c r="G25" i="29"/>
  <c r="G112" i="29"/>
  <c r="G23" i="29"/>
  <c r="G26" i="29"/>
  <c r="G34" i="29"/>
  <c r="G20" i="29"/>
  <c r="G77" i="29"/>
  <c r="G33" i="29"/>
  <c r="G92" i="29"/>
  <c r="G32" i="29"/>
  <c r="G24" i="29"/>
  <c r="G69" i="29"/>
  <c r="F132" i="29"/>
  <c r="F156" i="29" s="1"/>
  <c r="F124" i="29" l="1"/>
  <c r="G64" i="31" l="1"/>
  <c r="G71" i="31"/>
  <c r="G115" i="31" l="1"/>
  <c r="D123" i="29" s="1"/>
  <c r="G123" i="29" s="1"/>
  <c r="F116" i="31" l="1"/>
  <c r="E126" i="31" l="1"/>
  <c r="E150" i="31" s="1"/>
  <c r="G50" i="31" l="1"/>
  <c r="D59" i="29" s="1"/>
  <c r="G59" i="29" s="1"/>
  <c r="G104" i="31" l="1"/>
  <c r="D113" i="29" s="1"/>
  <c r="F95" i="31"/>
  <c r="F138" i="31" s="1"/>
  <c r="G113" i="29" l="1"/>
  <c r="G103" i="31" l="1"/>
  <c r="D108" i="29" s="1"/>
  <c r="G108" i="29" s="1"/>
  <c r="G106" i="31"/>
  <c r="D114" i="29" s="1"/>
  <c r="E154" i="31"/>
  <c r="C24" i="17" s="1"/>
  <c r="G102" i="31"/>
  <c r="D107" i="29" s="1"/>
  <c r="G107" i="29" s="1"/>
  <c r="G18" i="31"/>
  <c r="D18" i="29" s="1"/>
  <c r="G18" i="29" s="1"/>
  <c r="E158" i="31"/>
  <c r="C25" i="17" s="1"/>
  <c r="G19" i="31"/>
  <c r="D19" i="29" s="1"/>
  <c r="G19" i="29" s="1"/>
  <c r="C30" i="17" l="1"/>
  <c r="C33" i="17" s="1"/>
  <c r="G9" i="31"/>
  <c r="E130" i="31"/>
  <c r="E59" i="31"/>
  <c r="E133" i="31" s="1"/>
  <c r="C17" i="17" s="1"/>
  <c r="G13" i="31"/>
  <c r="D12" i="29" s="1"/>
  <c r="E121" i="31"/>
  <c r="E149" i="31" s="1"/>
  <c r="C53" i="17" s="1"/>
  <c r="C64" i="17" s="1"/>
  <c r="C65" i="17" s="1"/>
  <c r="E66" i="31"/>
  <c r="E134" i="31" s="1"/>
  <c r="C18" i="17" s="1"/>
  <c r="E91" i="31"/>
  <c r="E51" i="31"/>
  <c r="E85" i="31"/>
  <c r="E136" i="31" s="1"/>
  <c r="C20" i="17" s="1"/>
  <c r="E108" i="31"/>
  <c r="E73" i="31"/>
  <c r="E135" i="31" s="1"/>
  <c r="C19" i="17" s="1"/>
  <c r="D63" i="17" l="1"/>
  <c r="E146" i="31"/>
  <c r="C26" i="17"/>
  <c r="C14" i="17"/>
  <c r="D9" i="29"/>
  <c r="G12" i="29"/>
  <c r="E128" i="31"/>
  <c r="C28" i="17" l="1"/>
  <c r="D158" i="31" l="1"/>
  <c r="D154" i="31"/>
  <c r="E136" i="29"/>
  <c r="G9" i="29"/>
  <c r="D135" i="31"/>
  <c r="G119" i="31"/>
  <c r="G63" i="31"/>
  <c r="G120" i="31"/>
  <c r="G76" i="31"/>
  <c r="G121" i="31" l="1"/>
  <c r="G31" i="31"/>
  <c r="E124" i="29"/>
  <c r="E155" i="29" s="1"/>
  <c r="D53" i="17" s="1"/>
  <c r="D64" i="17" s="1"/>
  <c r="D65" i="17" s="1"/>
  <c r="G89" i="31"/>
  <c r="E118" i="29"/>
  <c r="D14" i="17"/>
  <c r="G78" i="31"/>
  <c r="G32" i="31"/>
  <c r="F158" i="31"/>
  <c r="G70" i="31"/>
  <c r="G157" i="31"/>
  <c r="G158" i="31" s="1"/>
  <c r="F154" i="31"/>
  <c r="G77" i="31"/>
  <c r="F66" i="31"/>
  <c r="F134" i="31" s="1"/>
  <c r="G80" i="31"/>
  <c r="G153" i="31"/>
  <c r="G154" i="31" s="1"/>
  <c r="F130" i="31"/>
  <c r="G69" i="31"/>
  <c r="F121" i="31"/>
  <c r="F149" i="31" s="1"/>
  <c r="F73" i="31" l="1"/>
  <c r="F135" i="31" s="1"/>
  <c r="E134" i="29"/>
  <c r="G73" i="31"/>
  <c r="G135" i="31" s="1"/>
  <c r="F126" i="31"/>
  <c r="F150" i="31" s="1"/>
  <c r="F128" i="31" l="1"/>
  <c r="E110" i="31" l="1"/>
  <c r="G43" i="31"/>
  <c r="D52" i="29" s="1"/>
  <c r="F51" i="31"/>
  <c r="E160" i="29" l="1"/>
  <c r="G89" i="29" l="1"/>
  <c r="F146" i="29"/>
  <c r="G97" i="29"/>
  <c r="G146" i="29" s="1"/>
  <c r="G82" i="29"/>
  <c r="F128" i="29"/>
  <c r="F155" i="29" s="1"/>
  <c r="G127" i="29"/>
  <c r="G128" i="29" s="1"/>
  <c r="F160" i="29"/>
  <c r="G159" i="29"/>
  <c r="G160" i="29" s="1"/>
  <c r="D24" i="17"/>
  <c r="F134" i="29" l="1"/>
  <c r="D30" i="17"/>
  <c r="D33" i="17" s="1"/>
  <c r="D26" i="17"/>
  <c r="D28" i="17" s="1"/>
  <c r="G83" i="31" l="1"/>
  <c r="D91" i="29" s="1"/>
  <c r="F91" i="31"/>
  <c r="G101" i="31"/>
  <c r="G82" i="31"/>
  <c r="D90" i="29" s="1"/>
  <c r="G88" i="31"/>
  <c r="G91" i="31" s="1"/>
  <c r="G81" i="31"/>
  <c r="G23" i="31" l="1"/>
  <c r="D31" i="29" s="1"/>
  <c r="G31" i="29" l="1"/>
  <c r="D85" i="29" l="1"/>
  <c r="D141" i="29" s="1"/>
  <c r="D134" i="31" l="1"/>
  <c r="G62" i="31"/>
  <c r="D74" i="29" l="1"/>
  <c r="G66" i="31"/>
  <c r="G134" i="31" s="1"/>
  <c r="G66" i="29"/>
  <c r="G102" i="29"/>
  <c r="D104" i="29"/>
  <c r="G75" i="29"/>
  <c r="F108" i="31"/>
  <c r="F146" i="31" s="1"/>
  <c r="G110" i="29"/>
  <c r="G100" i="29" l="1"/>
  <c r="G111" i="29"/>
  <c r="G68" i="29"/>
  <c r="G67" i="29"/>
  <c r="G85" i="29"/>
  <c r="G141" i="29" s="1"/>
  <c r="G74" i="29"/>
  <c r="G109" i="29"/>
  <c r="G27" i="29"/>
  <c r="F85" i="29" l="1"/>
  <c r="F141" i="29" s="1"/>
  <c r="G114" i="29" l="1"/>
  <c r="G90" i="29" l="1"/>
  <c r="G91" i="29"/>
  <c r="G49" i="31" l="1"/>
  <c r="D58" i="29" s="1"/>
  <c r="G58" i="29" l="1"/>
  <c r="D116" i="29" l="1"/>
  <c r="D79" i="29"/>
  <c r="D140" i="29" s="1"/>
  <c r="D136" i="31"/>
  <c r="D94" i="29"/>
  <c r="D142" i="29" s="1"/>
  <c r="F85" i="31" l="1"/>
  <c r="F136" i="31" s="1"/>
  <c r="G79" i="31"/>
  <c r="G85" i="31" l="1"/>
  <c r="G136" i="31" s="1"/>
  <c r="F59" i="31"/>
  <c r="F133" i="31" s="1"/>
  <c r="F110" i="31" l="1"/>
  <c r="C35" i="17" l="1"/>
  <c r="G105" i="31" l="1"/>
  <c r="G98" i="31" l="1"/>
  <c r="G44" i="31" l="1"/>
  <c r="D53" i="29" s="1"/>
  <c r="G53" i="29" s="1"/>
  <c r="D138" i="31" l="1"/>
  <c r="G94" i="31"/>
  <c r="G95" i="31" s="1"/>
  <c r="G138" i="31" s="1"/>
  <c r="G101" i="29" l="1"/>
  <c r="G104" i="29" s="1"/>
  <c r="F104" i="29"/>
  <c r="G17" i="31"/>
  <c r="D17" i="29" s="1"/>
  <c r="G17" i="29" s="1"/>
  <c r="G57" i="31"/>
  <c r="D65" i="29" s="1"/>
  <c r="G11" i="31" l="1"/>
  <c r="D11" i="29" s="1"/>
  <c r="G13" i="29"/>
  <c r="G65" i="29"/>
  <c r="G125" i="31" l="1"/>
  <c r="D131" i="29" s="1"/>
  <c r="G131" i="29" s="1"/>
  <c r="G132" i="29" s="1"/>
  <c r="G156" i="29" s="1"/>
  <c r="G99" i="31"/>
  <c r="G11" i="29"/>
  <c r="D132" i="29" l="1"/>
  <c r="D156" i="29" s="1"/>
  <c r="G30" i="17" l="1"/>
  <c r="G33" i="17" s="1"/>
  <c r="G46" i="31"/>
  <c r="D55" i="29" s="1"/>
  <c r="G55" i="29" s="1"/>
  <c r="G16" i="31"/>
  <c r="D16" i="29" s="1"/>
  <c r="G16" i="29" s="1"/>
  <c r="G14" i="31" l="1"/>
  <c r="D14" i="29" s="1"/>
  <c r="G14" i="29" s="1"/>
  <c r="G45" i="31"/>
  <c r="D54" i="29" s="1"/>
  <c r="G54" i="29" s="1"/>
  <c r="G36" i="31"/>
  <c r="D45" i="29" s="1"/>
  <c r="G45" i="29" s="1"/>
  <c r="G42" i="31"/>
  <c r="G12" i="31"/>
  <c r="G25" i="31"/>
  <c r="D36" i="29" s="1"/>
  <c r="D51" i="29" l="1"/>
  <c r="G100" i="31"/>
  <c r="G108" i="31" s="1"/>
  <c r="G51" i="29" l="1"/>
  <c r="G10" i="31" l="1"/>
  <c r="D10" i="29" l="1"/>
  <c r="G10" i="29" l="1"/>
  <c r="G21" i="31" l="1"/>
  <c r="D29" i="29" s="1"/>
  <c r="G22" i="31"/>
  <c r="D30" i="29" s="1"/>
  <c r="G30" i="29" l="1"/>
  <c r="G29" i="29"/>
  <c r="F71" i="29" l="1"/>
  <c r="F139" i="29" s="1"/>
  <c r="G116" i="29" l="1"/>
  <c r="F116" i="29" l="1"/>
  <c r="G48" i="31" l="1"/>
  <c r="D146" i="31"/>
  <c r="D57" i="29" l="1"/>
  <c r="G51" i="31"/>
  <c r="G146" i="31" s="1"/>
  <c r="G57" i="29" l="1"/>
  <c r="D60" i="29"/>
  <c r="D152" i="29" s="1"/>
  <c r="G28" i="31" l="1"/>
  <c r="D39" i="29" s="1"/>
  <c r="G39" i="29" l="1"/>
  <c r="G30" i="31" l="1"/>
  <c r="D150" i="31"/>
  <c r="G124" i="31"/>
  <c r="G126" i="31" s="1"/>
  <c r="G150" i="31" s="1"/>
  <c r="F94" i="29" l="1"/>
  <c r="F142" i="29" s="1"/>
  <c r="G88" i="29"/>
  <c r="G94" i="29" s="1"/>
  <c r="G142" i="29" s="1"/>
  <c r="G56" i="31" l="1"/>
  <c r="G26" i="31" l="1"/>
  <c r="D37" i="29" s="1"/>
  <c r="G37" i="29" s="1"/>
  <c r="G114" i="31"/>
  <c r="D122" i="29" s="1"/>
  <c r="G122" i="29" s="1"/>
  <c r="F79" i="29" l="1"/>
  <c r="F140" i="29" s="1"/>
  <c r="G76" i="29"/>
  <c r="G79" i="29" s="1"/>
  <c r="G140" i="29" s="1"/>
  <c r="F136" i="29" l="1"/>
  <c r="D35" i="17" s="1"/>
  <c r="G36" i="29"/>
  <c r="G35" i="31" l="1"/>
  <c r="D149" i="31" l="1"/>
  <c r="G113" i="31"/>
  <c r="D128" i="31" l="1"/>
  <c r="D121" i="29"/>
  <c r="G116" i="31"/>
  <c r="G149" i="31" s="1"/>
  <c r="G128" i="31" l="1"/>
  <c r="C56" i="17"/>
  <c r="D52" i="17" s="1"/>
  <c r="D124" i="29"/>
  <c r="D155" i="29" s="1"/>
  <c r="G121" i="29"/>
  <c r="C55" i="17" l="1"/>
  <c r="C59" i="17" s="1"/>
  <c r="C61" i="17" s="1"/>
  <c r="D58" i="17" s="1"/>
  <c r="D134" i="29"/>
  <c r="G124" i="29"/>
  <c r="G155" i="29" s="1"/>
  <c r="G134" i="29" l="1"/>
  <c r="D56" i="17"/>
  <c r="D55" i="17" s="1"/>
  <c r="D59" i="17" s="1"/>
  <c r="D61" i="17" s="1"/>
  <c r="D133" i="31" l="1"/>
  <c r="G59" i="31" l="1"/>
  <c r="G133" i="31" s="1"/>
  <c r="G71" i="29" l="1"/>
  <c r="G139" i="29" s="1"/>
  <c r="D71" i="29"/>
  <c r="D139" i="29" s="1"/>
  <c r="G15" i="31" l="1"/>
  <c r="G38" i="31" s="1"/>
  <c r="D130" i="31"/>
  <c r="D15" i="29" l="1"/>
  <c r="D47" i="29" s="1"/>
  <c r="G130" i="31"/>
  <c r="F60" i="29"/>
  <c r="G52" i="29"/>
  <c r="G60" i="29" s="1"/>
  <c r="G152" i="29" s="1"/>
  <c r="F152" i="29" l="1"/>
  <c r="F118" i="29"/>
  <c r="G110" i="31"/>
  <c r="C40" i="17"/>
  <c r="C12" i="17"/>
  <c r="C38" i="17" s="1"/>
  <c r="G15" i="29"/>
  <c r="G47" i="29" s="1"/>
  <c r="D136" i="29"/>
  <c r="C37" i="17" l="1"/>
  <c r="G136" i="29"/>
  <c r="D10" i="17"/>
  <c r="C44" i="17"/>
  <c r="C41" i="17" s="1"/>
  <c r="D118" i="29"/>
  <c r="G118" i="29" l="1"/>
  <c r="D12" i="17"/>
  <c r="D38" i="17" s="1"/>
  <c r="D40" i="17"/>
  <c r="D37" i="17" l="1"/>
  <c r="D44" i="17"/>
  <c r="D41" i="17" s="1"/>
  <c r="E119" i="56" l="1"/>
  <c r="E126" i="56" s="1"/>
  <c r="E20" i="17" l="1"/>
  <c r="E26" i="17" l="1"/>
  <c r="E28" i="17"/>
  <c r="E129" i="57"/>
  <c r="F20" i="17" l="1"/>
  <c r="E99" i="56" l="1"/>
  <c r="E131" i="56" s="1"/>
  <c r="E53" i="17" s="1"/>
  <c r="E153" i="62"/>
  <c r="E187" i="62" s="1"/>
  <c r="E111" i="56" l="1"/>
  <c r="E167" i="62"/>
  <c r="J193" i="62"/>
  <c r="E146" i="57"/>
  <c r="F24" i="17" l="1"/>
  <c r="F30" i="17" s="1"/>
  <c r="F33" i="17" l="1"/>
  <c r="J173" i="62"/>
  <c r="E34" i="58"/>
  <c r="J178" i="62"/>
  <c r="J172" i="62"/>
  <c r="E126" i="57"/>
  <c r="F17" i="17" s="1"/>
  <c r="E131" i="57" l="1"/>
  <c r="F22" i="17" s="1"/>
  <c r="E38" i="59"/>
  <c r="E137" i="59" s="1"/>
  <c r="T55" i="62"/>
  <c r="E30" i="57"/>
  <c r="E123" i="57" s="1"/>
  <c r="J45" i="62"/>
  <c r="Y55" i="62"/>
  <c r="E127" i="57"/>
  <c r="F18" i="17" s="1"/>
  <c r="Y184" i="62" l="1"/>
  <c r="Y147" i="62"/>
  <c r="J169" i="62"/>
  <c r="T184" i="62"/>
  <c r="T147" i="62"/>
  <c r="E29" i="60"/>
  <c r="E124" i="60" s="1"/>
  <c r="O45" i="62"/>
  <c r="F14" i="17"/>
  <c r="O169" i="62" l="1"/>
  <c r="O147" i="62"/>
  <c r="O55" i="62"/>
  <c r="O184" i="62" s="1"/>
  <c r="G14" i="17"/>
  <c r="E40" i="57" l="1"/>
  <c r="E137" i="57" s="1"/>
  <c r="J55" i="62"/>
  <c r="E38" i="60"/>
  <c r="E138" i="60" s="1"/>
  <c r="J184" i="62" l="1"/>
  <c r="J147" i="62"/>
  <c r="G87" i="59"/>
  <c r="G123" i="62" l="1"/>
  <c r="I123" i="62" s="1"/>
  <c r="G122" i="62"/>
  <c r="I122" i="62" s="1"/>
  <c r="L122" i="62" s="1"/>
  <c r="N122" i="62" s="1"/>
  <c r="L123" i="62"/>
  <c r="N123" i="62" s="1"/>
  <c r="G121" i="62"/>
  <c r="I121" i="62" s="1"/>
  <c r="L121" i="62" s="1"/>
  <c r="N121" i="62" s="1"/>
  <c r="G27" i="62"/>
  <c r="I27" i="62" s="1"/>
  <c r="L27" i="62" s="1"/>
  <c r="N27" i="62" s="1"/>
  <c r="G86" i="60"/>
  <c r="G17" i="62" l="1"/>
  <c r="I17" i="62" s="1"/>
  <c r="L17" i="62" s="1"/>
  <c r="N17" i="62" s="1"/>
  <c r="O178" i="62"/>
  <c r="E132" i="60"/>
  <c r="Q123" i="62"/>
  <c r="S123" i="62" s="1"/>
  <c r="V123" i="62" s="1"/>
  <c r="X123" i="62" s="1"/>
  <c r="AA123" i="62" s="1"/>
  <c r="Q122" i="62"/>
  <c r="S122" i="62" s="1"/>
  <c r="V122" i="62" s="1"/>
  <c r="X122" i="62" s="1"/>
  <c r="AA122" i="62" s="1"/>
  <c r="G16" i="60" l="1"/>
  <c r="D14" i="59" s="1"/>
  <c r="G85" i="60"/>
  <c r="D88" i="59" s="1"/>
  <c r="G22" i="17"/>
  <c r="F131" i="59"/>
  <c r="G23" i="60"/>
  <c r="D23" i="59" s="1"/>
  <c r="Q17" i="62" l="1"/>
  <c r="S17" i="62" s="1"/>
  <c r="V17" i="62" s="1"/>
  <c r="X17" i="62" s="1"/>
  <c r="AA17" i="62" s="1"/>
  <c r="Q27" i="62"/>
  <c r="S27" i="62" s="1"/>
  <c r="V27" i="62" s="1"/>
  <c r="X27" i="62" s="1"/>
  <c r="AA27" i="62" s="1"/>
  <c r="G14" i="59"/>
  <c r="D11" i="58" s="1"/>
  <c r="G11" i="58" s="1"/>
  <c r="D131" i="59"/>
  <c r="G88" i="59"/>
  <c r="G131" i="59" s="1"/>
  <c r="Q121" i="62"/>
  <c r="S121" i="62" s="1"/>
  <c r="V121" i="62" s="1"/>
  <c r="X121" i="62" s="1"/>
  <c r="AA121" i="62" s="1"/>
  <c r="G23" i="59"/>
  <c r="D20" i="58" s="1"/>
  <c r="G20" i="58" s="1"/>
  <c r="G113" i="62" l="1"/>
  <c r="I113" i="62" s="1"/>
  <c r="G164" i="62"/>
  <c r="I164" i="62" s="1"/>
  <c r="G76" i="62"/>
  <c r="G118" i="57"/>
  <c r="D119" i="60" s="1"/>
  <c r="I76" i="62" l="1"/>
  <c r="L164" i="62"/>
  <c r="N164" i="62" s="1"/>
  <c r="G75" i="57"/>
  <c r="L76" i="62" l="1"/>
  <c r="L113" i="62"/>
  <c r="N113" i="62" s="1"/>
  <c r="Q113" i="62" s="1"/>
  <c r="S113" i="62" s="1"/>
  <c r="V113" i="62" s="1"/>
  <c r="X113" i="62" s="1"/>
  <c r="AA113" i="62" s="1"/>
  <c r="G55" i="57"/>
  <c r="G119" i="60"/>
  <c r="N76" i="62" l="1"/>
  <c r="Q164" i="62"/>
  <c r="S164" i="62" s="1"/>
  <c r="V164" i="62" s="1"/>
  <c r="X164" i="62" s="1"/>
  <c r="AA164" i="62" s="1"/>
  <c r="Q76" i="62" l="1"/>
  <c r="S76" i="62" l="1"/>
  <c r="G36" i="62"/>
  <c r="I36" i="62" s="1"/>
  <c r="L36" i="62" s="1"/>
  <c r="N36" i="62" s="1"/>
  <c r="E112" i="58"/>
  <c r="Y175" i="62"/>
  <c r="V76" i="62" l="1"/>
  <c r="I20" i="17"/>
  <c r="X76" i="62" l="1"/>
  <c r="Q36" i="62"/>
  <c r="S36" i="62" s="1"/>
  <c r="AA76" i="62" l="1"/>
  <c r="G26" i="59"/>
  <c r="D23" i="58" s="1"/>
  <c r="G23" i="58" s="1"/>
  <c r="G34" i="62" l="1"/>
  <c r="I34" i="62" s="1"/>
  <c r="L34" i="62" s="1"/>
  <c r="N34" i="62" s="1"/>
  <c r="V36" i="62"/>
  <c r="X36" i="62" s="1"/>
  <c r="AA36" i="62" s="1"/>
  <c r="G27" i="60" l="1"/>
  <c r="D27" i="59" s="1"/>
  <c r="Q34" i="62" l="1"/>
  <c r="S34" i="62" s="1"/>
  <c r="G27" i="59"/>
  <c r="D24" i="58" s="1"/>
  <c r="G24" i="58" s="1"/>
  <c r="V34" i="62" l="1"/>
  <c r="X34" i="62" s="1"/>
  <c r="AA34" i="62" s="1"/>
  <c r="G85" i="62" l="1"/>
  <c r="I85" i="62" s="1"/>
  <c r="L85" i="62" s="1"/>
  <c r="N85" i="62" s="1"/>
  <c r="Q85" i="62" s="1"/>
  <c r="S85" i="62" s="1"/>
  <c r="G61" i="59" l="1"/>
  <c r="V85" i="62" l="1"/>
  <c r="X85" i="62" s="1"/>
  <c r="AA85" i="62" s="1"/>
  <c r="G71" i="62"/>
  <c r="I71" i="62" s="1"/>
  <c r="L71" i="62" s="1"/>
  <c r="N71" i="62" s="1"/>
  <c r="G48" i="60" l="1"/>
  <c r="D49" i="59" s="1"/>
  <c r="G49" i="59" l="1"/>
  <c r="D44" i="58" s="1"/>
  <c r="G44" i="58" s="1"/>
  <c r="G96" i="62"/>
  <c r="I96" i="62" s="1"/>
  <c r="L96" i="62" s="1"/>
  <c r="N96" i="62" s="1"/>
  <c r="G64" i="60"/>
  <c r="D69" i="59" s="1"/>
  <c r="Q71" i="62"/>
  <c r="S71" i="62" s="1"/>
  <c r="V71" i="62" s="1"/>
  <c r="X71" i="62" s="1"/>
  <c r="AA71" i="62" s="1"/>
  <c r="Q96" i="62" l="1"/>
  <c r="S96" i="62" s="1"/>
  <c r="G69" i="59" l="1"/>
  <c r="D62" i="58" s="1"/>
  <c r="V96" i="62" l="1"/>
  <c r="X96" i="62" s="1"/>
  <c r="G143" i="62"/>
  <c r="I143" i="62" s="1"/>
  <c r="L143" i="62" s="1"/>
  <c r="N143" i="62" s="1"/>
  <c r="Q143" i="62" s="1"/>
  <c r="S143" i="62" s="1"/>
  <c r="G62" i="58"/>
  <c r="AA96" i="62" l="1"/>
  <c r="G102" i="59" l="1"/>
  <c r="D89" i="58" s="1"/>
  <c r="G89" i="58" s="1"/>
  <c r="G26" i="62" l="1"/>
  <c r="I26" i="62" s="1"/>
  <c r="L26" i="62" s="1"/>
  <c r="N26" i="62" s="1"/>
  <c r="V143" i="62"/>
  <c r="X143" i="62" s="1"/>
  <c r="AA143" i="62" s="1"/>
  <c r="G22" i="60" l="1"/>
  <c r="D22" i="59" s="1"/>
  <c r="G22" i="59" s="1"/>
  <c r="D19" i="58" s="1"/>
  <c r="Q26" i="62" l="1"/>
  <c r="S26" i="62" s="1"/>
  <c r="V26" i="62" s="1"/>
  <c r="X26" i="62" s="1"/>
  <c r="G158" i="62" l="1"/>
  <c r="I158" i="62" s="1"/>
  <c r="G112" i="57"/>
  <c r="D114" i="60" s="1"/>
  <c r="L158" i="62" l="1"/>
  <c r="N158" i="62" s="1"/>
  <c r="Q158" i="62" s="1"/>
  <c r="S158" i="62" s="1"/>
  <c r="V158" i="62" s="1"/>
  <c r="X158" i="62" s="1"/>
  <c r="AA158" i="62" s="1"/>
  <c r="G114" i="60"/>
  <c r="D114" i="59" s="1"/>
  <c r="G114" i="59" s="1"/>
  <c r="D97" i="58" s="1"/>
  <c r="G97" i="58" s="1"/>
  <c r="G21" i="62"/>
  <c r="I21" i="62" s="1"/>
  <c r="G17" i="57" l="1"/>
  <c r="D18" i="60" s="1"/>
  <c r="G18" i="60" s="1"/>
  <c r="D18" i="59" s="1"/>
  <c r="G18" i="59" s="1"/>
  <c r="D15" i="58" s="1"/>
  <c r="L21" i="62" l="1"/>
  <c r="N21" i="62" s="1"/>
  <c r="Q21" i="62" s="1"/>
  <c r="S21" i="62" s="1"/>
  <c r="V21" i="62" s="1"/>
  <c r="X21" i="62" s="1"/>
  <c r="G15" i="58"/>
  <c r="AA21" i="62" l="1"/>
  <c r="G152" i="62" l="1"/>
  <c r="I152" i="62" s="1"/>
  <c r="L152" i="62" s="1"/>
  <c r="N152" i="62" s="1"/>
  <c r="Q152" i="62" s="1"/>
  <c r="S152" i="62" s="1"/>
  <c r="V152" i="62" s="1"/>
  <c r="X152" i="62" s="1"/>
  <c r="AA152" i="62" s="1"/>
  <c r="G67" i="62" l="1"/>
  <c r="I67" i="62" s="1"/>
  <c r="L67" i="62" s="1"/>
  <c r="N67" i="62" s="1"/>
  <c r="G82" i="62"/>
  <c r="I82" i="62" s="1"/>
  <c r="L82" i="62" s="1"/>
  <c r="N82" i="62" s="1"/>
  <c r="G65" i="62"/>
  <c r="I65" i="62" s="1"/>
  <c r="L65" i="62" s="1"/>
  <c r="N65" i="62" s="1"/>
  <c r="G95" i="62"/>
  <c r="I95" i="62" s="1"/>
  <c r="L95" i="62" s="1"/>
  <c r="N95" i="62" s="1"/>
  <c r="G81" i="62"/>
  <c r="I81" i="62" s="1"/>
  <c r="L81" i="62" s="1"/>
  <c r="N81" i="62" s="1"/>
  <c r="Q81" i="62" s="1"/>
  <c r="S81" i="62" s="1"/>
  <c r="G47" i="60"/>
  <c r="D46" i="59" s="1"/>
  <c r="Q67" i="62" l="1"/>
  <c r="S67" i="62" s="1"/>
  <c r="Q65" i="62"/>
  <c r="S65" i="62" s="1"/>
  <c r="G46" i="59"/>
  <c r="V67" i="62" l="1"/>
  <c r="X67" i="62" s="1"/>
  <c r="AA67" i="62" s="1"/>
  <c r="G44" i="59"/>
  <c r="D40" i="58" s="1"/>
  <c r="G63" i="60"/>
  <c r="D68" i="59" s="1"/>
  <c r="G56" i="60"/>
  <c r="D59" i="59" s="1"/>
  <c r="G58" i="59"/>
  <c r="D51" i="58" s="1"/>
  <c r="G68" i="59" l="1"/>
  <c r="D61" i="58" s="1"/>
  <c r="G61" i="58" s="1"/>
  <c r="G59" i="59"/>
  <c r="D52" i="58" s="1"/>
  <c r="G52" i="58" s="1"/>
  <c r="V81" i="62"/>
  <c r="X81" i="62" s="1"/>
  <c r="AA81" i="62" s="1"/>
  <c r="G51" i="58"/>
  <c r="V65" i="62"/>
  <c r="X65" i="62" s="1"/>
  <c r="Q82" i="62"/>
  <c r="S82" i="62" s="1"/>
  <c r="V82" i="62" s="1"/>
  <c r="X82" i="62" s="1"/>
  <c r="AA82" i="62" s="1"/>
  <c r="Q95" i="62"/>
  <c r="S95" i="62" s="1"/>
  <c r="V95" i="62" s="1"/>
  <c r="X95" i="62" s="1"/>
  <c r="AA95" i="62" s="1"/>
  <c r="G40" i="58"/>
  <c r="AA65" i="62" l="1"/>
  <c r="G63" i="56" l="1"/>
  <c r="D66" i="57" s="1"/>
  <c r="G100" i="62" l="1"/>
  <c r="I100" i="62" s="1"/>
  <c r="L100" i="62" s="1"/>
  <c r="N100" i="62" l="1"/>
  <c r="Q100" i="62"/>
  <c r="S100" i="62" l="1"/>
  <c r="G66" i="62"/>
  <c r="I66" i="62" s="1"/>
  <c r="V100" i="62" l="1"/>
  <c r="X100" i="62" l="1"/>
  <c r="G50" i="57"/>
  <c r="D46" i="60" s="1"/>
  <c r="AA100" i="62" l="1"/>
  <c r="L66" i="62"/>
  <c r="N66" i="62" s="1"/>
  <c r="G46" i="60"/>
  <c r="D45" i="59" s="1"/>
  <c r="Q66" i="62" l="1"/>
  <c r="S66" i="62" s="1"/>
  <c r="V66" i="62" s="1"/>
  <c r="X66" i="62" s="1"/>
  <c r="AA66" i="62" s="1"/>
  <c r="G45" i="59"/>
  <c r="G54" i="56" l="1"/>
  <c r="G87" i="62" l="1"/>
  <c r="I87" i="62" s="1"/>
  <c r="L87" i="62"/>
  <c r="N87" i="62" s="1"/>
  <c r="Q87" i="62" l="1"/>
  <c r="S87" i="62" s="1"/>
  <c r="V87" i="62" s="1"/>
  <c r="X87" i="62" s="1"/>
  <c r="G62" i="59"/>
  <c r="D55" i="58" s="1"/>
  <c r="G99" i="57"/>
  <c r="D102" i="60" s="1"/>
  <c r="G84" i="57"/>
  <c r="D84" i="60" s="1"/>
  <c r="G15" i="57"/>
  <c r="D15" i="60" s="1"/>
  <c r="G16" i="57"/>
  <c r="D17" i="60" s="1"/>
  <c r="G55" i="58" l="1"/>
  <c r="AA87" i="62"/>
  <c r="G56" i="57"/>
  <c r="G82" i="57"/>
  <c r="D88" i="60" s="1"/>
  <c r="D132" i="60" l="1"/>
  <c r="D53" i="60"/>
  <c r="G61" i="56" l="1"/>
  <c r="G62" i="56"/>
  <c r="D64" i="57" s="1"/>
  <c r="G97" i="62" l="1"/>
  <c r="I97" i="62" s="1"/>
  <c r="G94" i="62"/>
  <c r="I94" i="62" s="1"/>
  <c r="L94" i="62" s="1"/>
  <c r="N94" i="62" s="1"/>
  <c r="Q94" i="62" s="1"/>
  <c r="S94" i="62" s="1"/>
  <c r="V94" i="62" s="1"/>
  <c r="X94" i="62" s="1"/>
  <c r="AA94" i="62" s="1"/>
  <c r="L97" i="62"/>
  <c r="N97" i="62" s="1"/>
  <c r="G64" i="57"/>
  <c r="D65" i="60" s="1"/>
  <c r="G65" i="60" l="1"/>
  <c r="Q97" i="62" l="1"/>
  <c r="S97" i="62" s="1"/>
  <c r="V97" i="62" s="1"/>
  <c r="X97" i="62" s="1"/>
  <c r="AA97" i="62" s="1"/>
  <c r="F119" i="57" l="1"/>
  <c r="F141" i="57" s="1"/>
  <c r="K165" i="62"/>
  <c r="K188" i="62" s="1"/>
  <c r="G54" i="62" l="1"/>
  <c r="I54" i="62" s="1"/>
  <c r="L54" i="62" s="1"/>
  <c r="N54" i="62" s="1"/>
  <c r="G38" i="56"/>
  <c r="D39" i="57" s="1"/>
  <c r="G39" i="57" s="1"/>
  <c r="D37" i="60" s="1"/>
  <c r="G107" i="56"/>
  <c r="D116" i="57" s="1"/>
  <c r="G162" i="62" l="1"/>
  <c r="I162" i="62"/>
  <c r="G116" i="57"/>
  <c r="L162" i="62" l="1"/>
  <c r="G37" i="60" l="1"/>
  <c r="D37" i="59" s="1"/>
  <c r="N162" i="62"/>
  <c r="Q54" i="62" l="1"/>
  <c r="S54" i="62" s="1"/>
  <c r="G37" i="59"/>
  <c r="Q162" i="62"/>
  <c r="V54" i="62" l="1"/>
  <c r="X54" i="62" s="1"/>
  <c r="AA54" i="62" s="1"/>
  <c r="S162" i="62"/>
  <c r="G14" i="62" l="1"/>
  <c r="I14" i="62" s="1"/>
  <c r="L14" i="62" s="1"/>
  <c r="N14" i="62" s="1"/>
  <c r="G13" i="56"/>
  <c r="D13" i="57" s="1"/>
  <c r="G13" i="57" s="1"/>
  <c r="V162" i="62"/>
  <c r="Q14" i="62" l="1"/>
  <c r="S14" i="62" s="1"/>
  <c r="V14" i="62" s="1"/>
  <c r="X14" i="62" s="1"/>
  <c r="AA14" i="62" s="1"/>
  <c r="X162" i="62"/>
  <c r="AA162" i="62" l="1"/>
  <c r="G28" i="62" l="1"/>
  <c r="I28" i="62" s="1"/>
  <c r="G18" i="56"/>
  <c r="D21" i="57" s="1"/>
  <c r="G52" i="62"/>
  <c r="I52" i="62" s="1"/>
  <c r="L52" i="62" s="1"/>
  <c r="N52" i="62" s="1"/>
  <c r="G36" i="56"/>
  <c r="D37" i="57" s="1"/>
  <c r="G37" i="57" s="1"/>
  <c r="D35" i="60" s="1"/>
  <c r="G64" i="62"/>
  <c r="I64" i="62" s="1"/>
  <c r="L64" i="62" s="1"/>
  <c r="N64" i="62" s="1"/>
  <c r="G47" i="56"/>
  <c r="D49" i="57" s="1"/>
  <c r="G49" i="57" s="1"/>
  <c r="D45" i="60" s="1"/>
  <c r="G15" i="62"/>
  <c r="I15" i="62" s="1"/>
  <c r="G14" i="56"/>
  <c r="D14" i="57" s="1"/>
  <c r="G133" i="62"/>
  <c r="I133" i="62" s="1"/>
  <c r="G81" i="56"/>
  <c r="D89" i="57" s="1"/>
  <c r="G51" i="62"/>
  <c r="I51" i="62" s="1"/>
  <c r="L51" i="62" s="1"/>
  <c r="N51" i="62" s="1"/>
  <c r="G35" i="56"/>
  <c r="D36" i="57" s="1"/>
  <c r="G36" i="57" s="1"/>
  <c r="D34" i="60" s="1"/>
  <c r="D165" i="62"/>
  <c r="D188" i="62" s="1"/>
  <c r="G32" i="62"/>
  <c r="I32" i="62" s="1"/>
  <c r="G21" i="56"/>
  <c r="D24" i="57" s="1"/>
  <c r="G31" i="62"/>
  <c r="I31" i="62" s="1"/>
  <c r="G20" i="56"/>
  <c r="D23" i="57" s="1"/>
  <c r="G11" i="62"/>
  <c r="I11" i="62" s="1"/>
  <c r="L11" i="62" s="1"/>
  <c r="N11" i="62" s="1"/>
  <c r="G10" i="56"/>
  <c r="D10" i="57" s="1"/>
  <c r="G10" i="57" s="1"/>
  <c r="D11" i="60" s="1"/>
  <c r="G11" i="56"/>
  <c r="D11" i="57" s="1"/>
  <c r="G12" i="62"/>
  <c r="I12" i="62" s="1"/>
  <c r="G92" i="62"/>
  <c r="G59" i="56"/>
  <c r="G102" i="56"/>
  <c r="D111" i="57" s="1"/>
  <c r="I92" i="62" l="1"/>
  <c r="G192" i="62"/>
  <c r="I192" i="62" s="1"/>
  <c r="D122" i="56"/>
  <c r="D118" i="56"/>
  <c r="D109" i="56"/>
  <c r="D132" i="56" s="1"/>
  <c r="F193" i="62"/>
  <c r="G71" i="56"/>
  <c r="D76" i="57" s="1"/>
  <c r="G27" i="56"/>
  <c r="G60" i="56"/>
  <c r="G69" i="56"/>
  <c r="G44" i="56"/>
  <c r="D45" i="57" s="1"/>
  <c r="G17" i="56"/>
  <c r="D20" i="57" s="1"/>
  <c r="F39" i="56"/>
  <c r="G25" i="56"/>
  <c r="G88" i="56"/>
  <c r="D97" i="57" s="1"/>
  <c r="G97" i="57" s="1"/>
  <c r="D100" i="60" s="1"/>
  <c r="F104" i="56"/>
  <c r="G45" i="56"/>
  <c r="D47" i="57" s="1"/>
  <c r="G23" i="56"/>
  <c r="D26" i="57" s="1"/>
  <c r="G46" i="56"/>
  <c r="D48" i="57" s="1"/>
  <c r="F197" i="62"/>
  <c r="F140" i="56"/>
  <c r="G52" i="56"/>
  <c r="F109" i="56"/>
  <c r="F132" i="56" s="1"/>
  <c r="G126" i="62"/>
  <c r="I126" i="62" s="1"/>
  <c r="G16" i="56"/>
  <c r="D19" i="57" s="1"/>
  <c r="G156" i="62"/>
  <c r="D136" i="56"/>
  <c r="D193" i="62"/>
  <c r="D63" i="57"/>
  <c r="G33" i="56"/>
  <c r="G96" i="56"/>
  <c r="D99" i="56"/>
  <c r="G98" i="56" s="1"/>
  <c r="G150" i="62"/>
  <c r="D197" i="62"/>
  <c r="D140" i="56"/>
  <c r="D104" i="56"/>
  <c r="D159" i="62"/>
  <c r="G157" i="62" l="1"/>
  <c r="I157" i="62" s="1"/>
  <c r="L157" i="62" s="1"/>
  <c r="N157" i="62" s="1"/>
  <c r="G60" i="62"/>
  <c r="G140" i="62"/>
  <c r="I140" i="62" s="1"/>
  <c r="L140" i="62" s="1"/>
  <c r="N140" i="62" s="1"/>
  <c r="G25" i="62"/>
  <c r="I25" i="62" s="1"/>
  <c r="G62" i="62"/>
  <c r="I62" i="62" s="1"/>
  <c r="L62" i="62" s="1"/>
  <c r="N62" i="62" s="1"/>
  <c r="G99" i="62"/>
  <c r="G43" i="62"/>
  <c r="I43" i="62" s="1"/>
  <c r="L43" i="62" s="1"/>
  <c r="N43" i="62" s="1"/>
  <c r="G139" i="62"/>
  <c r="I139" i="62" s="1"/>
  <c r="F165" i="62"/>
  <c r="F188" i="62" s="1"/>
  <c r="G114" i="62"/>
  <c r="I114" i="62" s="1"/>
  <c r="G135" i="56"/>
  <c r="G103" i="56"/>
  <c r="G104" i="56" s="1"/>
  <c r="D126" i="57"/>
  <c r="G108" i="56"/>
  <c r="G191" i="62"/>
  <c r="I191" i="62" s="1"/>
  <c r="D167" i="62"/>
  <c r="F153" i="62"/>
  <c r="G87" i="56"/>
  <c r="D96" i="57" s="1"/>
  <c r="D131" i="56"/>
  <c r="G97" i="56"/>
  <c r="D107" i="57" s="1"/>
  <c r="F99" i="56"/>
  <c r="F131" i="56" s="1"/>
  <c r="F118" i="56"/>
  <c r="G139" i="56"/>
  <c r="D187" i="62"/>
  <c r="G196" i="62"/>
  <c r="G197" i="62" s="1"/>
  <c r="F29" i="56"/>
  <c r="F113" i="56" s="1"/>
  <c r="D111" i="56"/>
  <c r="F45" i="62"/>
  <c r="F147" i="62" s="1"/>
  <c r="G63" i="62"/>
  <c r="I63" i="62" s="1"/>
  <c r="G47" i="57"/>
  <c r="D44" i="60" s="1"/>
  <c r="G24" i="62"/>
  <c r="I24" i="62" s="1"/>
  <c r="G151" i="62"/>
  <c r="I151" i="62" s="1"/>
  <c r="F117" i="56"/>
  <c r="G64" i="56"/>
  <c r="G83" i="62"/>
  <c r="I83" i="62" s="1"/>
  <c r="L83" i="62" s="1"/>
  <c r="N83" i="62" s="1"/>
  <c r="G108" i="62"/>
  <c r="I108" i="62" s="1"/>
  <c r="L108" i="62" s="1"/>
  <c r="N108" i="62" s="1"/>
  <c r="I60" i="62"/>
  <c r="I99" i="62"/>
  <c r="I150" i="62"/>
  <c r="D106" i="57"/>
  <c r="D34" i="57"/>
  <c r="G34" i="57" s="1"/>
  <c r="D144" i="57"/>
  <c r="G136" i="56"/>
  <c r="I156" i="62"/>
  <c r="G159" i="62"/>
  <c r="G122" i="56"/>
  <c r="F122" i="56"/>
  <c r="G163" i="62"/>
  <c r="G68" i="56"/>
  <c r="G105" i="62"/>
  <c r="G115" i="62"/>
  <c r="I115" i="62" s="1"/>
  <c r="G35" i="62"/>
  <c r="I35" i="62" s="1"/>
  <c r="F159" i="62"/>
  <c r="G38" i="62"/>
  <c r="I38" i="62" s="1"/>
  <c r="L38" i="62" s="1"/>
  <c r="N38" i="62" s="1"/>
  <c r="F55" i="62"/>
  <c r="G93" i="62"/>
  <c r="F136" i="56"/>
  <c r="I93" i="62" l="1"/>
  <c r="I105" i="62"/>
  <c r="G193" i="62"/>
  <c r="G99" i="56"/>
  <c r="G131" i="56" s="1"/>
  <c r="G153" i="62"/>
  <c r="G187" i="62" s="1"/>
  <c r="F111" i="56"/>
  <c r="F167" i="62"/>
  <c r="I196" i="62"/>
  <c r="I197" i="62" s="1"/>
  <c r="D117" i="57"/>
  <c r="G109" i="56"/>
  <c r="G132" i="56" s="1"/>
  <c r="D65" i="57"/>
  <c r="F187" i="62"/>
  <c r="D149" i="57"/>
  <c r="D150" i="57" s="1"/>
  <c r="F169" i="62"/>
  <c r="G140" i="56"/>
  <c r="I163" i="62"/>
  <c r="G165" i="62"/>
  <c r="D71" i="57"/>
  <c r="I159" i="62"/>
  <c r="D146" i="57"/>
  <c r="I193" i="62"/>
  <c r="D108" i="57"/>
  <c r="D140" i="57" s="1"/>
  <c r="I153" i="62"/>
  <c r="L93" i="62" l="1"/>
  <c r="N93" i="62" s="1"/>
  <c r="F173" i="62"/>
  <c r="G111" i="56"/>
  <c r="G117" i="57"/>
  <c r="D119" i="57"/>
  <c r="D141" i="57" s="1"/>
  <c r="I187" i="62"/>
  <c r="F178" i="62"/>
  <c r="G66" i="57"/>
  <c r="D68" i="60" s="1"/>
  <c r="G68" i="60" s="1"/>
  <c r="G118" i="56"/>
  <c r="L163" i="62"/>
  <c r="I165" i="62"/>
  <c r="I188" i="62" s="1"/>
  <c r="G188" i="62"/>
  <c r="G167" i="62"/>
  <c r="G138" i="62" l="1"/>
  <c r="D118" i="60"/>
  <c r="D120" i="60" s="1"/>
  <c r="D142" i="60" s="1"/>
  <c r="G119" i="57"/>
  <c r="G141" i="57" s="1"/>
  <c r="D121" i="57"/>
  <c r="D128" i="57"/>
  <c r="N163" i="62"/>
  <c r="L165" i="62"/>
  <c r="L188" i="62" s="1"/>
  <c r="I167" i="62"/>
  <c r="I138" i="62"/>
  <c r="G86" i="56"/>
  <c r="N165" i="62" l="1"/>
  <c r="N188" i="62" s="1"/>
  <c r="D95" i="57"/>
  <c r="G107" i="57" l="1"/>
  <c r="G24" i="57"/>
  <c r="G145" i="57"/>
  <c r="D146" i="60" s="1"/>
  <c r="G146" i="60" s="1"/>
  <c r="L192" i="62"/>
  <c r="N192" i="62" s="1"/>
  <c r="L32" i="62" l="1"/>
  <c r="N32" i="62" s="1"/>
  <c r="L151" i="62"/>
  <c r="N151" i="62" s="1"/>
  <c r="G63" i="57"/>
  <c r="D62" i="60" s="1"/>
  <c r="G19" i="57"/>
  <c r="G71" i="57"/>
  <c r="D73" i="60" s="1"/>
  <c r="G76" i="57"/>
  <c r="D78" i="60" s="1"/>
  <c r="G77" i="57"/>
  <c r="D79" i="60" s="1"/>
  <c r="G20" i="57"/>
  <c r="D20" i="60" s="1"/>
  <c r="G106" i="57"/>
  <c r="G26" i="57"/>
  <c r="G48" i="57"/>
  <c r="G21" i="57"/>
  <c r="D21" i="60" s="1"/>
  <c r="L25" i="62" l="1"/>
  <c r="N25" i="62" s="1"/>
  <c r="L105" i="62"/>
  <c r="L92" i="62"/>
  <c r="L60" i="62"/>
  <c r="L126" i="62"/>
  <c r="N126" i="62" s="1"/>
  <c r="G65" i="57"/>
  <c r="L35" i="62"/>
  <c r="N35" i="62" s="1"/>
  <c r="F150" i="57"/>
  <c r="G149" i="57"/>
  <c r="L114" i="62"/>
  <c r="N114" i="62" s="1"/>
  <c r="F113" i="57"/>
  <c r="G111" i="57"/>
  <c r="G83" i="57"/>
  <c r="G131" i="57" s="1"/>
  <c r="F131" i="57"/>
  <c r="K159" i="62"/>
  <c r="L156" i="62"/>
  <c r="K55" i="62"/>
  <c r="L139" i="62"/>
  <c r="N139" i="62" s="1"/>
  <c r="K197" i="62"/>
  <c r="L196" i="62"/>
  <c r="F146" i="57"/>
  <c r="G144" i="57"/>
  <c r="L28" i="62"/>
  <c r="N28" i="62" s="1"/>
  <c r="L12" i="62"/>
  <c r="N12" i="62" s="1"/>
  <c r="K193" i="62"/>
  <c r="L191" i="62"/>
  <c r="L115" i="62"/>
  <c r="N115" i="62" s="1"/>
  <c r="L63" i="62"/>
  <c r="N63" i="62" s="1"/>
  <c r="L150" i="62"/>
  <c r="L24" i="62"/>
  <c r="N24" i="62" s="1"/>
  <c r="G45" i="57"/>
  <c r="G11" i="57"/>
  <c r="D12" i="60" s="1"/>
  <c r="G108" i="57"/>
  <c r="D109" i="60"/>
  <c r="L99" i="62"/>
  <c r="F40" i="57"/>
  <c r="G96" i="57"/>
  <c r="D99" i="60" s="1"/>
  <c r="K153" i="62"/>
  <c r="F108" i="57"/>
  <c r="G110" i="62"/>
  <c r="I110" i="62" s="1"/>
  <c r="N60" i="62" l="1"/>
  <c r="N92" i="62"/>
  <c r="G98" i="62"/>
  <c r="G102" i="62" s="1"/>
  <c r="F121" i="57"/>
  <c r="K167" i="62"/>
  <c r="N156" i="62"/>
  <c r="L159" i="62"/>
  <c r="F140" i="57"/>
  <c r="L153" i="62"/>
  <c r="N150" i="62"/>
  <c r="G146" i="57"/>
  <c r="D145" i="60"/>
  <c r="D147" i="60" s="1"/>
  <c r="K187" i="62"/>
  <c r="D67" i="60"/>
  <c r="D110" i="60"/>
  <c r="L197" i="62"/>
  <c r="N196" i="62"/>
  <c r="G113" i="57"/>
  <c r="D113" i="60"/>
  <c r="N99" i="62"/>
  <c r="L193" i="62"/>
  <c r="N191" i="62"/>
  <c r="N105" i="62"/>
  <c r="D150" i="60"/>
  <c r="G150" i="57"/>
  <c r="G22" i="62"/>
  <c r="I22" i="62" s="1"/>
  <c r="L22" i="62" s="1"/>
  <c r="N22" i="62" s="1"/>
  <c r="I98" i="62" l="1"/>
  <c r="I102" i="62" s="1"/>
  <c r="L167" i="62"/>
  <c r="D151" i="60"/>
  <c r="N153" i="62"/>
  <c r="D115" i="60"/>
  <c r="D141" i="60" s="1"/>
  <c r="G140" i="57"/>
  <c r="G121" i="57"/>
  <c r="N197" i="62"/>
  <c r="Q22" i="62"/>
  <c r="S22" i="62" s="1"/>
  <c r="N193" i="62"/>
  <c r="L187" i="62"/>
  <c r="N159" i="62"/>
  <c r="G19" i="59"/>
  <c r="D16" i="58" s="1"/>
  <c r="L98" i="62" l="1"/>
  <c r="L102" i="62" s="1"/>
  <c r="N167" i="62"/>
  <c r="N187" i="62"/>
  <c r="V22" i="62"/>
  <c r="X22" i="62" s="1"/>
  <c r="G70" i="56"/>
  <c r="D122" i="60"/>
  <c r="G21" i="60"/>
  <c r="G109" i="62"/>
  <c r="I109" i="62" s="1"/>
  <c r="L109" i="62" s="1"/>
  <c r="N109" i="62" s="1"/>
  <c r="N98" i="62" l="1"/>
  <c r="N102" i="62" s="1"/>
  <c r="Q28" i="62"/>
  <c r="S28" i="62" s="1"/>
  <c r="V28" i="62" s="1"/>
  <c r="X28" i="62" s="1"/>
  <c r="AA28" i="62" s="1"/>
  <c r="D73" i="57"/>
  <c r="G73" i="57" s="1"/>
  <c r="D76" i="60" s="1"/>
  <c r="G131" i="62"/>
  <c r="I131" i="62" l="1"/>
  <c r="G16" i="58"/>
  <c r="AA22" i="62" l="1"/>
  <c r="G90" i="57" l="1"/>
  <c r="D93" i="60" s="1"/>
  <c r="G93" i="60" l="1"/>
  <c r="D92" i="59" s="1"/>
  <c r="G92" i="59" s="1"/>
  <c r="D79" i="58" s="1"/>
  <c r="G79" i="58" s="1"/>
  <c r="L131" i="62"/>
  <c r="G142" i="62"/>
  <c r="I142" i="62" s="1"/>
  <c r="L142" i="62" s="1"/>
  <c r="N142" i="62" s="1"/>
  <c r="G107" i="62"/>
  <c r="I107" i="62" s="1"/>
  <c r="L107" i="62" s="1"/>
  <c r="N107" i="62" s="1"/>
  <c r="G80" i="62"/>
  <c r="I80" i="62" s="1"/>
  <c r="L80" i="62" s="1"/>
  <c r="N80" i="62" s="1"/>
  <c r="G125" i="62"/>
  <c r="I125" i="62" s="1"/>
  <c r="L125" i="62" s="1"/>
  <c r="N125" i="62" s="1"/>
  <c r="G86" i="62"/>
  <c r="I86" i="62" s="1"/>
  <c r="L86" i="62" s="1"/>
  <c r="N86" i="62" s="1"/>
  <c r="G111" i="62"/>
  <c r="I111" i="62" s="1"/>
  <c r="L111" i="62" s="1"/>
  <c r="N111" i="62" s="1"/>
  <c r="G68" i="62"/>
  <c r="I68" i="62" s="1"/>
  <c r="L68" i="62" s="1"/>
  <c r="N68" i="62" s="1"/>
  <c r="G70" i="62"/>
  <c r="I70" i="62" s="1"/>
  <c r="G112" i="62"/>
  <c r="I112" i="62" s="1"/>
  <c r="L112" i="62" s="1"/>
  <c r="N112" i="62" s="1"/>
  <c r="G16" i="62"/>
  <c r="I16" i="62" s="1"/>
  <c r="L16" i="62" s="1"/>
  <c r="N16" i="62" s="1"/>
  <c r="G40" i="62"/>
  <c r="I40" i="62" s="1"/>
  <c r="L40" i="62" s="1"/>
  <c r="N40" i="62" s="1"/>
  <c r="N131" i="62" l="1"/>
  <c r="G29" i="59"/>
  <c r="D26" i="58" s="1"/>
  <c r="G48" i="59"/>
  <c r="D43" i="58" s="1"/>
  <c r="G84" i="62"/>
  <c r="I84" i="62" s="1"/>
  <c r="G55" i="60"/>
  <c r="D57" i="59" s="1"/>
  <c r="G120" i="62"/>
  <c r="G102" i="60"/>
  <c r="D101" i="59" s="1"/>
  <c r="G78" i="62"/>
  <c r="I78" i="62" s="1"/>
  <c r="L78" i="62" s="1"/>
  <c r="N78" i="62" s="1"/>
  <c r="G77" i="62"/>
  <c r="I77" i="62" l="1"/>
  <c r="Q131" i="62"/>
  <c r="Q80" i="62"/>
  <c r="S80" i="62" s="1"/>
  <c r="G43" i="58"/>
  <c r="Q142" i="62"/>
  <c r="S142" i="62" s="1"/>
  <c r="G53" i="56"/>
  <c r="D117" i="56"/>
  <c r="I120" i="62"/>
  <c r="S131" i="62" l="1"/>
  <c r="L77" i="62"/>
  <c r="D58" i="57"/>
  <c r="G117" i="56"/>
  <c r="Q86" i="62"/>
  <c r="S86" i="62" s="1"/>
  <c r="G84" i="60"/>
  <c r="L120" i="62"/>
  <c r="N77" i="62" l="1"/>
  <c r="V131" i="62"/>
  <c r="L84" i="62"/>
  <c r="N84" i="62" s="1"/>
  <c r="Q112" i="62"/>
  <c r="S112" i="62" s="1"/>
  <c r="Q40" i="62"/>
  <c r="S40" i="62" s="1"/>
  <c r="V40" i="62" s="1"/>
  <c r="X40" i="62" s="1"/>
  <c r="L70" i="62"/>
  <c r="N70" i="62" s="1"/>
  <c r="Q70" i="62" s="1"/>
  <c r="S70" i="62" s="1"/>
  <c r="V70" i="62" s="1"/>
  <c r="X70" i="62" s="1"/>
  <c r="AA70" i="62" s="1"/>
  <c r="V86" i="62"/>
  <c r="X86" i="62" s="1"/>
  <c r="D127" i="57"/>
  <c r="G58" i="57"/>
  <c r="D57" i="60" s="1"/>
  <c r="G75" i="60"/>
  <c r="D78" i="59" s="1"/>
  <c r="G78" i="59" s="1"/>
  <c r="D71" i="58" s="1"/>
  <c r="G71" i="58" s="1"/>
  <c r="N120" i="62"/>
  <c r="X131" i="62" l="1"/>
  <c r="Q68" i="62"/>
  <c r="S68" i="62" s="1"/>
  <c r="G57" i="60"/>
  <c r="D60" i="59" s="1"/>
  <c r="G60" i="59" s="1"/>
  <c r="D53" i="58" s="1"/>
  <c r="G53" i="58" s="1"/>
  <c r="Q84" i="62"/>
  <c r="S84" i="62" s="1"/>
  <c r="V84" i="62" s="1"/>
  <c r="X84" i="62" s="1"/>
  <c r="AA84" i="62" s="1"/>
  <c r="Q107" i="62"/>
  <c r="S107" i="62" s="1"/>
  <c r="V107" i="62" s="1"/>
  <c r="X107" i="62" s="1"/>
  <c r="AA107" i="62" s="1"/>
  <c r="G88" i="60"/>
  <c r="G26" i="58"/>
  <c r="G77" i="60"/>
  <c r="D79" i="59" s="1"/>
  <c r="G80" i="59"/>
  <c r="D72" i="58" s="1"/>
  <c r="G54" i="58"/>
  <c r="G57" i="59"/>
  <c r="Q120" i="62"/>
  <c r="G18" i="62"/>
  <c r="I18" i="62" s="1"/>
  <c r="L18" i="62" s="1"/>
  <c r="N18" i="62" s="1"/>
  <c r="S120" i="62" l="1"/>
  <c r="AA131" i="62"/>
  <c r="Q125" i="62"/>
  <c r="S125" i="62" s="1"/>
  <c r="V112" i="62"/>
  <c r="X112" i="62" s="1"/>
  <c r="Q111" i="62"/>
  <c r="S111" i="62" s="1"/>
  <c r="Q78" i="62"/>
  <c r="S78" i="62" s="1"/>
  <c r="V80" i="62"/>
  <c r="X80" i="62" s="1"/>
  <c r="AA80" i="62" s="1"/>
  <c r="AA40" i="62"/>
  <c r="AA86" i="62"/>
  <c r="V125" i="62"/>
  <c r="X125" i="62" s="1"/>
  <c r="G13" i="62"/>
  <c r="I13" i="62" s="1"/>
  <c r="G12" i="56"/>
  <c r="D12" i="57" s="1"/>
  <c r="G79" i="59"/>
  <c r="G15" i="60"/>
  <c r="G47" i="59"/>
  <c r="D41" i="58" s="1"/>
  <c r="V120" i="62" l="1"/>
  <c r="V68" i="62"/>
  <c r="X68" i="62" s="1"/>
  <c r="Q16" i="62"/>
  <c r="S16" i="62" s="1"/>
  <c r="V16" i="62" s="1"/>
  <c r="X16" i="62" s="1"/>
  <c r="AA16" i="62" s="1"/>
  <c r="V111" i="62"/>
  <c r="X111" i="62" s="1"/>
  <c r="AA111" i="62" s="1"/>
  <c r="AA125" i="62"/>
  <c r="G55" i="59"/>
  <c r="D49" i="58" s="1"/>
  <c r="G41" i="58"/>
  <c r="G72" i="58"/>
  <c r="X120" i="62" l="1"/>
  <c r="AA112" i="62"/>
  <c r="Q77" i="62"/>
  <c r="G53" i="60"/>
  <c r="D54" i="59" s="1"/>
  <c r="G54" i="59" s="1"/>
  <c r="V78" i="62"/>
  <c r="X78" i="62" s="1"/>
  <c r="G89" i="56"/>
  <c r="L13" i="62"/>
  <c r="N13" i="62" s="1"/>
  <c r="G12" i="57"/>
  <c r="D13" i="60" s="1"/>
  <c r="G141" i="62"/>
  <c r="G145" i="62" s="1"/>
  <c r="AA68" i="62"/>
  <c r="AA120" i="62" l="1"/>
  <c r="AA78" i="62"/>
  <c r="G49" i="58"/>
  <c r="S77" i="62"/>
  <c r="D98" i="57"/>
  <c r="I141" i="62"/>
  <c r="I145" i="62" s="1"/>
  <c r="G66" i="60"/>
  <c r="D70" i="59" s="1"/>
  <c r="Q98" i="62" l="1"/>
  <c r="S98" i="62" s="1"/>
  <c r="V77" i="62"/>
  <c r="G70" i="59"/>
  <c r="D63" i="58" s="1"/>
  <c r="G13" i="60"/>
  <c r="D12" i="59" s="1"/>
  <c r="G98" i="57"/>
  <c r="D101" i="60" s="1"/>
  <c r="V98" i="62" l="1"/>
  <c r="X98" i="62" s="1"/>
  <c r="Q13" i="62"/>
  <c r="S13" i="62" s="1"/>
  <c r="X77" i="62"/>
  <c r="L141" i="62"/>
  <c r="N141" i="62" s="1"/>
  <c r="G63" i="58"/>
  <c r="G12" i="59"/>
  <c r="AA98" i="62" l="1"/>
  <c r="V13" i="62"/>
  <c r="X13" i="62" s="1"/>
  <c r="AA13" i="62" s="1"/>
  <c r="AA77" i="62"/>
  <c r="G76" i="60"/>
  <c r="Q109" i="62" l="1"/>
  <c r="S109" i="62" s="1"/>
  <c r="V109" i="62" s="1"/>
  <c r="X109" i="62" s="1"/>
  <c r="AA109" i="62" s="1"/>
  <c r="D124" i="56"/>
  <c r="D180" i="62"/>
  <c r="F124" i="56" l="1"/>
  <c r="G132" i="62"/>
  <c r="G80" i="56"/>
  <c r="G74" i="57"/>
  <c r="G135" i="62" l="1"/>
  <c r="G180" i="62" s="1"/>
  <c r="I132" i="62"/>
  <c r="G124" i="56"/>
  <c r="D88" i="57"/>
  <c r="D133" i="57" s="1"/>
  <c r="L110" i="62"/>
  <c r="N110" i="62" s="1"/>
  <c r="Q110" i="62" s="1"/>
  <c r="S110" i="62" s="1"/>
  <c r="V110" i="62" s="1"/>
  <c r="X110" i="62" s="1"/>
  <c r="AA110" i="62" s="1"/>
  <c r="F180" i="62"/>
  <c r="L132" i="62"/>
  <c r="Q132" i="62" l="1"/>
  <c r="I135" i="62"/>
  <c r="I180" i="62" s="1"/>
  <c r="G88" i="57"/>
  <c r="S132" i="62" l="1"/>
  <c r="G39" i="58"/>
  <c r="V132" i="62" l="1"/>
  <c r="G99" i="60"/>
  <c r="D99" i="59" s="1"/>
  <c r="X132" i="62" l="1"/>
  <c r="G99" i="59"/>
  <c r="D86" i="58" s="1"/>
  <c r="G86" i="58" s="1"/>
  <c r="Q139" i="62"/>
  <c r="S139" i="62" s="1"/>
  <c r="V139" i="62" s="1"/>
  <c r="X139" i="62" s="1"/>
  <c r="AA139" i="62" s="1"/>
  <c r="AA132" i="62" l="1"/>
  <c r="G69" i="62"/>
  <c r="I69" i="62" s="1"/>
  <c r="L69" i="62" s="1"/>
  <c r="N69" i="62" s="1"/>
  <c r="G19" i="62"/>
  <c r="I19" i="62" s="1"/>
  <c r="L19" i="62" s="1"/>
  <c r="N19" i="62" s="1"/>
  <c r="G29" i="62"/>
  <c r="I29" i="62" s="1"/>
  <c r="L29" i="62" s="1"/>
  <c r="N29" i="62" s="1"/>
  <c r="G106" i="62"/>
  <c r="G20" i="62"/>
  <c r="I20" i="62" s="1"/>
  <c r="L20" i="62" s="1"/>
  <c r="N20" i="62" s="1"/>
  <c r="G39" i="62"/>
  <c r="I39" i="62" s="1"/>
  <c r="I106" i="62" l="1"/>
  <c r="I117" i="62" s="1"/>
  <c r="G117" i="62"/>
  <c r="G124" i="62"/>
  <c r="G128" i="62" s="1"/>
  <c r="D178" i="62"/>
  <c r="G61" i="62"/>
  <c r="G73" i="62" s="1"/>
  <c r="D172" i="62"/>
  <c r="D173" i="62"/>
  <c r="G79" i="62"/>
  <c r="G89" i="62" s="1"/>
  <c r="D175" i="62" l="1"/>
  <c r="I61" i="62"/>
  <c r="I73" i="62" s="1"/>
  <c r="I124" i="62"/>
  <c r="I128" i="62" s="1"/>
  <c r="G178" i="62"/>
  <c r="D119" i="56"/>
  <c r="G173" i="62"/>
  <c r="I79" i="62"/>
  <c r="I89" i="62" s="1"/>
  <c r="D29" i="56"/>
  <c r="D113" i="56" s="1"/>
  <c r="G9" i="56"/>
  <c r="D169" i="62"/>
  <c r="G9" i="62"/>
  <c r="D116" i="56"/>
  <c r="G116" i="56" l="1"/>
  <c r="F119" i="56"/>
  <c r="G119" i="56"/>
  <c r="F128" i="56"/>
  <c r="D126" i="56"/>
  <c r="E10" i="17" s="1"/>
  <c r="I178" i="62"/>
  <c r="F116" i="56"/>
  <c r="G45" i="62"/>
  <c r="G169" i="62" s="1"/>
  <c r="I9" i="62"/>
  <c r="G29" i="56"/>
  <c r="G113" i="56" s="1"/>
  <c r="D9" i="57"/>
  <c r="I173" i="62"/>
  <c r="D129" i="57"/>
  <c r="G126" i="56" l="1"/>
  <c r="E12" i="17"/>
  <c r="F126" i="56"/>
  <c r="E35" i="17" s="1"/>
  <c r="F184" i="62"/>
  <c r="F175" i="62"/>
  <c r="G175" i="62"/>
  <c r="G172" i="62"/>
  <c r="D30" i="57"/>
  <c r="D123" i="57" s="1"/>
  <c r="D135" i="57" s="1"/>
  <c r="G9" i="57"/>
  <c r="I45" i="62"/>
  <c r="I169" i="62" s="1"/>
  <c r="L9" i="62"/>
  <c r="E38" i="17" l="1"/>
  <c r="F172" i="62"/>
  <c r="I175" i="62"/>
  <c r="N9" i="62"/>
  <c r="D9" i="60"/>
  <c r="I172" i="62"/>
  <c r="F10" i="17" l="1"/>
  <c r="E37" i="17"/>
  <c r="F12" i="17" l="1"/>
  <c r="L124" i="62"/>
  <c r="L128" i="62" s="1"/>
  <c r="G87" i="60"/>
  <c r="G132" i="60" s="1"/>
  <c r="F132" i="60"/>
  <c r="N124" i="62" l="1"/>
  <c r="N128" i="62" s="1"/>
  <c r="L178" i="62"/>
  <c r="K178" i="62"/>
  <c r="G9" i="60"/>
  <c r="Q9" i="62" l="1"/>
  <c r="D9" i="59"/>
  <c r="Q124" i="62"/>
  <c r="N178" i="62"/>
  <c r="S124" i="62" l="1"/>
  <c r="S9" i="62"/>
  <c r="V124" i="62" l="1"/>
  <c r="G9" i="59"/>
  <c r="X124" i="62" l="1"/>
  <c r="V9" i="62"/>
  <c r="D9" i="58"/>
  <c r="AA124" i="62" l="1"/>
  <c r="G9" i="58"/>
  <c r="X9" i="62"/>
  <c r="AA9" i="62" l="1"/>
  <c r="F38" i="59" l="1"/>
  <c r="Q63" i="62" l="1"/>
  <c r="S63" i="62" s="1"/>
  <c r="V63" i="62" s="1"/>
  <c r="X63" i="62" s="1"/>
  <c r="AA63" i="62" s="1"/>
  <c r="G34" i="56"/>
  <c r="D39" i="56"/>
  <c r="D128" i="56" s="1"/>
  <c r="D184" i="62"/>
  <c r="G50" i="62"/>
  <c r="D35" i="57" l="1"/>
  <c r="G39" i="56"/>
  <c r="G128" i="56" s="1"/>
  <c r="F34" i="58"/>
  <c r="G55" i="62"/>
  <c r="G184" i="62" s="1"/>
  <c r="I50" i="62"/>
  <c r="G147" i="62" l="1"/>
  <c r="D40" i="57"/>
  <c r="D137" i="57" s="1"/>
  <c r="G35" i="57"/>
  <c r="F120" i="60"/>
  <c r="F142" i="60" s="1"/>
  <c r="G118" i="60"/>
  <c r="P165" i="62"/>
  <c r="Q163" i="62"/>
  <c r="I55" i="62"/>
  <c r="I184" i="62" s="1"/>
  <c r="L50" i="62"/>
  <c r="I147" i="62" l="1"/>
  <c r="P188" i="62"/>
  <c r="G120" i="60"/>
  <c r="G142" i="60" s="1"/>
  <c r="D118" i="59"/>
  <c r="G40" i="57"/>
  <c r="D33" i="60"/>
  <c r="S163" i="62"/>
  <c r="Q165" i="62"/>
  <c r="Q188" i="62" s="1"/>
  <c r="L55" i="62"/>
  <c r="N50" i="62"/>
  <c r="L61" i="62" l="1"/>
  <c r="S165" i="62"/>
  <c r="S188" i="62" s="1"/>
  <c r="D119" i="59"/>
  <c r="D141" i="59" s="1"/>
  <c r="G46" i="57"/>
  <c r="F126" i="57"/>
  <c r="D38" i="60"/>
  <c r="G33" i="60"/>
  <c r="D35" i="59" s="1"/>
  <c r="N55" i="62"/>
  <c r="Q50" i="62"/>
  <c r="S50" i="62" s="1"/>
  <c r="V50" i="62" s="1"/>
  <c r="X50" i="62" s="1"/>
  <c r="AA50" i="62" s="1"/>
  <c r="N61" i="62" l="1"/>
  <c r="L73" i="62"/>
  <c r="D38" i="59"/>
  <c r="G35" i="59"/>
  <c r="D43" i="60"/>
  <c r="G45" i="60"/>
  <c r="Q61" i="62" l="1"/>
  <c r="S61" i="62" s="1"/>
  <c r="V61" i="62" s="1"/>
  <c r="X61" i="62" s="1"/>
  <c r="AA61" i="62" s="1"/>
  <c r="N73" i="62"/>
  <c r="Q64" i="62"/>
  <c r="S64" i="62" s="1"/>
  <c r="V64" i="62" s="1"/>
  <c r="X64" i="62" s="1"/>
  <c r="AA64" i="62" s="1"/>
  <c r="G126" i="57"/>
  <c r="G43" i="60"/>
  <c r="G38" i="59"/>
  <c r="D32" i="58"/>
  <c r="D34" i="58" s="1"/>
  <c r="U165" i="62"/>
  <c r="V163" i="62"/>
  <c r="F119" i="59"/>
  <c r="F141" i="59" s="1"/>
  <c r="G118" i="59"/>
  <c r="F102" i="58"/>
  <c r="F124" i="58" s="1"/>
  <c r="Z165" i="62"/>
  <c r="Z188" i="62" s="1"/>
  <c r="D127" i="60" l="1"/>
  <c r="G119" i="59"/>
  <c r="G141" i="59" s="1"/>
  <c r="D101" i="58"/>
  <c r="X163" i="62"/>
  <c r="V165" i="62"/>
  <c r="V188" i="62" s="1"/>
  <c r="U188" i="62"/>
  <c r="G32" i="58"/>
  <c r="G34" i="58" s="1"/>
  <c r="AA163" i="62" l="1"/>
  <c r="X165" i="62"/>
  <c r="X188" i="62" s="1"/>
  <c r="D102" i="58"/>
  <c r="D124" i="58" s="1"/>
  <c r="G101" i="58"/>
  <c r="G102" i="58" s="1"/>
  <c r="G124" i="58" s="1"/>
  <c r="AA165" i="62" l="1"/>
  <c r="AA188" i="62" l="1"/>
  <c r="Q192" i="62" l="1"/>
  <c r="S192" i="62" s="1"/>
  <c r="V192" i="62" l="1"/>
  <c r="X192" i="62" s="1"/>
  <c r="AA192" i="62" l="1"/>
  <c r="U178" i="62" l="1"/>
  <c r="Q35" i="62"/>
  <c r="S35" i="62" s="1"/>
  <c r="V35" i="62" s="1"/>
  <c r="X35" i="62" s="1"/>
  <c r="AA35" i="62" s="1"/>
  <c r="Q43" i="62"/>
  <c r="S43" i="62" s="1"/>
  <c r="V43" i="62" s="1"/>
  <c r="X43" i="62" s="1"/>
  <c r="AA43" i="62" s="1"/>
  <c r="Q93" i="62"/>
  <c r="S93" i="62" s="1"/>
  <c r="V93" i="62" s="1"/>
  <c r="X93" i="62" s="1"/>
  <c r="AA93" i="62" s="1"/>
  <c r="Q60" i="62"/>
  <c r="Q24" i="62"/>
  <c r="S24" i="62" s="1"/>
  <c r="V24" i="62" s="1"/>
  <c r="X24" i="62" s="1"/>
  <c r="AA24" i="62" s="1"/>
  <c r="Q108" i="62"/>
  <c r="S108" i="62" s="1"/>
  <c r="Q157" i="62"/>
  <c r="S157" i="62" s="1"/>
  <c r="V157" i="62" s="1"/>
  <c r="X157" i="62" s="1"/>
  <c r="AA157" i="62" s="1"/>
  <c r="Q38" i="62"/>
  <c r="S38" i="62" s="1"/>
  <c r="V38" i="62" s="1"/>
  <c r="X38" i="62" s="1"/>
  <c r="AA38" i="62" s="1"/>
  <c r="Q83" i="62"/>
  <c r="S83" i="62" s="1"/>
  <c r="V83" i="62" s="1"/>
  <c r="X83" i="62" s="1"/>
  <c r="AA83" i="62" s="1"/>
  <c r="U180" i="62"/>
  <c r="F133" i="59"/>
  <c r="U193" i="62"/>
  <c r="U159" i="62"/>
  <c r="F115" i="59"/>
  <c r="G100" i="60"/>
  <c r="D98" i="59" s="1"/>
  <c r="G109" i="60"/>
  <c r="G12" i="60"/>
  <c r="D11" i="59" s="1"/>
  <c r="S60" i="62" l="1"/>
  <c r="Q140" i="62"/>
  <c r="S140" i="62" s="1"/>
  <c r="Q150" i="62"/>
  <c r="G110" i="60"/>
  <c r="D109" i="59"/>
  <c r="Q11" i="62"/>
  <c r="G11" i="60"/>
  <c r="Z153" i="62"/>
  <c r="Q12" i="62"/>
  <c r="S12" i="62" s="1"/>
  <c r="Z193" i="62"/>
  <c r="Z159" i="62"/>
  <c r="Z180" i="62"/>
  <c r="F116" i="58"/>
  <c r="F110" i="60"/>
  <c r="F145" i="59"/>
  <c r="Z178" i="62"/>
  <c r="Z187" i="62" l="1"/>
  <c r="Z167" i="62"/>
  <c r="S11" i="62"/>
  <c r="D110" i="59"/>
  <c r="S150" i="62"/>
  <c r="F98" i="58"/>
  <c r="F123" i="58" s="1"/>
  <c r="F128" i="58"/>
  <c r="F104" i="58" l="1"/>
  <c r="V11" i="62"/>
  <c r="V60" i="62" l="1"/>
  <c r="X11" i="62"/>
  <c r="X60" i="62" l="1"/>
  <c r="AA11" i="62"/>
  <c r="AA60" i="62" l="1"/>
  <c r="Q69" i="62"/>
  <c r="S69" i="62" s="1"/>
  <c r="V69" i="62" l="1"/>
  <c r="X69" i="62" s="1"/>
  <c r="G42" i="58" l="1"/>
  <c r="AA69" i="62" l="1"/>
  <c r="L15" i="62" l="1"/>
  <c r="G14" i="57"/>
  <c r="D14" i="60" l="1"/>
  <c r="Q19" i="62"/>
  <c r="S19" i="62" s="1"/>
  <c r="N15" i="62"/>
  <c r="V108" i="62" l="1"/>
  <c r="X108" i="62" s="1"/>
  <c r="AA108" i="62" s="1"/>
  <c r="G14" i="60"/>
  <c r="Q15" i="62"/>
  <c r="L172" i="62"/>
  <c r="Q126" i="62"/>
  <c r="S126" i="62" l="1"/>
  <c r="Q128" i="62"/>
  <c r="Q25" i="62"/>
  <c r="S25" i="62" s="1"/>
  <c r="G20" i="60"/>
  <c r="D21" i="59" s="1"/>
  <c r="S15" i="62"/>
  <c r="K172" i="62"/>
  <c r="D13" i="59"/>
  <c r="N172" i="62"/>
  <c r="V126" i="62" l="1"/>
  <c r="S128" i="62"/>
  <c r="V15" i="62"/>
  <c r="X15" i="62" s="1"/>
  <c r="AA15" i="62" s="1"/>
  <c r="G13" i="59"/>
  <c r="X126" i="62" l="1"/>
  <c r="V128" i="62"/>
  <c r="V140" i="62"/>
  <c r="X140" i="62" s="1"/>
  <c r="G98" i="59"/>
  <c r="AA126" i="62" l="1"/>
  <c r="AA128" i="62" s="1"/>
  <c r="X128" i="62"/>
  <c r="D85" i="58"/>
  <c r="AA140" i="62"/>
  <c r="G85" i="58" l="1"/>
  <c r="Q178" i="62" l="1"/>
  <c r="G145" i="60" l="1"/>
  <c r="G147" i="60" s="1"/>
  <c r="F147" i="60"/>
  <c r="P197" i="62"/>
  <c r="Q196" i="62"/>
  <c r="F151" i="60"/>
  <c r="G150" i="60"/>
  <c r="P193" i="62"/>
  <c r="Q191" i="62"/>
  <c r="P178" i="62"/>
  <c r="S178" i="62"/>
  <c r="D144" i="59" l="1"/>
  <c r="Q193" i="62"/>
  <c r="S191" i="62"/>
  <c r="D148" i="59"/>
  <c r="G151" i="60"/>
  <c r="S196" i="62"/>
  <c r="Q197" i="62"/>
  <c r="V178" i="62"/>
  <c r="G144" i="59" l="1"/>
  <c r="D145" i="59"/>
  <c r="S197" i="62"/>
  <c r="D149" i="59"/>
  <c r="S193" i="62"/>
  <c r="V191" i="62"/>
  <c r="D127" i="58"/>
  <c r="G145" i="59"/>
  <c r="Q20" i="62"/>
  <c r="X178" i="62"/>
  <c r="G17" i="59"/>
  <c r="D14" i="58" s="1"/>
  <c r="D128" i="58" l="1"/>
  <c r="G127" i="58"/>
  <c r="X191" i="62"/>
  <c r="V193" i="62"/>
  <c r="S20" i="62"/>
  <c r="V20" i="62" l="1"/>
  <c r="X20" i="62" s="1"/>
  <c r="AA191" i="62"/>
  <c r="AA193" i="62" s="1"/>
  <c r="X193" i="62"/>
  <c r="G128" i="58"/>
  <c r="G14" i="58" l="1"/>
  <c r="AA20" i="62"/>
  <c r="AA178" i="62"/>
  <c r="L106" i="62" l="1"/>
  <c r="L117" i="62" s="1"/>
  <c r="F129" i="57"/>
  <c r="G72" i="57"/>
  <c r="N106" i="62" l="1"/>
  <c r="N117" i="62" s="1"/>
  <c r="L175" i="62"/>
  <c r="K175" i="62"/>
  <c r="F112" i="58"/>
  <c r="D74" i="60"/>
  <c r="G74" i="60" l="1"/>
  <c r="D77" i="59" s="1"/>
  <c r="G77" i="59" s="1"/>
  <c r="D70" i="58" s="1"/>
  <c r="G70" i="58" s="1"/>
  <c r="D130" i="60"/>
  <c r="Q106" i="62"/>
  <c r="S106" i="62" s="1"/>
  <c r="V106" i="62" s="1"/>
  <c r="X106" i="62" s="1"/>
  <c r="AA106" i="62" s="1"/>
  <c r="N175" i="62"/>
  <c r="G129" i="57"/>
  <c r="Q32" i="62" l="1"/>
  <c r="S32" i="62" s="1"/>
  <c r="V32" i="62" s="1"/>
  <c r="X32" i="62" s="1"/>
  <c r="AA32" i="62" s="1"/>
  <c r="Q151" i="62" l="1"/>
  <c r="P153" i="62"/>
  <c r="S151" i="62" l="1"/>
  <c r="Q153" i="62"/>
  <c r="U197" i="62" l="1"/>
  <c r="V196" i="62"/>
  <c r="F149" i="59"/>
  <c r="G148" i="59"/>
  <c r="V151" i="62"/>
  <c r="X151" i="62" s="1"/>
  <c r="AA151" i="62" s="1"/>
  <c r="S153" i="62"/>
  <c r="Z197" i="62"/>
  <c r="F132" i="58" l="1"/>
  <c r="D131" i="58"/>
  <c r="G149" i="59"/>
  <c r="V197" i="62"/>
  <c r="X196" i="62"/>
  <c r="AA196" i="62" l="1"/>
  <c r="AA197" i="62" s="1"/>
  <c r="X197" i="62"/>
  <c r="D132" i="58"/>
  <c r="G131" i="58"/>
  <c r="G132" i="58" l="1"/>
  <c r="G57" i="57" l="1"/>
  <c r="F127" i="57"/>
  <c r="L79" i="62"/>
  <c r="L89" i="62" s="1"/>
  <c r="L173" i="62" l="1"/>
  <c r="N79" i="62"/>
  <c r="N89" i="62" s="1"/>
  <c r="K173" i="62"/>
  <c r="D54" i="60"/>
  <c r="F127" i="59"/>
  <c r="U173" i="62"/>
  <c r="L31" i="62" l="1"/>
  <c r="G127" i="57"/>
  <c r="G54" i="60"/>
  <c r="D56" i="59" s="1"/>
  <c r="Q79" i="62"/>
  <c r="Q89" i="62" s="1"/>
  <c r="N173" i="62"/>
  <c r="G23" i="57"/>
  <c r="F110" i="58"/>
  <c r="Z173" i="62"/>
  <c r="D25" i="60" l="1"/>
  <c r="S79" i="62"/>
  <c r="S89" i="62" s="1"/>
  <c r="G56" i="59"/>
  <c r="D50" i="58" s="1"/>
  <c r="G50" i="58" s="1"/>
  <c r="D128" i="60"/>
  <c r="N31" i="62"/>
  <c r="Q31" i="62" l="1"/>
  <c r="S31" i="62" s="1"/>
  <c r="V31" i="62" s="1"/>
  <c r="X31" i="62" s="1"/>
  <c r="AA31" i="62" s="1"/>
  <c r="V79" i="62"/>
  <c r="V89" i="62" s="1"/>
  <c r="G25" i="60"/>
  <c r="D29" i="60"/>
  <c r="D124" i="60" l="1"/>
  <c r="X79" i="62"/>
  <c r="X89" i="62" s="1"/>
  <c r="AA79" i="62" l="1"/>
  <c r="AA89" i="62" s="1"/>
  <c r="G89" i="57" l="1"/>
  <c r="F133" i="57"/>
  <c r="L133" i="62"/>
  <c r="L135" i="62" s="1"/>
  <c r="K180" i="62" l="1"/>
  <c r="D92" i="60"/>
  <c r="N133" i="62"/>
  <c r="L180" i="62"/>
  <c r="N135" i="62" l="1"/>
  <c r="N180" i="62" s="1"/>
  <c r="Q133" i="62"/>
  <c r="G92" i="60"/>
  <c r="D93" i="59" s="1"/>
  <c r="G93" i="59" s="1"/>
  <c r="G133" i="57"/>
  <c r="S133" i="62" l="1"/>
  <c r="Q135" i="62"/>
  <c r="D134" i="60"/>
  <c r="D80" i="58"/>
  <c r="G80" i="58" s="1"/>
  <c r="V133" i="62" l="1"/>
  <c r="S135" i="62"/>
  <c r="F134" i="60"/>
  <c r="X133" i="62" l="1"/>
  <c r="V135" i="62"/>
  <c r="Q180" i="62"/>
  <c r="AA133" i="62" l="1"/>
  <c r="AA135" i="62" s="1"/>
  <c r="X135" i="62"/>
  <c r="G134" i="60"/>
  <c r="D133" i="59"/>
  <c r="S180" i="62"/>
  <c r="P180" i="62"/>
  <c r="G78" i="60"/>
  <c r="D81" i="59" s="1"/>
  <c r="G81" i="59" s="1"/>
  <c r="D73" i="58" s="1"/>
  <c r="G73" i="58" s="1"/>
  <c r="G62" i="60"/>
  <c r="D67" i="59" s="1"/>
  <c r="G67" i="59" s="1"/>
  <c r="D60" i="58" s="1"/>
  <c r="G60" i="58" s="1"/>
  <c r="G73" i="60"/>
  <c r="D76" i="59" s="1"/>
  <c r="G76" i="59" s="1"/>
  <c r="D69" i="58" s="1"/>
  <c r="G69" i="58" s="1"/>
  <c r="G79" i="60"/>
  <c r="D82" i="59" s="1"/>
  <c r="G82" i="59" s="1"/>
  <c r="D74" i="58" s="1"/>
  <c r="G74" i="58" s="1"/>
  <c r="P159" i="62" l="1"/>
  <c r="Q156" i="62"/>
  <c r="P167" i="62"/>
  <c r="Q105" i="62"/>
  <c r="G67" i="60"/>
  <c r="Q114" i="62"/>
  <c r="S114" i="62" s="1"/>
  <c r="V114" i="62" s="1"/>
  <c r="X114" i="62" s="1"/>
  <c r="AA114" i="62" s="1"/>
  <c r="Q99" i="62"/>
  <c r="Q92" i="62"/>
  <c r="V180" i="62"/>
  <c r="F115" i="60"/>
  <c r="F141" i="60" s="1"/>
  <c r="G113" i="60"/>
  <c r="Q115" i="62"/>
  <c r="S115" i="62" s="1"/>
  <c r="V115" i="62" s="1"/>
  <c r="X115" i="62" s="1"/>
  <c r="AA115" i="62" s="1"/>
  <c r="F128" i="60"/>
  <c r="S92" i="62" l="1"/>
  <c r="Q102" i="62"/>
  <c r="S105" i="62"/>
  <c r="Q117" i="62"/>
  <c r="F122" i="60"/>
  <c r="G133" i="59"/>
  <c r="X180" i="62"/>
  <c r="G116" i="58"/>
  <c r="Q173" i="62"/>
  <c r="S99" i="62"/>
  <c r="Q159" i="62"/>
  <c r="Q187" i="62" s="1"/>
  <c r="S156" i="62"/>
  <c r="G115" i="60"/>
  <c r="G141" i="60" s="1"/>
  <c r="D113" i="59"/>
  <c r="D71" i="59"/>
  <c r="P187" i="62"/>
  <c r="V105" i="62" l="1"/>
  <c r="S117" i="62"/>
  <c r="V92" i="62"/>
  <c r="S102" i="62"/>
  <c r="Q167" i="62"/>
  <c r="S173" i="62"/>
  <c r="V156" i="62"/>
  <c r="S159" i="62"/>
  <c r="S187" i="62" s="1"/>
  <c r="G71" i="59"/>
  <c r="D116" i="58"/>
  <c r="G128" i="60"/>
  <c r="V99" i="62"/>
  <c r="P173" i="62"/>
  <c r="G122" i="60"/>
  <c r="G113" i="59"/>
  <c r="D115" i="59"/>
  <c r="D140" i="59" s="1"/>
  <c r="Z55" i="62"/>
  <c r="X92" i="62" l="1"/>
  <c r="V102" i="62"/>
  <c r="X105" i="62"/>
  <c r="V117" i="62"/>
  <c r="S167" i="62"/>
  <c r="D121" i="59"/>
  <c r="D64" i="58"/>
  <c r="X99" i="62"/>
  <c r="G115" i="59"/>
  <c r="D96" i="58"/>
  <c r="V159" i="62"/>
  <c r="X156" i="62"/>
  <c r="V173" i="62"/>
  <c r="AA105" i="62" l="1"/>
  <c r="AA117" i="62" s="1"/>
  <c r="X117" i="62"/>
  <c r="AA92" i="62"/>
  <c r="AA102" i="62" s="1"/>
  <c r="X102" i="62"/>
  <c r="X159" i="62"/>
  <c r="AA156" i="62"/>
  <c r="G112" i="58"/>
  <c r="AA180" i="62"/>
  <c r="D98" i="58"/>
  <c r="D123" i="58" s="1"/>
  <c r="G96" i="58"/>
  <c r="G110" i="58"/>
  <c r="G127" i="59"/>
  <c r="AA99" i="62"/>
  <c r="D127" i="59"/>
  <c r="G64" i="58"/>
  <c r="X173" i="62"/>
  <c r="D104" i="58" l="1"/>
  <c r="D110" i="58"/>
  <c r="G98" i="58"/>
  <c r="G123" i="58" s="1"/>
  <c r="D112" i="58"/>
  <c r="AA159" i="62"/>
  <c r="G104" i="58" l="1"/>
  <c r="AA173" i="62" l="1"/>
  <c r="G109" i="59" l="1"/>
  <c r="G35" i="60"/>
  <c r="Q52" i="62" l="1"/>
  <c r="S52" i="62" s="1"/>
  <c r="V52" i="62" s="1"/>
  <c r="X52" i="62" s="1"/>
  <c r="AA52" i="62" s="1"/>
  <c r="G110" i="59"/>
  <c r="G140" i="59" s="1"/>
  <c r="U153" i="62"/>
  <c r="V150" i="62"/>
  <c r="F110" i="59"/>
  <c r="F140" i="59" s="1"/>
  <c r="G121" i="59" l="1"/>
  <c r="V153" i="62"/>
  <c r="V187" i="62" s="1"/>
  <c r="X150" i="62"/>
  <c r="U167" i="62"/>
  <c r="U187" i="62"/>
  <c r="F121" i="59"/>
  <c r="AA150" i="62" l="1"/>
  <c r="X153" i="62"/>
  <c r="X187" i="62" s="1"/>
  <c r="V167" i="62"/>
  <c r="AA153" i="62" l="1"/>
  <c r="X167" i="62"/>
  <c r="AA167" i="62" l="1"/>
  <c r="AA187" i="62"/>
  <c r="F38" i="60" l="1"/>
  <c r="G34" i="60"/>
  <c r="G38" i="60" s="1"/>
  <c r="Q51" i="62"/>
  <c r="S51" i="62" s="1"/>
  <c r="V51" i="62" s="1"/>
  <c r="X51" i="62" s="1"/>
  <c r="AA51" i="62" s="1"/>
  <c r="U55" i="62" l="1"/>
  <c r="P55" i="62" l="1"/>
  <c r="Q55" i="62" l="1"/>
  <c r="S55" i="62" l="1"/>
  <c r="V55" i="62" l="1"/>
  <c r="X55" i="62" l="1"/>
  <c r="AA55" i="62" l="1"/>
  <c r="E64" i="17"/>
  <c r="F63" i="17"/>
  <c r="G28" i="57" l="1"/>
  <c r="F30" i="57"/>
  <c r="F123" i="57" s="1"/>
  <c r="K45" i="62"/>
  <c r="K147" i="62" s="1"/>
  <c r="L39" i="62"/>
  <c r="N39" i="62" l="1"/>
  <c r="L45" i="62"/>
  <c r="L169" i="62" s="1"/>
  <c r="K169" i="62"/>
  <c r="G30" i="57"/>
  <c r="G123" i="57" l="1"/>
  <c r="Q39" i="62"/>
  <c r="S39" i="62" s="1"/>
  <c r="V39" i="62" s="1"/>
  <c r="X39" i="62" s="1"/>
  <c r="AA39" i="62" s="1"/>
  <c r="N45" i="62"/>
  <c r="N169" i="62" s="1"/>
  <c r="V12" i="62" l="1"/>
  <c r="G11" i="59"/>
  <c r="L138" i="62" l="1"/>
  <c r="L145" i="62" s="1"/>
  <c r="L147" i="62" s="1"/>
  <c r="G95" i="57"/>
  <c r="X12" i="62"/>
  <c r="AA12" i="62" l="1"/>
  <c r="Q29" i="62"/>
  <c r="D98" i="60"/>
  <c r="G24" i="59"/>
  <c r="F137" i="57"/>
  <c r="N138" i="62"/>
  <c r="N145" i="62" s="1"/>
  <c r="N147" i="62" s="1"/>
  <c r="K184" i="62"/>
  <c r="G98" i="60" l="1"/>
  <c r="S29" i="62"/>
  <c r="L184" i="62"/>
  <c r="D21" i="58"/>
  <c r="N184" i="62"/>
  <c r="Q138" i="62"/>
  <c r="G137" i="57"/>
  <c r="G21" i="58" l="1"/>
  <c r="V29" i="62"/>
  <c r="S138" i="62"/>
  <c r="D138" i="60"/>
  <c r="X29" i="62" l="1"/>
  <c r="V138" i="62"/>
  <c r="X138" i="62" l="1"/>
  <c r="AA29" i="62"/>
  <c r="AA138" i="62" l="1"/>
  <c r="G63" i="17" l="1"/>
  <c r="F64" i="17"/>
  <c r="E58" i="17" l="1"/>
  <c r="F52" i="17" l="1"/>
  <c r="E61" i="17"/>
  <c r="E55" i="17"/>
  <c r="E59" i="17" s="1"/>
  <c r="G52" i="17" l="1"/>
  <c r="F61" i="17"/>
  <c r="F58" i="17"/>
  <c r="E60" i="17"/>
  <c r="F55" i="17"/>
  <c r="F59" i="17" s="1"/>
  <c r="G58" i="17" l="1"/>
  <c r="F60" i="17"/>
  <c r="F130" i="60" l="1"/>
  <c r="P175" i="62" l="1"/>
  <c r="Q175" i="62"/>
  <c r="Z175" i="62"/>
  <c r="G130" i="60" l="1"/>
  <c r="D129" i="59"/>
  <c r="S175" i="62"/>
  <c r="F129" i="59"/>
  <c r="G129" i="59" l="1"/>
  <c r="U175" i="62"/>
  <c r="V175" i="62"/>
  <c r="X175" i="62" l="1"/>
  <c r="AA175" i="62" l="1"/>
  <c r="F109" i="58" l="1"/>
  <c r="G19" i="58"/>
  <c r="AA26" i="62" l="1"/>
  <c r="D109" i="58" l="1"/>
  <c r="G109" i="58"/>
  <c r="Q18" i="62" l="1"/>
  <c r="P45" i="62"/>
  <c r="P147" i="62" s="1"/>
  <c r="G17" i="60"/>
  <c r="F29" i="60"/>
  <c r="F124" i="60" s="1"/>
  <c r="D15" i="59" l="1"/>
  <c r="G15" i="59" s="1"/>
  <c r="D12" i="58" s="1"/>
  <c r="G12" i="58" s="1"/>
  <c r="G29" i="60"/>
  <c r="P169" i="62"/>
  <c r="S18" i="62"/>
  <c r="Q45" i="62"/>
  <c r="Q169" i="62" s="1"/>
  <c r="V18" i="62" l="1"/>
  <c r="X18" i="62" s="1"/>
  <c r="AA18" i="62" s="1"/>
  <c r="S45" i="62"/>
  <c r="S169" i="62" s="1"/>
  <c r="G124" i="60"/>
  <c r="D31" i="59"/>
  <c r="D123" i="59" l="1"/>
  <c r="G16" i="59" l="1"/>
  <c r="D13" i="58" s="1"/>
  <c r="V19" i="62" l="1"/>
  <c r="X19" i="62" s="1"/>
  <c r="G44" i="60" l="1"/>
  <c r="F127" i="60"/>
  <c r="Q62" i="62"/>
  <c r="Q73" i="62" s="1"/>
  <c r="P172" i="62" l="1"/>
  <c r="S62" i="62"/>
  <c r="S73" i="62" s="1"/>
  <c r="Q172" i="62"/>
  <c r="D43" i="59"/>
  <c r="G127" i="60" l="1"/>
  <c r="S172" i="62"/>
  <c r="D126" i="59" l="1"/>
  <c r="Z172" i="62" l="1"/>
  <c r="F126" i="59" l="1"/>
  <c r="G43" i="59"/>
  <c r="V62" i="62"/>
  <c r="V73" i="62" s="1"/>
  <c r="X62" i="62" l="1"/>
  <c r="X73" i="62" s="1"/>
  <c r="V172" i="62"/>
  <c r="U172" i="62"/>
  <c r="G126" i="59"/>
  <c r="AA62" i="62" l="1"/>
  <c r="AA73" i="62" s="1"/>
  <c r="X172" i="62"/>
  <c r="AA172" i="62" l="1"/>
  <c r="G13" i="58" l="1"/>
  <c r="AA19" i="62" l="1"/>
  <c r="V25" i="62" l="1"/>
  <c r="U45" i="62"/>
  <c r="U147" i="62" s="1"/>
  <c r="G21" i="59"/>
  <c r="F31" i="59"/>
  <c r="F123" i="59" s="1"/>
  <c r="D18" i="58" l="1"/>
  <c r="G31" i="59"/>
  <c r="U169" i="62"/>
  <c r="X25" i="62"/>
  <c r="V45" i="62"/>
  <c r="V169" i="62" s="1"/>
  <c r="Z45" i="62"/>
  <c r="Z147" i="62" s="1"/>
  <c r="F28" i="58"/>
  <c r="F106" i="58" s="1"/>
  <c r="AA25" i="62" l="1"/>
  <c r="X45" i="62"/>
  <c r="X169" i="62" s="1"/>
  <c r="G123" i="59"/>
  <c r="G18" i="58"/>
  <c r="D28" i="58"/>
  <c r="Z169" i="62"/>
  <c r="D106" i="58" l="1"/>
  <c r="G28" i="58"/>
  <c r="G106" i="58" s="1"/>
  <c r="AA45" i="62"/>
  <c r="AA169" i="62" l="1"/>
  <c r="F46" i="17" l="1"/>
  <c r="E44" i="17"/>
  <c r="F40" i="17" l="1"/>
  <c r="E40" i="17" l="1"/>
  <c r="E47" i="17"/>
  <c r="E41" i="17" l="1"/>
  <c r="G101" i="59"/>
  <c r="D88" i="58" s="1"/>
  <c r="G88" i="58" s="1"/>
  <c r="F137" i="59"/>
  <c r="V142" i="62"/>
  <c r="X142" i="62" s="1"/>
  <c r="AA142" i="62" s="1"/>
  <c r="U184" i="62" l="1"/>
  <c r="Z184" i="62" l="1"/>
  <c r="Q141" i="62" l="1"/>
  <c r="Q145" i="62" s="1"/>
  <c r="Q147" i="62" s="1"/>
  <c r="G101" i="60"/>
  <c r="D100" i="59" s="1"/>
  <c r="F138" i="60"/>
  <c r="G100" i="59" l="1"/>
  <c r="D137" i="59"/>
  <c r="P184" i="62"/>
  <c r="S141" i="62"/>
  <c r="S145" i="62" s="1"/>
  <c r="S147" i="62" s="1"/>
  <c r="Q184" i="62"/>
  <c r="D87" i="58" l="1"/>
  <c r="V141" i="62"/>
  <c r="V145" i="62" s="1"/>
  <c r="V147" i="62" s="1"/>
  <c r="S184" i="62"/>
  <c r="G138" i="60"/>
  <c r="G137" i="59" l="1"/>
  <c r="G87" i="58"/>
  <c r="X141" i="62"/>
  <c r="X145" i="62" s="1"/>
  <c r="X147" i="62" s="1"/>
  <c r="V184" i="62"/>
  <c r="AA141" i="62" l="1"/>
  <c r="AA145" i="62" s="1"/>
  <c r="AA147" i="62" s="1"/>
  <c r="X184" i="62"/>
  <c r="AA184" i="62" l="1"/>
  <c r="G64" i="17" l="1"/>
  <c r="H63" i="17"/>
  <c r="I63" i="17" l="1"/>
  <c r="H64" i="17"/>
  <c r="I64" i="17" l="1"/>
  <c r="H46" i="17" l="1"/>
  <c r="I46" i="17"/>
  <c r="H47" i="17" l="1"/>
  <c r="I47" i="17"/>
  <c r="G46" i="17" l="1"/>
  <c r="F47" i="17"/>
  <c r="G47" i="17" l="1"/>
  <c r="H52" i="17" l="1"/>
  <c r="G55" i="17"/>
  <c r="G59" i="17" s="1"/>
  <c r="G61" i="17"/>
  <c r="I52" i="17" l="1"/>
  <c r="H61" i="17"/>
  <c r="H58" i="17"/>
  <c r="G60" i="17"/>
  <c r="H55" i="17"/>
  <c r="H59" i="17" s="1"/>
  <c r="I61" i="17"/>
  <c r="I58" i="17" l="1"/>
  <c r="H60" i="17"/>
  <c r="I55" i="17"/>
  <c r="I59" i="17" s="1"/>
  <c r="I60" i="17" l="1"/>
  <c r="D174" i="62" l="1"/>
  <c r="G174" i="62"/>
  <c r="E174" i="62"/>
  <c r="I174" i="62"/>
  <c r="L174" i="62"/>
  <c r="K174" i="62"/>
  <c r="J174" i="62"/>
  <c r="L182" i="62" l="1"/>
  <c r="I182" i="62"/>
  <c r="K182" i="62"/>
  <c r="J182" i="62"/>
  <c r="E182" i="62"/>
  <c r="G182" i="62"/>
  <c r="D182" i="62"/>
  <c r="F174" i="62"/>
  <c r="Q174" i="62"/>
  <c r="N174" i="62"/>
  <c r="O174" i="62"/>
  <c r="N182" i="62" l="1"/>
  <c r="O182" i="62"/>
  <c r="Q182" i="62"/>
  <c r="F182" i="62"/>
  <c r="P174" i="62"/>
  <c r="T174" i="62"/>
  <c r="U174" i="62"/>
  <c r="S174" i="62"/>
  <c r="V174" i="62"/>
  <c r="Z174" i="62"/>
  <c r="X174" i="62"/>
  <c r="Y174" i="62"/>
  <c r="Y182" i="62" l="1"/>
  <c r="X182" i="62"/>
  <c r="Z182" i="62"/>
  <c r="T182" i="62"/>
  <c r="V182" i="62"/>
  <c r="S182" i="62"/>
  <c r="U182" i="62"/>
  <c r="P182" i="62"/>
  <c r="AA174" i="62"/>
  <c r="D120" i="58"/>
  <c r="G120" i="58"/>
  <c r="E120" i="58"/>
  <c r="F120" i="58"/>
  <c r="D111" i="58"/>
  <c r="D118" i="58" s="1"/>
  <c r="F111" i="58"/>
  <c r="F118" i="58" s="1"/>
  <c r="I35" i="17" s="1"/>
  <c r="G111" i="58"/>
  <c r="G118" i="58" s="1"/>
  <c r="E111" i="58"/>
  <c r="AA182" i="62" l="1"/>
  <c r="E118" i="58"/>
  <c r="I19" i="17"/>
  <c r="I26" i="17" l="1"/>
  <c r="I28" i="17" s="1"/>
  <c r="D128" i="59"/>
  <c r="D135" i="59" s="1"/>
  <c r="F128" i="59"/>
  <c r="F135" i="59" s="1"/>
  <c r="H35" i="17" s="1"/>
  <c r="G128" i="59" l="1"/>
  <c r="G135" i="59" s="1"/>
  <c r="E128" i="59"/>
  <c r="H19" i="17" l="1"/>
  <c r="E135" i="59"/>
  <c r="F129" i="60"/>
  <c r="F136" i="60" s="1"/>
  <c r="G35" i="17" s="1"/>
  <c r="G129" i="60"/>
  <c r="G136" i="60" s="1"/>
  <c r="E129" i="60"/>
  <c r="H26" i="17" l="1"/>
  <c r="H28" i="17"/>
  <c r="D129" i="60"/>
  <c r="D136" i="60" s="1"/>
  <c r="G19" i="17"/>
  <c r="E136" i="60"/>
  <c r="E128" i="57"/>
  <c r="G26" i="17" l="1"/>
  <c r="G28" i="17"/>
  <c r="F19" i="17"/>
  <c r="E135" i="57"/>
  <c r="F128" i="57"/>
  <c r="F135" i="57" s="1"/>
  <c r="F35" i="17" s="1"/>
  <c r="F26" i="17" l="1"/>
  <c r="F28" i="17" s="1"/>
  <c r="G128" i="57"/>
  <c r="G135" i="57" s="1"/>
  <c r="F38" i="17" l="1"/>
  <c r="F44" i="17" l="1"/>
  <c r="F37" i="17"/>
  <c r="G10" i="17"/>
  <c r="F41" i="17"/>
  <c r="G12" i="17"/>
  <c r="G40" i="17"/>
  <c r="G38" i="17" l="1"/>
  <c r="G44" i="17"/>
  <c r="H10" i="17" l="1"/>
  <c r="G37" i="17"/>
  <c r="G41" i="17"/>
  <c r="H12" i="17"/>
  <c r="H40" i="17"/>
  <c r="H38" i="17" l="1"/>
  <c r="H37" i="17"/>
  <c r="I10" i="17"/>
  <c r="H44" i="17"/>
  <c r="H41" i="17" l="1"/>
  <c r="I12" i="17"/>
  <c r="I40" i="17"/>
  <c r="I38" i="17" l="1"/>
  <c r="I37" i="17"/>
  <c r="I44" i="17"/>
  <c r="I41" i="17" l="1"/>
</calcChain>
</file>

<file path=xl/sharedStrings.xml><?xml version="1.0" encoding="utf-8"?>
<sst xmlns="http://schemas.openxmlformats.org/spreadsheetml/2006/main" count="1137" uniqueCount="288">
  <si>
    <t>Opening PPE in-service</t>
  </si>
  <si>
    <t>Closing PPE in-service</t>
  </si>
  <si>
    <t>RECONCILIATION OF CUSTOMER CONTRIBUTIONS</t>
  </si>
  <si>
    <t>Opening Customer Contributions WIP</t>
  </si>
  <si>
    <t>Customer Contributions Received</t>
  </si>
  <si>
    <t>less: transfer to Rate Base</t>
  </si>
  <si>
    <t>Customer Contributions WIP end of year</t>
  </si>
  <si>
    <t xml:space="preserve">Opening Gross Customer Contributions in Service </t>
  </si>
  <si>
    <t>Transfers from WIP</t>
  </si>
  <si>
    <t xml:space="preserve">Closing Gross Customer Contributions in Service </t>
  </si>
  <si>
    <t>Total Transmission</t>
  </si>
  <si>
    <t>Total Distribution</t>
  </si>
  <si>
    <t>Total Generation</t>
  </si>
  <si>
    <t>Total General Plant &amp; Equipment</t>
  </si>
  <si>
    <t>SUMMARY - RECONCILIATION OF PROPERTY, PLANT AND EQUIPMENT</t>
  </si>
  <si>
    <t>($000S)</t>
  </si>
  <si>
    <t>Description</t>
  </si>
  <si>
    <t>Transfer to Ratebase</t>
  </si>
  <si>
    <t>Total WIP Adjustments and Transfers</t>
  </si>
  <si>
    <t>WIP end of year</t>
  </si>
  <si>
    <t>Opening Total PPE (in-service plus WIP)</t>
  </si>
  <si>
    <t>Change to total PPE</t>
  </si>
  <si>
    <t>Closing total PPE</t>
  </si>
  <si>
    <t>Opening Total Contribution (in-service plus WIP)</t>
  </si>
  <si>
    <t>Closing total Contribution</t>
  </si>
  <si>
    <t>Work in Progress (WIP), Beginning of Year</t>
  </si>
  <si>
    <t>Transmission</t>
  </si>
  <si>
    <t>Distribution</t>
  </si>
  <si>
    <t>Actual</t>
  </si>
  <si>
    <t>Generation</t>
  </si>
  <si>
    <t>Total Major Projects</t>
  </si>
  <si>
    <t>Change to total Contribution</t>
  </si>
  <si>
    <t>Table 5.1</t>
  </si>
  <si>
    <t>Subtotal Ongoing Capital</t>
  </si>
  <si>
    <t xml:space="preserve">Total Expenditures </t>
  </si>
  <si>
    <t>Table 5.3</t>
  </si>
  <si>
    <t>Forecast</t>
  </si>
  <si>
    <t>Adjustments</t>
  </si>
  <si>
    <t>Table 5.4</t>
  </si>
  <si>
    <t>Table 5.5</t>
  </si>
  <si>
    <t>Retirements and other adjustments</t>
  </si>
  <si>
    <t>Net transfer from WIP</t>
  </si>
  <si>
    <t>EXPENDITURES ON PROPERTY, PLANT AND EQUIPMENT - SUMMARY</t>
  </si>
  <si>
    <t>Total Overhaul</t>
  </si>
  <si>
    <t>Regulatory</t>
  </si>
  <si>
    <t>Retirements, Disposals and Adjustments</t>
  </si>
  <si>
    <t>Category of capital project</t>
  </si>
  <si>
    <t>Opening WIP</t>
  </si>
  <si>
    <t>Capital Expenditures</t>
  </si>
  <si>
    <t>Completed Projects</t>
  </si>
  <si>
    <t>Closing WIP</t>
  </si>
  <si>
    <t>Capital Projects  – Projects $100,000 to $1 million - Rate Base Additions</t>
  </si>
  <si>
    <t>Right of Use Assets</t>
  </si>
  <si>
    <t>RFID</t>
  </si>
  <si>
    <t>Licensing</t>
  </si>
  <si>
    <t>General Plant</t>
  </si>
  <si>
    <t>Overhaul</t>
  </si>
  <si>
    <t>Total</t>
  </si>
  <si>
    <t>Subtotal</t>
  </si>
  <si>
    <t>Other Projects with &lt;$100k Spending</t>
  </si>
  <si>
    <t>Ongoing Maintenance Capital</t>
  </si>
  <si>
    <t>Total Net RFID</t>
  </si>
  <si>
    <t>PAMMS Asset Management Framework</t>
  </si>
  <si>
    <t>Transfers</t>
  </si>
  <si>
    <t>Reserve for Site Restoration</t>
  </si>
  <si>
    <t>Total Net RFSR</t>
  </si>
  <si>
    <t>2023 Mayo-Faro Diesel Infrastructure</t>
  </si>
  <si>
    <t>Transfer to RFID/RFSR</t>
  </si>
  <si>
    <t>Other Adjustments</t>
  </si>
  <si>
    <t>Capital Projects – Major projects &gt; $1 million</t>
  </si>
  <si>
    <t>Deferred Costs – Major projects &gt; $1 million</t>
  </si>
  <si>
    <t>Capital Projects Contributions – Major projects &gt; $1 million</t>
  </si>
  <si>
    <t>Capital Projects  – Projects $100,000 to $1 million</t>
  </si>
  <si>
    <t>Capital Projects Contributions – Projects $100,000 to $1 million</t>
  </si>
  <si>
    <t>Intangible Assets – Projects $100,000 to $1 million</t>
  </si>
  <si>
    <t>Deferred Costs – Projects $100,000 to $1  million</t>
  </si>
  <si>
    <t>Deferred Costs Contributions – Major projects &gt; $1 million</t>
  </si>
  <si>
    <t>Total Deferred Costs</t>
  </si>
  <si>
    <t>Total Intangible Assets</t>
  </si>
  <si>
    <t>Total Capital Contributions</t>
  </si>
  <si>
    <t>Total Deferred Cost Contributions</t>
  </si>
  <si>
    <t>Total Capital Projects</t>
  </si>
  <si>
    <t>Total Contributions</t>
  </si>
  <si>
    <t>Pumped Storage</t>
  </si>
  <si>
    <t xml:space="preserve">Energy Storage System </t>
  </si>
  <si>
    <t>MH0 Surge Chamber Replacement</t>
  </si>
  <si>
    <t>Lewes River Boat Lock</t>
  </si>
  <si>
    <t>MH0 rockslide Stabilization and Remediation</t>
  </si>
  <si>
    <t>Mayo Civil/Structural Infrastructure Program</t>
  </si>
  <si>
    <t>Aishihik Roof Replacement</t>
  </si>
  <si>
    <t>Whitehorse WH0 P125 Trash Rake</t>
  </si>
  <si>
    <t>Whitehorse WH4 Trash Rake</t>
  </si>
  <si>
    <t>AH1 and AH2 Governor Upgrades</t>
  </si>
  <si>
    <t>Lewes Gate Automation</t>
  </si>
  <si>
    <t>Faro 870S and S140 Substation Interconnection</t>
  </si>
  <si>
    <t>Mayo Lake Control Structure Valve Clean Out System</t>
  </si>
  <si>
    <t>WH3 Headgate Replacement</t>
  </si>
  <si>
    <t>Lewes River Boat Lock Road Access Rebuild</t>
  </si>
  <si>
    <t>P&amp;C: WH4 Protection, Control, SCADA and Installation</t>
  </si>
  <si>
    <t>P&amp;C: S150 Protection, Control and SCADA Upgrade</t>
  </si>
  <si>
    <t>P126 Building Renovation</t>
  </si>
  <si>
    <t>Mayo Lake Storage (see also P11-073)</t>
  </si>
  <si>
    <t>Aishihik 5-Year License Renewal</t>
  </si>
  <si>
    <t>Aishihik 25-Year License Renewal</t>
  </si>
  <si>
    <t>Whitehorse Water Use License Renewal</t>
  </si>
  <si>
    <t>MGS Water Use License Renewal</t>
  </si>
  <si>
    <t>Atlin Hydro SIS and EPA</t>
  </si>
  <si>
    <t>DSM Program 2022-2030</t>
  </si>
  <si>
    <t>2024 Resource Plan</t>
  </si>
  <si>
    <t>ERP Replacement</t>
  </si>
  <si>
    <t>MBH1/MBH2 LP/HP Oil Supply System replacement</t>
  </si>
  <si>
    <t>P&amp;C: DD0 Exciter, Governor and Load Sharing</t>
  </si>
  <si>
    <t>Carmacks Substation Relocate</t>
  </si>
  <si>
    <t>Central Storeroom for Generation Parts</t>
  </si>
  <si>
    <t>Renewable Diesel Pilot Project</t>
  </si>
  <si>
    <t>Skagway Shoreside Power</t>
  </si>
  <si>
    <t>WIP Beginning of Year</t>
  </si>
  <si>
    <t>L177 Re Route</t>
  </si>
  <si>
    <t>Vehicle Purchases</t>
  </si>
  <si>
    <t>Dawson Voltage Conversion</t>
  </si>
  <si>
    <t>Whitehorse Interconnection</t>
  </si>
  <si>
    <t>Energy Storage System Contributions</t>
  </si>
  <si>
    <t>Synchronous Condenser Overhaul</t>
  </si>
  <si>
    <t>IPP Standing Offer Program Implementation</t>
  </si>
  <si>
    <t>Thermal Replacement (16.5 MW)</t>
  </si>
  <si>
    <t>Customer Extensions</t>
  </si>
  <si>
    <t>Customer Extensions Customer Contributions</t>
  </si>
  <si>
    <t>MH0 Road &amp; Road Slope Stability</t>
  </si>
  <si>
    <t>Wareham Spillway Concrete Repair</t>
  </si>
  <si>
    <t>Transmission Line Replacement L178</t>
  </si>
  <si>
    <t>Whitehorse Stoplog Crane Replacement</t>
  </si>
  <si>
    <t>IPP Connections</t>
  </si>
  <si>
    <t>Major Crane Assessment/Refurbishment</t>
  </si>
  <si>
    <t>Compact Digger Truck</t>
  </si>
  <si>
    <t>DSM Program Development Contributions</t>
  </si>
  <si>
    <t>IPP Connections Customer Contributions</t>
  </si>
  <si>
    <t>Atlin Hydro SIS and EPA Contributions</t>
  </si>
  <si>
    <t>Schwatka Lake Safety/Debris Boom</t>
  </si>
  <si>
    <t>P&amp;C: S250 Callison Protection, Control and SCADA Upgrade</t>
  </si>
  <si>
    <t>AH1 10 Year Overhaul</t>
  </si>
  <si>
    <t>Lewes Gate/Seal Refurbishment</t>
  </si>
  <si>
    <t>MBH1/2 Seal Water Filtration</t>
  </si>
  <si>
    <t>New Mobile Office Unit - IT</t>
  </si>
  <si>
    <t>Mayo-McQuesten Radio to Fiber Migration</t>
  </si>
  <si>
    <t>Mayo Civil Infrastructure Refurbishment Planning</t>
  </si>
  <si>
    <t>System Wide Arc Flash Study</t>
  </si>
  <si>
    <t>Atlin EPA Section 18 Proceeding (Hearing Reserve Acct)</t>
  </si>
  <si>
    <t>CIS Replacement</t>
  </si>
  <si>
    <t>Reserve for Site Restoration Bucket</t>
  </si>
  <si>
    <t>WG1 Overhaul</t>
  </si>
  <si>
    <t>WG2 Overhaul</t>
  </si>
  <si>
    <t>P&amp;C: S170 Protection, Control and SCADA Upgrade</t>
  </si>
  <si>
    <t>NWTEL Make Ready Work</t>
  </si>
  <si>
    <t>Dawson Distribution 3 Phase Loop</t>
  </si>
  <si>
    <t>Skid Steer</t>
  </si>
  <si>
    <t>Waste Management Equipment</t>
  </si>
  <si>
    <t>HQ Datacenter Server Replacement</t>
  </si>
  <si>
    <t>SCADA Operation Network Segregation</t>
  </si>
  <si>
    <t>Right of Use Asset 1 Lindeman Road</t>
  </si>
  <si>
    <t>System Wide Stability Study</t>
  </si>
  <si>
    <t>WRGS Thermal Assessment &amp; Permitting</t>
  </si>
  <si>
    <t>GRA 2023-2024 (Hearing Reserve Acct)</t>
  </si>
  <si>
    <t>Network Software Traffic Shaping</t>
  </si>
  <si>
    <t>Lewes River Boat Lock Insurance Proceeds</t>
  </si>
  <si>
    <t>L177 Re Route Contributions</t>
  </si>
  <si>
    <t>Whitehorse Spillway Stoplog Refurbishment</t>
  </si>
  <si>
    <t>AH3 Overhaul</t>
  </si>
  <si>
    <t>WH4 Air Admission Valve Automation</t>
  </si>
  <si>
    <t>WG2 Cylinder Heads Swap</t>
  </si>
  <si>
    <t>WG1 Radiator Replacement</t>
  </si>
  <si>
    <t>L177 Gang Switches</t>
  </si>
  <si>
    <t>Transmission Line Test and Treat Program 2020-22</t>
  </si>
  <si>
    <t>WG3 Overhaul</t>
  </si>
  <si>
    <t>Transmission Line Detailed Inspection Program</t>
  </si>
  <si>
    <t>Gates/TIV's Certification Assessment System Wide</t>
  </si>
  <si>
    <t>Breaker Condition Assessment</t>
  </si>
  <si>
    <t>Substation and Distribution Load Planning Study</t>
  </si>
  <si>
    <t>P&amp;C Central Event Data Collection System</t>
  </si>
  <si>
    <t>SharePoint Upgrades</t>
  </si>
  <si>
    <t>Project Management Software</t>
  </si>
  <si>
    <t>YEC 2025-27 GRA</t>
  </si>
  <si>
    <t>WORK IN PROGRESS CONTINUITY SCHEDULE - 2023 Approved</t>
  </si>
  <si>
    <t>WORK IN PROGRESS CONTINUITY SCHEDULE - 2024 Approved</t>
  </si>
  <si>
    <t>Prem Actual</t>
  </si>
  <si>
    <t>WORK IN PROGRESS CONTINUITY SCHEDULE - 2025 Forecast</t>
  </si>
  <si>
    <t>WORK IN PROGRESS CONTINUITY SCHEDULE - 2026 Forecast</t>
  </si>
  <si>
    <t>Table 5.6</t>
  </si>
  <si>
    <t>Table 5.7</t>
  </si>
  <si>
    <t>WORK IN PROGRESS CONTINUITY SCHEDULE - 2027 Forecast</t>
  </si>
  <si>
    <t>Capital Expen</t>
  </si>
  <si>
    <t>Capital Projects – Major projects &gt; $2 million</t>
  </si>
  <si>
    <t>Deferred Costs – Major projects &gt; $2 million</t>
  </si>
  <si>
    <t>Intangible Assets – Major projects &gt; $2 million</t>
  </si>
  <si>
    <t>Capital Projects  – Projects $400,000 to $2 million</t>
  </si>
  <si>
    <t>Other Projects with &lt;$400k Spending</t>
  </si>
  <si>
    <t>Capital Projects Contributions – Major projects &gt; $2 million</t>
  </si>
  <si>
    <t>Capital Projects Contributions – Projects $400,000 to $2 million</t>
  </si>
  <si>
    <t>Total Major Projects &gt; $2 million</t>
  </si>
  <si>
    <t>Deferred Costs Contributions</t>
  </si>
  <si>
    <t>Table 5.8</t>
  </si>
  <si>
    <t>General Plant &amp; Equipment</t>
  </si>
  <si>
    <t>RFSR</t>
  </si>
  <si>
    <t>WORK IN PROGRESS CONTINUITY SCHEDULE - 2024 Preliminary Actuals</t>
  </si>
  <si>
    <t>WORK IN PROGRESS CONTINUITY SCHEDULE - 2023 Actuals</t>
  </si>
  <si>
    <t>*</t>
  </si>
  <si>
    <t>Deferred Costs – Projects $400,000 to $2  million</t>
  </si>
  <si>
    <t>Intangible Assets – Projects $400,000 to $2 million</t>
  </si>
  <si>
    <t>Deferred Costs – Projects $400,000 to $2 million</t>
  </si>
  <si>
    <t>**</t>
  </si>
  <si>
    <t>Notes:</t>
  </si>
  <si>
    <t>**) The initial phase of the Dawson Voltage Conversion was approved in the 2023/24 GRA.  Forecast costs of $1.872 million were added to rate base in 2024.</t>
  </si>
  <si>
    <t>RFID Contributions</t>
  </si>
  <si>
    <t>Intangible Assets</t>
  </si>
  <si>
    <t>*) The 2023/24 GRA assumed $18.18 million to be closed and included in rate base in 2024.</t>
  </si>
  <si>
    <t>***</t>
  </si>
  <si>
    <t>***) The 2023/24 GRA assumed $1.0 million of the Whitehorse Spillway Stoplog Refurbishment project was to be closed and included in rate base in 2024.</t>
  </si>
  <si>
    <t>MAY 2025</t>
  </si>
  <si>
    <t>*) - net of transfer to Mayo Lake Relicensing project.</t>
  </si>
  <si>
    <t>Wareham Dam Spillway Project - Tunnel</t>
  </si>
  <si>
    <t xml:space="preserve">Battery Energy Storage System </t>
  </si>
  <si>
    <t>Mayo Mobile Diesel Genset</t>
  </si>
  <si>
    <t>Transmission Line Refurbishment L178</t>
  </si>
  <si>
    <t>Mayo Lake Enhanced Storage</t>
  </si>
  <si>
    <t>Aishihik 25-Year Water Use License Renewal</t>
  </si>
  <si>
    <t>WRGS Long-term Water Use License Renewal</t>
  </si>
  <si>
    <t>MGS 5-year Water Use License Renewal</t>
  </si>
  <si>
    <t>Integrated Resource Plan</t>
  </si>
  <si>
    <t>South Fox Lake PT Upgrades</t>
  </si>
  <si>
    <t>Mendenhall PT</t>
  </si>
  <si>
    <t>Distribution Upgrades</t>
  </si>
  <si>
    <t>Battery Energy Storage System Contributions</t>
  </si>
  <si>
    <t>Lewes River Boat Lock Contributions</t>
  </si>
  <si>
    <t>Protection and Control - S170</t>
  </si>
  <si>
    <t>T9 Transformer Critical Spare</t>
  </si>
  <si>
    <t>Fish Ladder TWG Recommendations Implementation</t>
  </si>
  <si>
    <t xml:space="preserve">SCADA Upgrade Program </t>
  </si>
  <si>
    <t>Tailrace Gate Certifications</t>
  </si>
  <si>
    <t>AGS 5-Year Fisheries Act Authorization</t>
  </si>
  <si>
    <t>WH4 Trash Rake</t>
  </si>
  <si>
    <t>Whitehorse Power Expansion</t>
  </si>
  <si>
    <t>WG0 Major Plant Overhaul</t>
  </si>
  <si>
    <t>MBH2 Overhaul</t>
  </si>
  <si>
    <t>Alexco (Hecla) Keno Hill Minesite - Substation Upgrade Contributions</t>
  </si>
  <si>
    <t>Grid Modernization Study Contributions</t>
  </si>
  <si>
    <t>WHS East Gate Refurbishment</t>
  </si>
  <si>
    <t>Load Bank and Transformers</t>
  </si>
  <si>
    <t>Transmission Line Test and Treat Program</t>
  </si>
  <si>
    <t>Crane Refurbishment Program</t>
  </si>
  <si>
    <t>Mayo Digger</t>
  </si>
  <si>
    <t>Computer Replacements</t>
  </si>
  <si>
    <t>Gate Certification Program</t>
  </si>
  <si>
    <t>GRA 2025-27 (Hearing Reserve Acct)</t>
  </si>
  <si>
    <t>Wareham Dam Spillway Project - Full Replacement</t>
  </si>
  <si>
    <t xml:space="preserve">Dam Safety Review Mitigations </t>
  </si>
  <si>
    <t>Spare Power Transformer Program</t>
  </si>
  <si>
    <t>Transmission line hazard tree reduction and ROW widening program</t>
  </si>
  <si>
    <t>Office Building</t>
  </si>
  <si>
    <t>MBH1 Overhaul</t>
  </si>
  <si>
    <t>WG1 30,000 Hour Overhaul</t>
  </si>
  <si>
    <t>DD4 Overhaul</t>
  </si>
  <si>
    <t>Aishihik Canyon Control Structure Instrumentation, Control and Communications</t>
  </si>
  <si>
    <t>Critical Spare Parts - Hydro Generation Units</t>
  </si>
  <si>
    <t>T250-30 Silver King Transformer Replacement</t>
  </si>
  <si>
    <t>Transmission Structure Replacements</t>
  </si>
  <si>
    <t>Distribution Pole and Transformer Replacement Program</t>
  </si>
  <si>
    <t>Grid Modernization Program</t>
  </si>
  <si>
    <t>EV Infrastructure Transition</t>
  </si>
  <si>
    <t>WH0 P125 Trash Rake</t>
  </si>
  <si>
    <t>WH1 Uprate</t>
  </si>
  <si>
    <t>Mayo MH0 Plant Renewal or Replacement</t>
  </si>
  <si>
    <t>PLT Shop</t>
  </si>
  <si>
    <t>WH3 10 Year Overhaul</t>
  </si>
  <si>
    <t>WG3 30,000 Hour Overhaul</t>
  </si>
  <si>
    <t>WHS West Gate Refurbishment</t>
  </si>
  <si>
    <t>MBH0 Cooling Circuit</t>
  </si>
  <si>
    <t>Renewable Resource Projects</t>
  </si>
  <si>
    <t>Protection, Control and SCADA Upgrade - S150</t>
  </si>
  <si>
    <t>AH0 Switchgear and Breaker Replacement</t>
  </si>
  <si>
    <t>Protection and Control Upgrade S249 Breaking Resistor</t>
  </si>
  <si>
    <t>GRA 2028/29 (Hearing Reserve Acct)</t>
  </si>
  <si>
    <t>Aishihik Elevator Modernization</t>
  </si>
  <si>
    <t>Protection and Control - WD0</t>
  </si>
  <si>
    <t>Intangibles</t>
  </si>
  <si>
    <t>Protection, Control and SCADA Upgrade - WH4</t>
  </si>
  <si>
    <t>Building Condition Report Refurbishments</t>
  </si>
  <si>
    <t>WORK IN PROGRESS CONTINUITY SCHEDULE</t>
  </si>
  <si>
    <t>Table 5.2A</t>
  </si>
  <si>
    <t>Table 5.2B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</si>
</sst>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,"/>
    <numFmt numFmtId="167" formatCode="&quot;$&quot;#,##0;[Red]&quot;$&quot;#,##0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.25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</font>
    <font>
      <b/>
      <sz val="10"/>
      <name val="MS Sans Serif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0" fontId="9" fillId="2" borderId="0" applyNumberFormat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37" fontId="11" fillId="0" borderId="0" applyFill="0" applyBorder="0" applyProtection="0"/>
    <xf numFmtId="0" fontId="1" fillId="0" borderId="0"/>
    <xf numFmtId="0" fontId="10" fillId="0" borderId="0" applyAlignment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4" fillId="0" borderId="0"/>
    <xf numFmtId="0" fontId="1" fillId="0" borderId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10" fillId="0" borderId="0" applyAlignment="0"/>
    <xf numFmtId="0" fontId="14" fillId="0" borderId="0"/>
    <xf numFmtId="0" fontId="1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5" fillId="0" borderId="3">
      <alignment horizontal="center"/>
    </xf>
    <xf numFmtId="3" fontId="11" fillId="0" borderId="0" applyFont="0" applyFill="0" applyBorder="0" applyAlignment="0" applyProtection="0"/>
    <xf numFmtId="0" fontId="11" fillId="3" borderId="0" applyNumberFormat="0" applyFont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5" fillId="0" borderId="2" xfId="0" applyFont="1" applyBorder="1"/>
    <xf numFmtId="3" fontId="5" fillId="0" borderId="0" xfId="0" applyNumberFormat="1" applyFont="1"/>
    <xf numFmtId="0" fontId="3" fillId="0" borderId="0" xfId="0" applyFont="1" applyAlignment="1">
      <alignment horizontal="left" indent="1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5" fontId="17" fillId="0" borderId="0" xfId="1" applyFont="1"/>
    <xf numFmtId="165" fontId="0" fillId="0" borderId="0" xfId="1" applyFont="1"/>
    <xf numFmtId="168" fontId="0" fillId="0" borderId="0" xfId="1" applyNumberFormat="1" applyFont="1"/>
    <xf numFmtId="168" fontId="17" fillId="0" borderId="0" xfId="1" applyNumberFormat="1" applyFont="1"/>
    <xf numFmtId="3" fontId="6" fillId="0" borderId="0" xfId="0" applyNumberFormat="1" applyFont="1"/>
    <xf numFmtId="0" fontId="17" fillId="0" borderId="4" xfId="0" applyFont="1" applyBorder="1"/>
    <xf numFmtId="168" fontId="17" fillId="0" borderId="4" xfId="1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" fontId="17" fillId="0" borderId="0" xfId="0" applyNumberFormat="1" applyFont="1"/>
    <xf numFmtId="0" fontId="17" fillId="0" borderId="0" xfId="0" quotePrefix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1" xfId="0" applyNumberFormat="1" applyFont="1" applyBorder="1"/>
    <xf numFmtId="3" fontId="7" fillId="0" borderId="0" xfId="0" applyNumberFormat="1" applyFont="1"/>
    <xf numFmtId="168" fontId="0" fillId="0" borderId="0" xfId="1" applyNumberFormat="1" applyFont="1" applyFill="1"/>
    <xf numFmtId="3" fontId="16" fillId="0" borderId="2" xfId="0" applyNumberFormat="1" applyFont="1" applyBorder="1"/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vertical="center" indent="1"/>
    </xf>
    <xf numFmtId="168" fontId="4" fillId="0" borderId="0" xfId="1" applyNumberFormat="1" applyFont="1"/>
    <xf numFmtId="0" fontId="1" fillId="0" borderId="0" xfId="0" applyFont="1" applyAlignment="1">
      <alignment horizontal="left" vertical="center" indent="1"/>
    </xf>
    <xf numFmtId="168" fontId="0" fillId="0" borderId="0" xfId="0" applyNumberFormat="1"/>
    <xf numFmtId="168" fontId="20" fillId="0" borderId="0" xfId="1" applyNumberFormat="1" applyFont="1"/>
    <xf numFmtId="165" fontId="17" fillId="0" borderId="0" xfId="1" applyFont="1" applyBorder="1"/>
    <xf numFmtId="168" fontId="0" fillId="0" borderId="0" xfId="1" applyNumberFormat="1" applyFont="1" applyBorder="1"/>
    <xf numFmtId="168" fontId="17" fillId="0" borderId="0" xfId="1" applyNumberFormat="1" applyFont="1" applyBorder="1"/>
    <xf numFmtId="165" fontId="0" fillId="0" borderId="0" xfId="1" applyFont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168" fontId="0" fillId="0" borderId="0" xfId="1" applyNumberFormat="1" applyFont="1" applyFill="1" applyBorder="1"/>
    <xf numFmtId="0" fontId="17" fillId="0" borderId="5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/>
  </cellXfs>
  <cellStyles count="115">
    <cellStyle name="60% - Accent4 2" xfId="7" xr:uid="{00000000-0005-0000-0000-000000000000}"/>
    <cellStyle name="Comma" xfId="1" builtinId="3"/>
    <cellStyle name="Comma 10" xfId="8" xr:uid="{00000000-0005-0000-0000-000002000000}"/>
    <cellStyle name="Comma 11" xfId="9" xr:uid="{00000000-0005-0000-0000-000003000000}"/>
    <cellStyle name="Comma 11 2" xfId="10" xr:uid="{00000000-0005-0000-0000-000004000000}"/>
    <cellStyle name="Comma 12" xfId="11" xr:uid="{00000000-0005-0000-0000-000005000000}"/>
    <cellStyle name="Comma 2" xfId="2" xr:uid="{00000000-0005-0000-0000-000006000000}"/>
    <cellStyle name="Comma 2 2" xfId="12" xr:uid="{00000000-0005-0000-0000-000007000000}"/>
    <cellStyle name="Comma 2 3" xfId="13" xr:uid="{00000000-0005-0000-0000-000008000000}"/>
    <cellStyle name="Comma 2 4" xfId="14" xr:uid="{00000000-0005-0000-0000-000009000000}"/>
    <cellStyle name="Comma 3" xfId="15" xr:uid="{00000000-0005-0000-0000-00000A000000}"/>
    <cellStyle name="Comma 3 2" xfId="16" xr:uid="{00000000-0005-0000-0000-00000B000000}"/>
    <cellStyle name="Comma 3 2 2" xfId="17" xr:uid="{00000000-0005-0000-0000-00000C000000}"/>
    <cellStyle name="Comma 3 3" xfId="18" xr:uid="{00000000-0005-0000-0000-00000D000000}"/>
    <cellStyle name="Comma 3 3 2" xfId="19" xr:uid="{00000000-0005-0000-0000-00000E000000}"/>
    <cellStyle name="Comma 3 4" xfId="20" xr:uid="{00000000-0005-0000-0000-00000F000000}"/>
    <cellStyle name="Comma 3 5" xfId="21" xr:uid="{00000000-0005-0000-0000-000010000000}"/>
    <cellStyle name="Comma 4" xfId="22" xr:uid="{00000000-0005-0000-0000-000011000000}"/>
    <cellStyle name="Comma 4 2" xfId="23" xr:uid="{00000000-0005-0000-0000-000012000000}"/>
    <cellStyle name="Comma 4 2 2" xfId="24" xr:uid="{00000000-0005-0000-0000-000013000000}"/>
    <cellStyle name="Comma 4 3" xfId="25" xr:uid="{00000000-0005-0000-0000-000014000000}"/>
    <cellStyle name="Comma 5" xfId="26" xr:uid="{00000000-0005-0000-0000-000015000000}"/>
    <cellStyle name="Comma 5 2" xfId="27" xr:uid="{00000000-0005-0000-0000-000016000000}"/>
    <cellStyle name="Comma 6" xfId="28" xr:uid="{00000000-0005-0000-0000-000017000000}"/>
    <cellStyle name="Comma 6 2" xfId="29" xr:uid="{00000000-0005-0000-0000-000018000000}"/>
    <cellStyle name="Comma 6 2 2" xfId="30" xr:uid="{00000000-0005-0000-0000-000019000000}"/>
    <cellStyle name="Comma 6 3" xfId="31" xr:uid="{00000000-0005-0000-0000-00001A000000}"/>
    <cellStyle name="Comma 7" xfId="32" xr:uid="{00000000-0005-0000-0000-00001B000000}"/>
    <cellStyle name="Comma 7 2" xfId="33" xr:uid="{00000000-0005-0000-0000-00001C000000}"/>
    <cellStyle name="Comma 7 2 2" xfId="34" xr:uid="{00000000-0005-0000-0000-00001D000000}"/>
    <cellStyle name="Comma 7 3" xfId="35" xr:uid="{00000000-0005-0000-0000-00001E000000}"/>
    <cellStyle name="Comma 8" xfId="36" xr:uid="{00000000-0005-0000-0000-00001F000000}"/>
    <cellStyle name="Comma 8 2" xfId="37" xr:uid="{00000000-0005-0000-0000-000020000000}"/>
    <cellStyle name="Comma 9" xfId="38" xr:uid="{00000000-0005-0000-0000-000021000000}"/>
    <cellStyle name="Comma 9 2" xfId="39" xr:uid="{00000000-0005-0000-0000-000022000000}"/>
    <cellStyle name="Currency 2" xfId="5" xr:uid="{00000000-0005-0000-0000-000023000000}"/>
    <cellStyle name="Currency 2 2" xfId="40" xr:uid="{00000000-0005-0000-0000-000024000000}"/>
    <cellStyle name="Currency 2 2 2" xfId="41" xr:uid="{00000000-0005-0000-0000-000025000000}"/>
    <cellStyle name="Currency 2 3" xfId="42" xr:uid="{00000000-0005-0000-0000-000026000000}"/>
    <cellStyle name="Currency 2 3 2" xfId="43" xr:uid="{00000000-0005-0000-0000-000027000000}"/>
    <cellStyle name="Currency 2 4" xfId="44" xr:uid="{00000000-0005-0000-0000-000028000000}"/>
    <cellStyle name="Currency 3" xfId="45" xr:uid="{00000000-0005-0000-0000-000029000000}"/>
    <cellStyle name="Currency 3 2" xfId="46" xr:uid="{00000000-0005-0000-0000-00002A000000}"/>
    <cellStyle name="Currency 3 3" xfId="47" xr:uid="{00000000-0005-0000-0000-00002B000000}"/>
    <cellStyle name="Currency 4" xfId="48" xr:uid="{00000000-0005-0000-0000-00002C000000}"/>
    <cellStyle name="Currency 4 2" xfId="49" xr:uid="{00000000-0005-0000-0000-00002D000000}"/>
    <cellStyle name="Currency 4 2 2" xfId="50" xr:uid="{00000000-0005-0000-0000-00002E000000}"/>
    <cellStyle name="Currency 4 3" xfId="51" xr:uid="{00000000-0005-0000-0000-00002F000000}"/>
    <cellStyle name="Currency 5" xfId="52" xr:uid="{00000000-0005-0000-0000-000030000000}"/>
    <cellStyle name="Currency 6" xfId="53" xr:uid="{00000000-0005-0000-0000-000031000000}"/>
    <cellStyle name="Normal" xfId="0" builtinId="0"/>
    <cellStyle name="Normal 10" xfId="54" xr:uid="{00000000-0005-0000-0000-000033000000}"/>
    <cellStyle name="Normal 11" xfId="55" xr:uid="{00000000-0005-0000-0000-000034000000}"/>
    <cellStyle name="Normal 12" xfId="56" xr:uid="{00000000-0005-0000-0000-000035000000}"/>
    <cellStyle name="Normal 13" xfId="57" xr:uid="{00000000-0005-0000-0000-000036000000}"/>
    <cellStyle name="Normal 14" xfId="58" xr:uid="{00000000-0005-0000-0000-000037000000}"/>
    <cellStyle name="Normal 14 2" xfId="59" xr:uid="{00000000-0005-0000-0000-000038000000}"/>
    <cellStyle name="Normal 15" xfId="60" xr:uid="{00000000-0005-0000-0000-000039000000}"/>
    <cellStyle name="Normal 15 2" xfId="61" xr:uid="{00000000-0005-0000-0000-00003A000000}"/>
    <cellStyle name="Normal 16" xfId="62" xr:uid="{00000000-0005-0000-0000-00003B000000}"/>
    <cellStyle name="Normal 17" xfId="63" xr:uid="{00000000-0005-0000-0000-00003C000000}"/>
    <cellStyle name="Normal 17 2" xfId="64" xr:uid="{00000000-0005-0000-0000-00003D000000}"/>
    <cellStyle name="Normal 18" xfId="65" xr:uid="{00000000-0005-0000-0000-00003E000000}"/>
    <cellStyle name="Normal 2" xfId="3" xr:uid="{00000000-0005-0000-0000-00003F000000}"/>
    <cellStyle name="Normal 2 2" xfId="6" xr:uid="{00000000-0005-0000-0000-000040000000}"/>
    <cellStyle name="Normal 2 3" xfId="66" xr:uid="{00000000-0005-0000-0000-000041000000}"/>
    <cellStyle name="Normal 2 4" xfId="67" xr:uid="{00000000-0005-0000-0000-000042000000}"/>
    <cellStyle name="Normal 2 5" xfId="68" xr:uid="{00000000-0005-0000-0000-000043000000}"/>
    <cellStyle name="Normal 3" xfId="4" xr:uid="{00000000-0005-0000-0000-000044000000}"/>
    <cellStyle name="Normal 3 2" xfId="69" xr:uid="{00000000-0005-0000-0000-000045000000}"/>
    <cellStyle name="Normal 3 3" xfId="70" xr:uid="{00000000-0005-0000-0000-000046000000}"/>
    <cellStyle name="Normal 3 3 2" xfId="71" xr:uid="{00000000-0005-0000-0000-000047000000}"/>
    <cellStyle name="Normal 3 4" xfId="72" xr:uid="{00000000-0005-0000-0000-000048000000}"/>
    <cellStyle name="Normal 4" xfId="73" xr:uid="{00000000-0005-0000-0000-000049000000}"/>
    <cellStyle name="Normal 4 2" xfId="74" xr:uid="{00000000-0005-0000-0000-00004A000000}"/>
    <cellStyle name="Normal 4 2 2" xfId="75" xr:uid="{00000000-0005-0000-0000-00004B000000}"/>
    <cellStyle name="Normal 4 3" xfId="76" xr:uid="{00000000-0005-0000-0000-00004C000000}"/>
    <cellStyle name="Normal 5" xfId="77" xr:uid="{00000000-0005-0000-0000-00004D000000}"/>
    <cellStyle name="Normal 5 2" xfId="78" xr:uid="{00000000-0005-0000-0000-00004E000000}"/>
    <cellStyle name="Normal 5 3" xfId="79" xr:uid="{00000000-0005-0000-0000-00004F000000}"/>
    <cellStyle name="Normal 5 4" xfId="80" xr:uid="{00000000-0005-0000-0000-000050000000}"/>
    <cellStyle name="Normal 6" xfId="81" xr:uid="{00000000-0005-0000-0000-000051000000}"/>
    <cellStyle name="Normal 6 2" xfId="82" xr:uid="{00000000-0005-0000-0000-000052000000}"/>
    <cellStyle name="Normal 6 2 2" xfId="83" xr:uid="{00000000-0005-0000-0000-000053000000}"/>
    <cellStyle name="Normal 6 3" xfId="84" xr:uid="{00000000-0005-0000-0000-000054000000}"/>
    <cellStyle name="Normal 7" xfId="85" xr:uid="{00000000-0005-0000-0000-000055000000}"/>
    <cellStyle name="Normal 7 2" xfId="86" xr:uid="{00000000-0005-0000-0000-000056000000}"/>
    <cellStyle name="Normal 7 3" xfId="87" xr:uid="{00000000-0005-0000-0000-000057000000}"/>
    <cellStyle name="Normal 8" xfId="88" xr:uid="{00000000-0005-0000-0000-000058000000}"/>
    <cellStyle name="Normal 8 2" xfId="89" xr:uid="{00000000-0005-0000-0000-000059000000}"/>
    <cellStyle name="Normal 9" xfId="90" xr:uid="{00000000-0005-0000-0000-00005A000000}"/>
    <cellStyle name="Normal 9 2" xfId="91" xr:uid="{00000000-0005-0000-0000-00005B000000}"/>
    <cellStyle name="Percent 2" xfId="92" xr:uid="{00000000-0005-0000-0000-00005D000000}"/>
    <cellStyle name="Percent 2 2" xfId="93" xr:uid="{00000000-0005-0000-0000-00005E000000}"/>
    <cellStyle name="Percent 3" xfId="94" xr:uid="{00000000-0005-0000-0000-00005F000000}"/>
    <cellStyle name="Percent 3 2" xfId="95" xr:uid="{00000000-0005-0000-0000-000060000000}"/>
    <cellStyle name="Percent 3 2 2" xfId="96" xr:uid="{00000000-0005-0000-0000-000061000000}"/>
    <cellStyle name="Percent 3 3" xfId="97" xr:uid="{00000000-0005-0000-0000-000062000000}"/>
    <cellStyle name="Percent 4" xfId="98" xr:uid="{00000000-0005-0000-0000-000063000000}"/>
    <cellStyle name="Percent 4 2" xfId="99" xr:uid="{00000000-0005-0000-0000-000064000000}"/>
    <cellStyle name="Percent 4 2 2" xfId="100" xr:uid="{00000000-0005-0000-0000-000065000000}"/>
    <cellStyle name="Percent 4 3" xfId="101" xr:uid="{00000000-0005-0000-0000-000066000000}"/>
    <cellStyle name="Percent 5" xfId="102" xr:uid="{00000000-0005-0000-0000-000067000000}"/>
    <cellStyle name="Percent 5 2" xfId="103" xr:uid="{00000000-0005-0000-0000-000068000000}"/>
    <cellStyle name="Percent 6" xfId="104" xr:uid="{00000000-0005-0000-0000-000069000000}"/>
    <cellStyle name="Percent 6 2" xfId="105" xr:uid="{00000000-0005-0000-0000-00006A000000}"/>
    <cellStyle name="Percent 7" xfId="106" xr:uid="{00000000-0005-0000-0000-00006B000000}"/>
    <cellStyle name="Percent 7 2" xfId="107" xr:uid="{00000000-0005-0000-0000-00006C000000}"/>
    <cellStyle name="Percent 8" xfId="108" xr:uid="{00000000-0005-0000-0000-00006D000000}"/>
    <cellStyle name="PSChar" xfId="109" xr:uid="{00000000-0005-0000-0000-00006E000000}"/>
    <cellStyle name="PSDate" xfId="110" xr:uid="{00000000-0005-0000-0000-00006F000000}"/>
    <cellStyle name="PSDec" xfId="111" xr:uid="{00000000-0005-0000-0000-000070000000}"/>
    <cellStyle name="PSHeading" xfId="112" xr:uid="{00000000-0005-0000-0000-000071000000}"/>
    <cellStyle name="PSInt" xfId="113" xr:uid="{00000000-0005-0000-0000-000072000000}"/>
    <cellStyle name="PSSpacer" xfId="114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2"/>
  <sheetViews>
    <sheetView view="pageBreakPreview" zoomScaleSheetLayoutView="100" workbookViewId="0">
      <pane ySplit="6" topLeftCell="A16" activePane="bottomLeft" state="frozen"/>
      <selection activeCell="C5" sqref="C5"/>
      <selection pane="bottomLeft" activeCell="A20" sqref="A20"/>
    </sheetView>
  </sheetViews>
  <sheetFormatPr defaultColWidth="9.08984375" defaultRowHeight="14.5" x14ac:dyDescent="0.35"/>
  <cols>
    <col min="1" max="1" width="50" style="9" customWidth="1"/>
    <col min="2" max="2" width="1.453125" style="9" customWidth="1"/>
    <col min="3" max="3" width="11" style="9" customWidth="1"/>
    <col min="4" max="5" width="10.36328125" style="9" customWidth="1"/>
    <col min="6" max="6" width="11.1796875" style="9" customWidth="1"/>
    <col min="7" max="9" width="10.36328125" style="9" customWidth="1"/>
    <col min="19" max="16384" width="9.08984375" style="9"/>
  </cols>
  <sheetData>
    <row r="1" spans="1:18" x14ac:dyDescent="0.35">
      <c r="A1" s="11" t="s">
        <v>180</v>
      </c>
      <c r="B1" s="20"/>
      <c r="C1" s="20"/>
      <c r="D1" s="20"/>
      <c r="E1" s="20"/>
      <c r="F1" s="20"/>
      <c r="G1" s="20"/>
      <c r="H1" s="20"/>
      <c r="I1" s="21" t="s">
        <v>32</v>
      </c>
    </row>
    <row r="2" spans="1:18" x14ac:dyDescent="0.35">
      <c r="A2" s="11" t="s">
        <v>42</v>
      </c>
      <c r="B2" s="11"/>
      <c r="C2" s="11"/>
      <c r="D2" s="11"/>
      <c r="E2" s="11"/>
      <c r="F2" s="11"/>
      <c r="G2" s="11"/>
      <c r="H2" s="22"/>
      <c r="I2" s="10" t="s">
        <v>216</v>
      </c>
    </row>
    <row r="3" spans="1:18" x14ac:dyDescent="0.35">
      <c r="A3" s="60" t="s">
        <v>15</v>
      </c>
      <c r="B3" s="60"/>
      <c r="C3" s="60"/>
      <c r="D3" s="60"/>
      <c r="E3" s="60"/>
      <c r="F3" s="60"/>
      <c r="G3" s="60"/>
      <c r="H3" s="60"/>
      <c r="I3" s="60"/>
    </row>
    <row r="5" spans="1:18" x14ac:dyDescent="0.35">
      <c r="B5" s="19"/>
      <c r="C5" s="12" t="s">
        <v>36</v>
      </c>
      <c r="D5" s="12" t="s">
        <v>36</v>
      </c>
      <c r="E5" s="12" t="s">
        <v>28</v>
      </c>
      <c r="F5" s="12" t="s">
        <v>183</v>
      </c>
      <c r="G5" s="12" t="s">
        <v>36</v>
      </c>
      <c r="H5" s="12" t="s">
        <v>36</v>
      </c>
      <c r="I5" s="12" t="s">
        <v>36</v>
      </c>
    </row>
    <row r="6" spans="1:18" x14ac:dyDescent="0.35">
      <c r="A6" s="4" t="s">
        <v>16</v>
      </c>
      <c r="B6" s="4"/>
      <c r="C6" s="4">
        <v>2023</v>
      </c>
      <c r="D6" s="4">
        <v>2024</v>
      </c>
      <c r="E6" s="4">
        <v>2023</v>
      </c>
      <c r="F6" s="4">
        <v>2024</v>
      </c>
      <c r="G6" s="4">
        <v>2025</v>
      </c>
      <c r="H6" s="4">
        <v>2026</v>
      </c>
      <c r="I6" s="4">
        <v>2027</v>
      </c>
    </row>
    <row r="8" spans="1:18" x14ac:dyDescent="0.35">
      <c r="A8" s="2" t="s">
        <v>14</v>
      </c>
    </row>
    <row r="9" spans="1:18" x14ac:dyDescent="0.35">
      <c r="A9" s="2"/>
      <c r="C9" s="13"/>
      <c r="D9" s="13"/>
      <c r="E9" s="13"/>
      <c r="F9" s="13"/>
      <c r="G9" s="13"/>
      <c r="H9" s="13"/>
      <c r="I9" s="13"/>
    </row>
    <row r="10" spans="1:18" x14ac:dyDescent="0.35">
      <c r="A10" s="2" t="s">
        <v>25</v>
      </c>
      <c r="C10" s="17">
        <v>33637.833770000005</v>
      </c>
      <c r="D10" s="17">
        <f>C38</f>
        <v>76524.584690000018</v>
      </c>
      <c r="E10" s="17">
        <f>'5.3 - 2023'!D126</f>
        <v>38198.935269999994</v>
      </c>
      <c r="F10" s="17">
        <f>E38</f>
        <v>70013.485759999981</v>
      </c>
      <c r="G10" s="17">
        <f>F38</f>
        <v>91994.619709999999</v>
      </c>
      <c r="H10" s="17">
        <f>G38</f>
        <v>107371.66628999998</v>
      </c>
      <c r="I10" s="17">
        <f>H38</f>
        <v>67484.50973999998</v>
      </c>
      <c r="L10" s="58"/>
      <c r="M10" s="58"/>
      <c r="N10" s="58"/>
      <c r="O10" s="58"/>
      <c r="P10" s="58"/>
      <c r="Q10" s="58"/>
      <c r="R10" s="58"/>
    </row>
    <row r="11" spans="1:18" x14ac:dyDescent="0.35">
      <c r="A11" s="2" t="s">
        <v>63</v>
      </c>
      <c r="C11" s="17"/>
      <c r="D11" s="17"/>
      <c r="E11" s="17"/>
      <c r="F11" s="17"/>
      <c r="G11" s="17"/>
      <c r="H11" s="17"/>
      <c r="I11" s="17"/>
      <c r="L11" s="58"/>
      <c r="M11" s="58"/>
      <c r="N11" s="58"/>
      <c r="O11" s="58"/>
      <c r="P11" s="58"/>
      <c r="Q11" s="58"/>
      <c r="R11" s="58"/>
    </row>
    <row r="12" spans="1:18" x14ac:dyDescent="0.35">
      <c r="A12" s="2" t="s">
        <v>116</v>
      </c>
      <c r="C12" s="17">
        <f t="shared" ref="C12:I12" si="0">SUM(C10:C11)</f>
        <v>33637.833770000005</v>
      </c>
      <c r="D12" s="17">
        <f t="shared" si="0"/>
        <v>76524.584690000018</v>
      </c>
      <c r="E12" s="17">
        <f t="shared" si="0"/>
        <v>38198.935269999994</v>
      </c>
      <c r="F12" s="17">
        <f t="shared" si="0"/>
        <v>70013.485759999981</v>
      </c>
      <c r="G12" s="17">
        <f t="shared" si="0"/>
        <v>91994.619709999999</v>
      </c>
      <c r="H12" s="17">
        <f t="shared" si="0"/>
        <v>107371.66628999998</v>
      </c>
      <c r="I12" s="17">
        <f t="shared" si="0"/>
        <v>67484.50973999998</v>
      </c>
      <c r="L12" s="58"/>
      <c r="M12" s="58"/>
      <c r="N12" s="58"/>
      <c r="O12" s="58"/>
      <c r="P12" s="58"/>
      <c r="Q12" s="58"/>
      <c r="R12" s="58"/>
    </row>
    <row r="13" spans="1:18" x14ac:dyDescent="0.35">
      <c r="A13" s="2"/>
      <c r="C13" s="17"/>
      <c r="D13" s="17"/>
      <c r="E13" s="17"/>
      <c r="F13" s="17"/>
      <c r="G13" s="17"/>
      <c r="H13" s="17"/>
      <c r="I13" s="17"/>
      <c r="L13" s="58"/>
      <c r="M13" s="58"/>
      <c r="N13" s="58"/>
      <c r="O13" s="58"/>
      <c r="P13" s="58"/>
      <c r="Q13" s="58"/>
      <c r="R13" s="58"/>
    </row>
    <row r="14" spans="1:18" x14ac:dyDescent="0.35">
      <c r="A14" s="2" t="s">
        <v>30</v>
      </c>
      <c r="C14" s="17">
        <f>'5.2a - 2023 Approved'!E130</f>
        <v>60264.082020000002</v>
      </c>
      <c r="D14" s="17">
        <f>'5.2b - 2024 Approved'!E136</f>
        <v>89663.225249999989</v>
      </c>
      <c r="E14" s="17">
        <f>'5.3 - 2023'!E113</f>
        <v>58039.726450000009</v>
      </c>
      <c r="F14" s="17">
        <f>'5.4 - 2024'!E123</f>
        <v>34296.984969999998</v>
      </c>
      <c r="G14" s="17">
        <f>'5.5 - 2025'!E124</f>
        <v>88304.174999999988</v>
      </c>
      <c r="H14" s="17">
        <f>'5.6 - 2026'!E123</f>
        <v>103386.62</v>
      </c>
      <c r="I14" s="17">
        <f>'5.7 - 2027'!E106</f>
        <v>108450.09</v>
      </c>
      <c r="L14" s="58"/>
      <c r="M14" s="58"/>
      <c r="N14" s="58"/>
      <c r="O14" s="58"/>
      <c r="P14" s="58"/>
      <c r="Q14" s="58"/>
      <c r="R14" s="58"/>
    </row>
    <row r="15" spans="1:18" x14ac:dyDescent="0.35">
      <c r="A15" s="2"/>
      <c r="C15" s="17"/>
      <c r="D15" s="17"/>
      <c r="E15" s="17"/>
      <c r="F15" s="17"/>
      <c r="G15" s="17"/>
      <c r="H15" s="17"/>
      <c r="I15" s="17"/>
      <c r="L15" s="58"/>
      <c r="M15" s="58"/>
      <c r="N15" s="58"/>
      <c r="O15" s="58"/>
      <c r="P15" s="58"/>
      <c r="Q15" s="58"/>
      <c r="R15" s="58"/>
    </row>
    <row r="16" spans="1:18" x14ac:dyDescent="0.35">
      <c r="A16" s="2" t="s">
        <v>60</v>
      </c>
      <c r="C16" s="17"/>
      <c r="D16" s="17"/>
      <c r="E16" s="17"/>
      <c r="F16" s="17"/>
      <c r="G16" s="17"/>
      <c r="H16" s="17"/>
      <c r="I16" s="17"/>
      <c r="L16" s="58"/>
      <c r="M16" s="58"/>
      <c r="N16" s="58"/>
      <c r="O16" s="58"/>
      <c r="P16" s="58"/>
      <c r="Q16" s="58"/>
      <c r="R16" s="58"/>
    </row>
    <row r="17" spans="1:18" x14ac:dyDescent="0.35">
      <c r="A17" s="8" t="s">
        <v>29</v>
      </c>
      <c r="C17" s="17">
        <f>'5.2a - 2023 Approved'!E133</f>
        <v>520</v>
      </c>
      <c r="D17" s="17">
        <f>'5.2b - 2024 Approved'!E139</f>
        <v>1559.99</v>
      </c>
      <c r="E17" s="17">
        <f>'5.3 - 2023'!E116</f>
        <v>2166.4076800000003</v>
      </c>
      <c r="F17" s="17">
        <f>'5.4 - 2024'!E126</f>
        <v>3075.75893</v>
      </c>
      <c r="G17" s="17">
        <f>'5.5 - 2025'!E127</f>
        <v>3649</v>
      </c>
      <c r="H17" s="17">
        <f>'5.6 - 2026'!E126</f>
        <v>3129</v>
      </c>
      <c r="I17" s="17">
        <f>'5.7 - 2027'!E109</f>
        <v>4245</v>
      </c>
      <c r="L17" s="58"/>
      <c r="M17" s="58"/>
      <c r="N17" s="58"/>
      <c r="O17" s="58"/>
      <c r="P17" s="58"/>
      <c r="Q17" s="58"/>
      <c r="R17" s="58"/>
    </row>
    <row r="18" spans="1:18" x14ac:dyDescent="0.35">
      <c r="A18" s="8" t="s">
        <v>26</v>
      </c>
      <c r="C18" s="17">
        <f>'5.2a - 2023 Approved'!E134</f>
        <v>1103.5748900000001</v>
      </c>
      <c r="D18" s="17">
        <f>'5.2b - 2024 Approved'!E140</f>
        <v>1179</v>
      </c>
      <c r="E18" s="17">
        <f>'5.3 - 2023'!E117</f>
        <v>489.95005000000003</v>
      </c>
      <c r="F18" s="17">
        <f>'5.4 - 2024'!E127</f>
        <v>2787.6124099999997</v>
      </c>
      <c r="G18" s="17">
        <f>'5.5 - 2025'!E128</f>
        <v>2209</v>
      </c>
      <c r="H18" s="17">
        <f>'5.6 - 2026'!E127</f>
        <v>4645.7</v>
      </c>
      <c r="I18" s="17">
        <f>'5.7 - 2027'!E110</f>
        <v>3322.8</v>
      </c>
      <c r="L18" s="58"/>
      <c r="M18" s="58"/>
      <c r="N18" s="58"/>
      <c r="O18" s="58"/>
      <c r="P18" s="58"/>
      <c r="Q18" s="58"/>
      <c r="R18" s="58"/>
    </row>
    <row r="19" spans="1:18" x14ac:dyDescent="0.35">
      <c r="A19" s="8" t="s">
        <v>27</v>
      </c>
      <c r="C19" s="17">
        <f>'5.2a - 2023 Approved'!E135</f>
        <v>1300</v>
      </c>
      <c r="D19" s="17">
        <f>'5.2b - 2024 Approved'!E141</f>
        <v>1005</v>
      </c>
      <c r="E19" s="17">
        <f>'5.3 - 2023'!E118</f>
        <v>1934.06089</v>
      </c>
      <c r="F19" s="17">
        <f>'5.4 - 2024'!E128</f>
        <v>2084.8898699999995</v>
      </c>
      <c r="G19" s="17">
        <f>'5.5 - 2025'!E129</f>
        <v>1210</v>
      </c>
      <c r="H19" s="17">
        <f>'5.6 - 2026'!E128</f>
        <v>1625</v>
      </c>
      <c r="I19" s="17">
        <f>'5.7 - 2027'!E111</f>
        <v>1900</v>
      </c>
      <c r="L19" s="58"/>
      <c r="M19" s="58"/>
      <c r="N19" s="58"/>
      <c r="O19" s="58"/>
      <c r="P19" s="58"/>
      <c r="Q19" s="58"/>
      <c r="R19" s="58"/>
    </row>
    <row r="20" spans="1:18" x14ac:dyDescent="0.35">
      <c r="A20" s="8" t="s">
        <v>200</v>
      </c>
      <c r="C20" s="17">
        <f>'5.2a - 2023 Approved'!E136</f>
        <v>2596.0610000000001</v>
      </c>
      <c r="D20" s="17">
        <f>'5.2b - 2024 Approved'!E142</f>
        <v>2872.01</v>
      </c>
      <c r="E20" s="17">
        <f>'5.3 - 2023'!E119</f>
        <v>2531.4468900000002</v>
      </c>
      <c r="F20" s="17">
        <f>'5.4 - 2024'!E129</f>
        <v>3532.0144099999998</v>
      </c>
      <c r="G20" s="17">
        <f>'5.5 - 2025'!E130</f>
        <v>3135</v>
      </c>
      <c r="H20" s="17">
        <f>'5.6 - 2026'!E129</f>
        <v>3410</v>
      </c>
      <c r="I20" s="17">
        <f>'5.7 - 2027'!E112</f>
        <v>3605</v>
      </c>
      <c r="L20" s="58"/>
      <c r="M20" s="58"/>
      <c r="N20" s="58"/>
      <c r="O20" s="58"/>
      <c r="P20" s="58"/>
      <c r="Q20" s="58"/>
      <c r="R20" s="58"/>
    </row>
    <row r="21" spans="1:18" x14ac:dyDescent="0.35">
      <c r="A21" s="8" t="s">
        <v>52</v>
      </c>
      <c r="C21" s="17">
        <f>'5.2a - 2023 Approved'!E138</f>
        <v>750.13410999999996</v>
      </c>
      <c r="D21" s="17">
        <f>'5.2b - 2024 Approved'!E144</f>
        <v>0</v>
      </c>
      <c r="E21" s="17"/>
      <c r="F21" s="17"/>
      <c r="G21" s="17"/>
      <c r="H21" s="17"/>
      <c r="I21" s="17"/>
      <c r="L21" s="58"/>
      <c r="M21" s="58"/>
      <c r="N21" s="58"/>
      <c r="O21" s="58"/>
      <c r="P21" s="58"/>
      <c r="Q21" s="58"/>
      <c r="R21" s="58"/>
    </row>
    <row r="22" spans="1:18" x14ac:dyDescent="0.35">
      <c r="A22" s="8" t="s">
        <v>56</v>
      </c>
      <c r="C22" s="17">
        <f>'5.2a - 2023 Approved'!E140</f>
        <v>0</v>
      </c>
      <c r="D22" s="17">
        <f>'5.2b - 2024 Approved'!E146</f>
        <v>400</v>
      </c>
      <c r="E22" s="17">
        <f>'5.3 - 2023'!E122</f>
        <v>690.53577000000007</v>
      </c>
      <c r="F22" s="17">
        <f>'5.4 - 2024'!E131</f>
        <v>610.30196000000001</v>
      </c>
      <c r="G22" s="17">
        <f>'5.5 - 2025'!E132</f>
        <v>4570</v>
      </c>
      <c r="H22" s="17">
        <f>'5.6 - 2026'!E131</f>
        <v>3045</v>
      </c>
      <c r="I22" s="17">
        <f>'5.7 - 2027'!E114</f>
        <v>0</v>
      </c>
      <c r="L22" s="58"/>
      <c r="M22" s="58"/>
      <c r="N22" s="58"/>
      <c r="O22" s="58"/>
      <c r="P22" s="58"/>
      <c r="Q22" s="58"/>
      <c r="R22" s="58"/>
    </row>
    <row r="23" spans="1:18" x14ac:dyDescent="0.35">
      <c r="A23" s="8" t="s">
        <v>282</v>
      </c>
      <c r="C23" s="17">
        <f>'5.2a - 2023 Approved'!E142</f>
        <v>435</v>
      </c>
      <c r="D23" s="17">
        <f>'5.2b - 2024 Approved'!E148</f>
        <v>630</v>
      </c>
      <c r="E23" s="17">
        <f>'5.3 - 2023'!E124</f>
        <v>427.65621000000004</v>
      </c>
      <c r="F23" s="17">
        <f>'5.4 - 2024'!E133</f>
        <v>1210.0228099999999</v>
      </c>
      <c r="G23" s="17">
        <f>'5.5 - 2025'!E134</f>
        <v>1985</v>
      </c>
      <c r="H23" s="17">
        <f>'5.6 - 2026'!E133</f>
        <v>815</v>
      </c>
      <c r="I23" s="17">
        <f>'5.7 - 2027'!E116</f>
        <v>765</v>
      </c>
      <c r="L23" s="58"/>
      <c r="M23" s="58"/>
      <c r="N23" s="58"/>
      <c r="O23" s="58"/>
      <c r="P23" s="58"/>
      <c r="Q23" s="58"/>
      <c r="R23" s="58"/>
    </row>
    <row r="24" spans="1:18" x14ac:dyDescent="0.35">
      <c r="A24" s="8" t="s">
        <v>53</v>
      </c>
      <c r="C24" s="17">
        <f>'5.2a - 2023 Approved'!E154</f>
        <v>554</v>
      </c>
      <c r="D24" s="17">
        <f>'5.2b - 2024 Approved'!E160</f>
        <v>681.74099999999999</v>
      </c>
      <c r="E24" s="17">
        <f>'5.3 - 2023'!E136</f>
        <v>554.79737999999998</v>
      </c>
      <c r="F24" s="17">
        <f>'5.4 - 2024'!E146</f>
        <v>2419.5742200000004</v>
      </c>
      <c r="G24" s="17">
        <f>'5.5 - 2025'!E147</f>
        <v>554</v>
      </c>
      <c r="H24" s="17">
        <f>'5.6 - 2026'!E145</f>
        <v>554</v>
      </c>
      <c r="I24" s="17">
        <f>'5.7 - 2027'!E128</f>
        <v>554</v>
      </c>
      <c r="L24" s="58"/>
      <c r="M24" s="58"/>
      <c r="N24" s="58"/>
      <c r="O24" s="58"/>
      <c r="P24" s="58"/>
      <c r="Q24" s="58"/>
      <c r="R24" s="58"/>
    </row>
    <row r="25" spans="1:18" x14ac:dyDescent="0.35">
      <c r="A25" s="8" t="s">
        <v>201</v>
      </c>
      <c r="C25" s="40">
        <f>'5.2a - 2023 Approved'!E158</f>
        <v>723</v>
      </c>
      <c r="D25" s="40">
        <v>0</v>
      </c>
      <c r="E25" s="40">
        <f>'5.3 - 2023'!E140</f>
        <v>605.06574999999998</v>
      </c>
      <c r="F25" s="40">
        <f>'5.4 - 2024'!E150</f>
        <v>0</v>
      </c>
      <c r="G25" s="40">
        <f>'5.5 - 2025'!E151</f>
        <v>0</v>
      </c>
      <c r="H25" s="40">
        <f>'5.6 - 2026'!E149</f>
        <v>0</v>
      </c>
      <c r="I25" s="40">
        <f>'5.7 - 2027'!E132</f>
        <v>0</v>
      </c>
      <c r="L25" s="58"/>
      <c r="M25" s="58"/>
      <c r="N25" s="58"/>
      <c r="O25" s="58"/>
      <c r="P25" s="58"/>
      <c r="Q25" s="58"/>
      <c r="R25" s="58"/>
    </row>
    <row r="26" spans="1:18" x14ac:dyDescent="0.35">
      <c r="A26" s="2" t="s">
        <v>33</v>
      </c>
      <c r="C26" s="17">
        <f t="shared" ref="C26:I26" si="1">SUM(C17:C25)</f>
        <v>7981.7699999999995</v>
      </c>
      <c r="D26" s="17">
        <f t="shared" si="1"/>
        <v>8327.741</v>
      </c>
      <c r="E26" s="17">
        <f t="shared" si="1"/>
        <v>9399.9206200000008</v>
      </c>
      <c r="F26" s="17">
        <f t="shared" si="1"/>
        <v>15720.17461</v>
      </c>
      <c r="G26" s="17">
        <f t="shared" si="1"/>
        <v>17312</v>
      </c>
      <c r="H26" s="17">
        <f t="shared" si="1"/>
        <v>17223.7</v>
      </c>
      <c r="I26" s="17">
        <f t="shared" si="1"/>
        <v>14391.8</v>
      </c>
      <c r="L26" s="58"/>
      <c r="M26" s="58"/>
      <c r="N26" s="58"/>
      <c r="O26" s="58"/>
      <c r="P26" s="58"/>
      <c r="Q26" s="58"/>
      <c r="R26" s="58"/>
    </row>
    <row r="27" spans="1:18" x14ac:dyDescent="0.35">
      <c r="A27" s="5"/>
      <c r="B27" s="14"/>
      <c r="C27" s="40"/>
      <c r="D27" s="40"/>
      <c r="E27" s="40"/>
      <c r="F27" s="40"/>
      <c r="G27" s="40"/>
      <c r="H27" s="40"/>
      <c r="I27" s="40"/>
      <c r="L27" s="58"/>
      <c r="M27" s="58"/>
      <c r="N27" s="58"/>
      <c r="O27" s="58"/>
      <c r="P27" s="58"/>
      <c r="Q27" s="58"/>
      <c r="R27" s="58"/>
    </row>
    <row r="28" spans="1:18" x14ac:dyDescent="0.35">
      <c r="A28" s="2" t="s">
        <v>34</v>
      </c>
      <c r="B28" s="13">
        <f>SUM(B14:B20)</f>
        <v>0</v>
      </c>
      <c r="C28" s="17">
        <f t="shared" ref="C28:I28" si="2">C14+C26</f>
        <v>68245.852020000006</v>
      </c>
      <c r="D28" s="17">
        <f t="shared" si="2"/>
        <v>97990.966249999983</v>
      </c>
      <c r="E28" s="17">
        <f t="shared" si="2"/>
        <v>67439.647070000006</v>
      </c>
      <c r="F28" s="17">
        <f t="shared" si="2"/>
        <v>50017.15958</v>
      </c>
      <c r="G28" s="17">
        <f t="shared" si="2"/>
        <v>105616.17499999999</v>
      </c>
      <c r="H28" s="17">
        <f t="shared" si="2"/>
        <v>120610.31999999999</v>
      </c>
      <c r="I28" s="17">
        <f t="shared" si="2"/>
        <v>122841.89</v>
      </c>
      <c r="L28" s="58"/>
      <c r="M28" s="58"/>
      <c r="N28" s="58"/>
      <c r="O28" s="58"/>
      <c r="P28" s="58"/>
      <c r="Q28" s="58"/>
      <c r="R28" s="58"/>
    </row>
    <row r="29" spans="1:18" s="15" customFormat="1" x14ac:dyDescent="0.35">
      <c r="A29" s="18"/>
      <c r="C29" s="41"/>
      <c r="D29" s="41"/>
      <c r="E29" s="41"/>
      <c r="F29" s="41"/>
      <c r="G29" s="41"/>
      <c r="H29" s="41"/>
      <c r="I29" s="41"/>
      <c r="L29" s="58"/>
      <c r="M29" s="58"/>
      <c r="N29" s="58"/>
      <c r="O29" s="58"/>
      <c r="P29" s="58"/>
      <c r="Q29" s="58"/>
      <c r="R29" s="58"/>
    </row>
    <row r="30" spans="1:18" x14ac:dyDescent="0.35">
      <c r="A30" s="1" t="s">
        <v>67</v>
      </c>
      <c r="C30" s="17">
        <f t="shared" ref="C30:I30" si="3">-C24-C25</f>
        <v>-1277</v>
      </c>
      <c r="D30" s="17">
        <f t="shared" si="3"/>
        <v>-681.74099999999999</v>
      </c>
      <c r="E30" s="17">
        <f t="shared" si="3"/>
        <v>-1159.86313</v>
      </c>
      <c r="F30" s="17">
        <f t="shared" si="3"/>
        <v>-2419.5742200000004</v>
      </c>
      <c r="G30" s="17">
        <f t="shared" si="3"/>
        <v>-554</v>
      </c>
      <c r="H30" s="17">
        <f t="shared" si="3"/>
        <v>-554</v>
      </c>
      <c r="I30" s="17">
        <f t="shared" si="3"/>
        <v>-554</v>
      </c>
      <c r="L30" s="58"/>
      <c r="M30" s="58"/>
      <c r="N30" s="58"/>
      <c r="O30" s="58"/>
      <c r="P30" s="58"/>
      <c r="Q30" s="58"/>
      <c r="R30" s="58"/>
    </row>
    <row r="31" spans="1:18" x14ac:dyDescent="0.35">
      <c r="A31" s="1" t="s">
        <v>68</v>
      </c>
      <c r="C31" s="17"/>
      <c r="D31" s="17"/>
      <c r="E31" s="17"/>
      <c r="F31" s="17"/>
      <c r="G31" s="17"/>
      <c r="H31" s="17"/>
      <c r="I31" s="17"/>
      <c r="L31" s="58"/>
      <c r="M31" s="58"/>
      <c r="N31" s="58"/>
      <c r="O31" s="58"/>
      <c r="P31" s="58"/>
      <c r="Q31" s="58"/>
      <c r="R31" s="58"/>
    </row>
    <row r="32" spans="1:18" x14ac:dyDescent="0.35">
      <c r="A32" s="6"/>
      <c r="B32" s="14"/>
      <c r="C32" s="40"/>
      <c r="D32" s="40"/>
      <c r="E32" s="40"/>
      <c r="F32" s="40"/>
      <c r="G32" s="40"/>
      <c r="H32" s="40"/>
      <c r="I32" s="40"/>
      <c r="L32" s="58"/>
      <c r="M32" s="58"/>
      <c r="N32" s="58"/>
      <c r="O32" s="58"/>
      <c r="P32" s="58"/>
      <c r="Q32" s="58"/>
      <c r="R32" s="58"/>
    </row>
    <row r="33" spans="1:18" x14ac:dyDescent="0.35">
      <c r="A33" s="2" t="s">
        <v>18</v>
      </c>
      <c r="C33" s="17">
        <f t="shared" ref="C33:I33" si="4">SUM(C30:C31)</f>
        <v>-1277</v>
      </c>
      <c r="D33" s="17">
        <f t="shared" si="4"/>
        <v>-681.74099999999999</v>
      </c>
      <c r="E33" s="17">
        <f t="shared" si="4"/>
        <v>-1159.86313</v>
      </c>
      <c r="F33" s="17">
        <f t="shared" si="4"/>
        <v>-2419.5742200000004</v>
      </c>
      <c r="G33" s="17">
        <f t="shared" si="4"/>
        <v>-554</v>
      </c>
      <c r="H33" s="17">
        <f t="shared" si="4"/>
        <v>-554</v>
      </c>
      <c r="I33" s="17">
        <f t="shared" si="4"/>
        <v>-554</v>
      </c>
      <c r="L33" s="58"/>
      <c r="M33" s="58"/>
      <c r="N33" s="58"/>
      <c r="O33" s="58"/>
      <c r="P33" s="58"/>
      <c r="Q33" s="58"/>
      <c r="R33" s="58"/>
    </row>
    <row r="34" spans="1:18" x14ac:dyDescent="0.35">
      <c r="A34" s="1"/>
      <c r="C34" s="17"/>
      <c r="D34" s="17"/>
      <c r="E34" s="17"/>
      <c r="F34" s="17"/>
      <c r="G34" s="17"/>
      <c r="H34" s="17"/>
      <c r="I34" s="17"/>
      <c r="L34" s="58"/>
      <c r="M34" s="58"/>
      <c r="N34" s="58"/>
      <c r="O34" s="58"/>
      <c r="P34" s="58"/>
      <c r="Q34" s="58"/>
      <c r="R34" s="58"/>
    </row>
    <row r="35" spans="1:18" x14ac:dyDescent="0.35">
      <c r="A35" s="3" t="s">
        <v>17</v>
      </c>
      <c r="C35" s="17">
        <f>'5.2a - 2023 Approved'!F144</f>
        <v>-24082.1011</v>
      </c>
      <c r="D35" s="17">
        <f>'5.2b - 2024 Approved'!F150</f>
        <v>-56940.673160000006</v>
      </c>
      <c r="E35" s="17">
        <f>'5.3 - 2023'!F126</f>
        <v>-34465.233450000007</v>
      </c>
      <c r="F35" s="17">
        <f>'5.4 - 2024'!F135</f>
        <v>-25616.451410000001</v>
      </c>
      <c r="G35" s="17">
        <f>'5.5 - 2025'!F136</f>
        <v>-89685.128420000008</v>
      </c>
      <c r="H35" s="17">
        <f>'5.6 - 2026'!F135</f>
        <v>-159943.47654999999</v>
      </c>
      <c r="I35" s="17">
        <f>'5.7 - 2027'!F118</f>
        <v>-99618.668890000001</v>
      </c>
      <c r="L35" s="58"/>
      <c r="M35" s="58"/>
      <c r="N35" s="58"/>
      <c r="O35" s="58"/>
      <c r="P35" s="58"/>
      <c r="Q35" s="58"/>
      <c r="R35" s="58"/>
    </row>
    <row r="36" spans="1:18" x14ac:dyDescent="0.35">
      <c r="A36" s="15"/>
      <c r="C36" s="17"/>
      <c r="D36" s="17"/>
      <c r="E36" s="17"/>
      <c r="F36" s="17"/>
      <c r="G36" s="17"/>
      <c r="H36" s="17"/>
      <c r="I36" s="17"/>
      <c r="L36" s="58"/>
      <c r="M36" s="58"/>
      <c r="N36" s="58"/>
      <c r="O36" s="58"/>
      <c r="P36" s="58"/>
      <c r="Q36" s="58"/>
      <c r="R36" s="58"/>
    </row>
    <row r="37" spans="1:18" ht="15" thickBot="1" x14ac:dyDescent="0.4">
      <c r="A37" s="7"/>
      <c r="B37" s="16"/>
      <c r="C37" s="43">
        <f t="shared" ref="C37:I37" si="5">C10+C28+C33+C35-C38</f>
        <v>0</v>
      </c>
      <c r="D37" s="43">
        <f t="shared" si="5"/>
        <v>0</v>
      </c>
      <c r="E37" s="43">
        <f t="shared" si="5"/>
        <v>0</v>
      </c>
      <c r="F37" s="43">
        <f t="shared" si="5"/>
        <v>0</v>
      </c>
      <c r="G37" s="43">
        <f t="shared" si="5"/>
        <v>0</v>
      </c>
      <c r="H37" s="43">
        <f t="shared" si="5"/>
        <v>0</v>
      </c>
      <c r="I37" s="43">
        <f t="shared" si="5"/>
        <v>0</v>
      </c>
      <c r="L37" s="58"/>
      <c r="M37" s="58"/>
      <c r="N37" s="58"/>
      <c r="O37" s="58"/>
      <c r="P37" s="58"/>
      <c r="Q37" s="58"/>
      <c r="R37" s="58"/>
    </row>
    <row r="38" spans="1:18" ht="15" thickTop="1" x14ac:dyDescent="0.35">
      <c r="A38" s="3" t="s">
        <v>19</v>
      </c>
      <c r="B38" s="11"/>
      <c r="C38" s="31">
        <f t="shared" ref="C38:I38" si="6">C12+C28+C33+C35</f>
        <v>76524.584690000018</v>
      </c>
      <c r="D38" s="31">
        <f t="shared" si="6"/>
        <v>116893.13677999997</v>
      </c>
      <c r="E38" s="31">
        <f t="shared" si="6"/>
        <v>70013.485759999981</v>
      </c>
      <c r="F38" s="31">
        <f t="shared" si="6"/>
        <v>91994.619709999999</v>
      </c>
      <c r="G38" s="31">
        <f t="shared" si="6"/>
        <v>107371.66628999998</v>
      </c>
      <c r="H38" s="31">
        <f t="shared" si="6"/>
        <v>67484.50973999998</v>
      </c>
      <c r="I38" s="31">
        <f t="shared" si="6"/>
        <v>90153.730849999964</v>
      </c>
      <c r="L38" s="58"/>
      <c r="M38" s="58"/>
      <c r="N38" s="58"/>
      <c r="O38" s="58"/>
      <c r="P38" s="58"/>
      <c r="Q38" s="58"/>
      <c r="R38" s="58"/>
    </row>
    <row r="39" spans="1:18" x14ac:dyDescent="0.35">
      <c r="A39" s="3"/>
      <c r="C39" s="17"/>
      <c r="D39" s="17"/>
      <c r="E39" s="17"/>
      <c r="F39" s="17"/>
      <c r="G39" s="17"/>
      <c r="H39" s="17"/>
      <c r="I39" s="17"/>
      <c r="L39" s="58"/>
      <c r="M39" s="58"/>
      <c r="N39" s="58"/>
      <c r="O39" s="58"/>
      <c r="P39" s="58"/>
      <c r="Q39" s="58"/>
      <c r="R39" s="58"/>
    </row>
    <row r="40" spans="1:18" x14ac:dyDescent="0.35">
      <c r="A40" s="3" t="s">
        <v>0</v>
      </c>
      <c r="C40" s="17">
        <f t="shared" ref="C40:I40" si="7">C46-C10</f>
        <v>701616.22823000001</v>
      </c>
      <c r="D40" s="17">
        <f t="shared" si="7"/>
        <v>722506.71230999997</v>
      </c>
      <c r="E40" s="17">
        <f t="shared" si="7"/>
        <v>697055.12673000002</v>
      </c>
      <c r="F40" s="17">
        <f t="shared" si="7"/>
        <v>726710.03924000007</v>
      </c>
      <c r="G40" s="17">
        <f t="shared" si="7"/>
        <v>751114.91229000001</v>
      </c>
      <c r="H40" s="17">
        <f t="shared" si="7"/>
        <v>838813.48470999999</v>
      </c>
      <c r="I40" s="17">
        <f t="shared" si="7"/>
        <v>997865.40526000003</v>
      </c>
      <c r="L40" s="58"/>
      <c r="M40" s="58"/>
      <c r="N40" s="58"/>
      <c r="O40" s="58"/>
      <c r="P40" s="58"/>
      <c r="Q40" s="58"/>
      <c r="R40" s="58"/>
    </row>
    <row r="41" spans="1:18" x14ac:dyDescent="0.35">
      <c r="A41" s="1" t="s">
        <v>41</v>
      </c>
      <c r="C41" s="17">
        <f t="shared" ref="C41:I41" si="8">C44-C40-C42</f>
        <v>22561.101079999964</v>
      </c>
      <c r="D41" s="17">
        <f t="shared" si="8"/>
        <v>52110.672910000096</v>
      </c>
      <c r="E41" s="17">
        <f t="shared" si="8"/>
        <v>34364.585510000055</v>
      </c>
      <c r="F41" s="17">
        <f t="shared" si="8"/>
        <v>24406.429049999937</v>
      </c>
      <c r="G41" s="17">
        <f t="shared" si="8"/>
        <v>87700.128419999979</v>
      </c>
      <c r="H41" s="17">
        <f t="shared" si="8"/>
        <v>159053.47655000005</v>
      </c>
      <c r="I41" s="17">
        <f t="shared" si="8"/>
        <v>98778.668890000103</v>
      </c>
      <c r="L41" s="58"/>
      <c r="M41" s="58"/>
      <c r="N41" s="58"/>
      <c r="O41" s="58"/>
      <c r="P41" s="58"/>
      <c r="Q41" s="58"/>
      <c r="R41" s="58"/>
    </row>
    <row r="42" spans="1:18" x14ac:dyDescent="0.35">
      <c r="A42" s="1" t="s">
        <v>40</v>
      </c>
      <c r="C42" s="17">
        <v>-1670.6169999999997</v>
      </c>
      <c r="D42" s="17">
        <v>-1.556</v>
      </c>
      <c r="E42" s="17">
        <v>-4709.6729999999998</v>
      </c>
      <c r="F42" s="17">
        <v>-1.556</v>
      </c>
      <c r="G42" s="17">
        <v>-1.556</v>
      </c>
      <c r="H42" s="17">
        <v>-1.556</v>
      </c>
      <c r="I42" s="17">
        <v>-1.556</v>
      </c>
      <c r="L42" s="58"/>
      <c r="M42" s="58"/>
      <c r="N42" s="58"/>
      <c r="O42" s="58"/>
      <c r="P42" s="58"/>
      <c r="Q42" s="58"/>
      <c r="R42" s="58"/>
    </row>
    <row r="43" spans="1:18" x14ac:dyDescent="0.35">
      <c r="A43" s="1"/>
      <c r="C43" s="17"/>
      <c r="D43" s="17"/>
      <c r="E43" s="17"/>
      <c r="F43" s="17"/>
      <c r="G43" s="17"/>
      <c r="H43" s="17"/>
      <c r="I43" s="17"/>
      <c r="L43" s="58"/>
      <c r="M43" s="58"/>
      <c r="N43" s="58"/>
      <c r="O43" s="58"/>
      <c r="P43" s="58"/>
      <c r="Q43" s="58"/>
      <c r="R43" s="58"/>
    </row>
    <row r="44" spans="1:18" x14ac:dyDescent="0.35">
      <c r="A44" s="3" t="s">
        <v>1</v>
      </c>
      <c r="B44" s="11"/>
      <c r="C44" s="31">
        <f t="shared" ref="C44:I44" si="9">C48-C38</f>
        <v>722506.71230999997</v>
      </c>
      <c r="D44" s="31">
        <f t="shared" si="9"/>
        <v>774615.82922000007</v>
      </c>
      <c r="E44" s="31">
        <f t="shared" si="9"/>
        <v>726710.03924000007</v>
      </c>
      <c r="F44" s="31">
        <f t="shared" si="9"/>
        <v>751114.91229000001</v>
      </c>
      <c r="G44" s="31">
        <f t="shared" si="9"/>
        <v>838813.48470999999</v>
      </c>
      <c r="H44" s="31">
        <f t="shared" si="9"/>
        <v>997865.40526000003</v>
      </c>
      <c r="I44" s="31">
        <f t="shared" si="9"/>
        <v>1096642.5181500001</v>
      </c>
      <c r="L44" s="58"/>
      <c r="M44" s="58"/>
      <c r="N44" s="58"/>
      <c r="O44" s="58"/>
      <c r="P44" s="58"/>
      <c r="Q44" s="58"/>
      <c r="R44" s="58"/>
    </row>
    <row r="45" spans="1:18" x14ac:dyDescent="0.35">
      <c r="A45" s="3"/>
      <c r="C45" s="17"/>
      <c r="D45" s="17"/>
      <c r="E45" s="17"/>
      <c r="F45" s="17"/>
      <c r="G45" s="17"/>
      <c r="H45" s="17"/>
      <c r="I45" s="17"/>
      <c r="L45" s="58"/>
      <c r="M45" s="58"/>
      <c r="N45" s="58"/>
      <c r="O45" s="58"/>
      <c r="P45" s="58"/>
      <c r="Q45" s="58"/>
      <c r="R45" s="58"/>
    </row>
    <row r="46" spans="1:18" x14ac:dyDescent="0.35">
      <c r="A46" s="3" t="s">
        <v>20</v>
      </c>
      <c r="C46" s="17">
        <v>735254.06200000003</v>
      </c>
      <c r="D46" s="17">
        <f>C48</f>
        <v>799031.29700000002</v>
      </c>
      <c r="E46" s="17">
        <v>735254.06200000003</v>
      </c>
      <c r="F46" s="17">
        <f>E48</f>
        <v>796723.52500000002</v>
      </c>
      <c r="G46" s="17">
        <f>F48</f>
        <v>843109.53200000001</v>
      </c>
      <c r="H46" s="17">
        <f>G48</f>
        <v>946185.15099999995</v>
      </c>
      <c r="I46" s="17">
        <f>H48</f>
        <v>1065349.915</v>
      </c>
      <c r="L46" s="58"/>
      <c r="M46" s="58"/>
      <c r="N46" s="58"/>
      <c r="O46" s="58"/>
      <c r="P46" s="58"/>
      <c r="Q46" s="58"/>
      <c r="R46" s="58"/>
    </row>
    <row r="47" spans="1:18" x14ac:dyDescent="0.35">
      <c r="A47" s="1" t="s">
        <v>21</v>
      </c>
      <c r="C47" s="17">
        <f t="shared" ref="C47:I47" si="10">C48-C46</f>
        <v>63777.234999999986</v>
      </c>
      <c r="D47" s="17">
        <f t="shared" si="10"/>
        <v>92477.668999999994</v>
      </c>
      <c r="E47" s="17">
        <f t="shared" si="10"/>
        <v>61469.462999999989</v>
      </c>
      <c r="F47" s="17">
        <f t="shared" si="10"/>
        <v>46386.006999999983</v>
      </c>
      <c r="G47" s="17">
        <f t="shared" si="10"/>
        <v>103075.61899999995</v>
      </c>
      <c r="H47" s="17">
        <f t="shared" si="10"/>
        <v>119164.76400000008</v>
      </c>
      <c r="I47" s="17">
        <f t="shared" si="10"/>
        <v>121446.33400000003</v>
      </c>
      <c r="L47" s="58"/>
      <c r="M47" s="58"/>
      <c r="N47" s="58"/>
      <c r="O47" s="58"/>
      <c r="P47" s="58"/>
      <c r="Q47" s="58"/>
      <c r="R47" s="58"/>
    </row>
    <row r="48" spans="1:18" x14ac:dyDescent="0.35">
      <c r="A48" s="3" t="s">
        <v>22</v>
      </c>
      <c r="B48" s="11"/>
      <c r="C48" s="31">
        <v>799031.29700000002</v>
      </c>
      <c r="D48" s="31">
        <v>891508.96600000001</v>
      </c>
      <c r="E48" s="31">
        <v>796723.52500000002</v>
      </c>
      <c r="F48" s="31">
        <v>843109.53200000001</v>
      </c>
      <c r="G48" s="31">
        <v>946185.15099999995</v>
      </c>
      <c r="H48" s="31">
        <v>1065349.915</v>
      </c>
      <c r="I48" s="31">
        <v>1186796.2490000001</v>
      </c>
      <c r="L48" s="58"/>
      <c r="M48" s="58"/>
      <c r="N48" s="58"/>
      <c r="O48" s="58"/>
      <c r="P48" s="58"/>
      <c r="Q48" s="58"/>
      <c r="R48" s="58"/>
    </row>
    <row r="49" spans="1:18" x14ac:dyDescent="0.35">
      <c r="A49" s="3"/>
      <c r="C49" s="17"/>
      <c r="D49" s="17"/>
      <c r="E49" s="17"/>
      <c r="F49" s="17"/>
      <c r="G49" s="17"/>
      <c r="H49" s="17"/>
      <c r="I49" s="17"/>
      <c r="L49" s="58"/>
      <c r="M49" s="58"/>
      <c r="N49" s="58"/>
      <c r="O49" s="58"/>
      <c r="P49" s="58"/>
      <c r="Q49" s="58"/>
      <c r="R49" s="58"/>
    </row>
    <row r="50" spans="1:18" x14ac:dyDescent="0.35">
      <c r="A50" s="3" t="s">
        <v>2</v>
      </c>
      <c r="C50" s="17"/>
      <c r="D50" s="17"/>
      <c r="E50" s="17"/>
      <c r="F50" s="17"/>
      <c r="G50" s="17"/>
      <c r="H50" s="17"/>
      <c r="I50" s="17"/>
      <c r="L50" s="58"/>
      <c r="M50" s="58"/>
      <c r="N50" s="58"/>
      <c r="O50" s="58"/>
      <c r="P50" s="58"/>
      <c r="Q50" s="58"/>
      <c r="R50" s="58"/>
    </row>
    <row r="51" spans="1:18" x14ac:dyDescent="0.35">
      <c r="A51" s="3"/>
      <c r="C51" s="17"/>
      <c r="D51" s="17"/>
      <c r="E51" s="17"/>
      <c r="F51" s="17"/>
      <c r="G51" s="17"/>
      <c r="H51" s="17"/>
      <c r="I51" s="17"/>
      <c r="L51" s="58"/>
      <c r="M51" s="58"/>
      <c r="N51" s="58"/>
      <c r="O51" s="58"/>
      <c r="P51" s="58"/>
      <c r="Q51" s="58"/>
      <c r="R51" s="58"/>
    </row>
    <row r="52" spans="1:18" x14ac:dyDescent="0.35">
      <c r="A52" s="3" t="s">
        <v>3</v>
      </c>
      <c r="C52" s="31">
        <v>12787.722890000001</v>
      </c>
      <c r="D52" s="31">
        <f>C56</f>
        <v>21504.399300000001</v>
      </c>
      <c r="E52" s="31">
        <v>12787.722890000001</v>
      </c>
      <c r="F52" s="31">
        <f>E56</f>
        <v>18336.50923</v>
      </c>
      <c r="G52" s="31">
        <f>F56</f>
        <v>12932.89179</v>
      </c>
      <c r="H52" s="31">
        <f>G56</f>
        <v>16669.669999999998</v>
      </c>
      <c r="I52" s="31">
        <f>H56</f>
        <v>169.67</v>
      </c>
      <c r="L52" s="58"/>
      <c r="M52" s="58"/>
      <c r="N52" s="58"/>
      <c r="O52" s="58"/>
      <c r="P52" s="58"/>
      <c r="Q52" s="58"/>
      <c r="R52" s="58"/>
    </row>
    <row r="53" spans="1:18" x14ac:dyDescent="0.35">
      <c r="A53" s="1" t="s">
        <v>4</v>
      </c>
      <c r="C53" s="17">
        <f>-SUM('5.2a - 2023 Approved'!E149)</f>
        <v>10586.9416</v>
      </c>
      <c r="D53" s="17">
        <f>-SUM('5.2b - 2024 Approved'!E155)</f>
        <v>6446.7737399999996</v>
      </c>
      <c r="E53" s="17">
        <f>-'5.3 - 2023'!E131</f>
        <v>11182.090470000001</v>
      </c>
      <c r="F53" s="17">
        <f>-'5.4 - 2024'!E140</f>
        <v>3011.6642899999997</v>
      </c>
      <c r="G53" s="17">
        <f>-'5.5 - 2025'!E141</f>
        <v>4136.7782100000004</v>
      </c>
      <c r="H53" s="17">
        <f>-'5.6 - 2026'!E140</f>
        <v>400</v>
      </c>
      <c r="I53" s="17">
        <f>-'5.7 - 2027'!E123</f>
        <v>400</v>
      </c>
      <c r="L53" s="58"/>
      <c r="M53" s="58"/>
      <c r="N53" s="58"/>
      <c r="O53" s="58"/>
      <c r="P53" s="58"/>
      <c r="Q53" s="58"/>
      <c r="R53" s="58"/>
    </row>
    <row r="54" spans="1:18" x14ac:dyDescent="0.35">
      <c r="A54" s="1" t="s">
        <v>37</v>
      </c>
      <c r="C54" s="17"/>
      <c r="D54" s="17"/>
      <c r="E54" s="17"/>
      <c r="F54" s="17"/>
      <c r="G54" s="17"/>
      <c r="H54" s="17"/>
      <c r="I54" s="17"/>
      <c r="L54" s="58"/>
      <c r="M54" s="58"/>
      <c r="N54" s="58"/>
      <c r="O54" s="58"/>
      <c r="P54" s="58"/>
      <c r="Q54" s="58"/>
      <c r="R54" s="58"/>
    </row>
    <row r="55" spans="1:18" x14ac:dyDescent="0.35">
      <c r="A55" s="1" t="s">
        <v>5</v>
      </c>
      <c r="C55" s="17">
        <f t="shared" ref="C55:I55" si="11">-(C52+C53-C56)</f>
        <v>-1870.2651900000019</v>
      </c>
      <c r="D55" s="17">
        <f t="shared" si="11"/>
        <v>-1435.5640000000058</v>
      </c>
      <c r="E55" s="17">
        <f t="shared" si="11"/>
        <v>-5633.3041300000004</v>
      </c>
      <c r="F55" s="17">
        <f t="shared" si="11"/>
        <v>-8415.2817300000006</v>
      </c>
      <c r="G55" s="17">
        <f t="shared" si="11"/>
        <v>-400</v>
      </c>
      <c r="H55" s="17">
        <f t="shared" si="11"/>
        <v>-16900</v>
      </c>
      <c r="I55" s="17">
        <f t="shared" si="11"/>
        <v>-400</v>
      </c>
      <c r="L55" s="58"/>
      <c r="M55" s="58"/>
      <c r="N55" s="58"/>
      <c r="O55" s="58"/>
      <c r="P55" s="58"/>
      <c r="Q55" s="58"/>
      <c r="R55" s="58"/>
    </row>
    <row r="56" spans="1:18" x14ac:dyDescent="0.35">
      <c r="A56" s="3" t="s">
        <v>6</v>
      </c>
      <c r="C56" s="31">
        <f>-'5.2a - 2023 Approved'!G149</f>
        <v>21504.399300000001</v>
      </c>
      <c r="D56" s="31">
        <f>-'5.2b - 2024 Approved'!G155</f>
        <v>26515.609039999996</v>
      </c>
      <c r="E56" s="31">
        <v>18336.50923</v>
      </c>
      <c r="F56" s="31">
        <v>12932.89179</v>
      </c>
      <c r="G56" s="31">
        <v>16669.669999999998</v>
      </c>
      <c r="H56" s="31">
        <v>169.67</v>
      </c>
      <c r="I56" s="31">
        <v>169.67</v>
      </c>
      <c r="L56" s="58"/>
      <c r="M56" s="58"/>
      <c r="N56" s="58"/>
      <c r="O56" s="58"/>
      <c r="P56" s="58"/>
      <c r="Q56" s="58"/>
      <c r="R56" s="58"/>
    </row>
    <row r="57" spans="1:18" x14ac:dyDescent="0.35">
      <c r="A57" s="1"/>
      <c r="C57" s="17"/>
      <c r="D57" s="17"/>
      <c r="E57" s="17"/>
      <c r="F57" s="17"/>
      <c r="G57" s="17"/>
      <c r="H57" s="17"/>
      <c r="I57" s="17"/>
      <c r="L57" s="58"/>
      <c r="M57" s="58"/>
      <c r="N57" s="58"/>
      <c r="O57" s="58"/>
      <c r="P57" s="58"/>
      <c r="Q57" s="58"/>
      <c r="R57" s="58"/>
    </row>
    <row r="58" spans="1:18" x14ac:dyDescent="0.35">
      <c r="A58" s="3" t="s">
        <v>7</v>
      </c>
      <c r="C58" s="31">
        <v>234687.25727999993</v>
      </c>
      <c r="D58" s="31">
        <f>C61</f>
        <v>236557.52246999994</v>
      </c>
      <c r="E58" s="31">
        <f>E63-E52</f>
        <v>234687.43602999998</v>
      </c>
      <c r="F58" s="31">
        <f>E61</f>
        <v>239968.2304</v>
      </c>
      <c r="G58" s="31">
        <f>F61</f>
        <v>248383.51213000002</v>
      </c>
      <c r="H58" s="31">
        <f>G61</f>
        <v>248783.51212999999</v>
      </c>
      <c r="I58" s="31">
        <f>H61</f>
        <v>265683.51212999999</v>
      </c>
      <c r="L58" s="58"/>
      <c r="M58" s="58"/>
      <c r="N58" s="58"/>
      <c r="O58" s="58"/>
      <c r="P58" s="58"/>
      <c r="Q58" s="58"/>
      <c r="R58" s="58"/>
    </row>
    <row r="59" spans="1:18" x14ac:dyDescent="0.35">
      <c r="A59" s="1" t="s">
        <v>8</v>
      </c>
      <c r="C59" s="17">
        <f t="shared" ref="C59:I59" si="12">-C55</f>
        <v>1870.2651900000019</v>
      </c>
      <c r="D59" s="17">
        <f t="shared" si="12"/>
        <v>1435.5640000000058</v>
      </c>
      <c r="E59" s="17">
        <f t="shared" si="12"/>
        <v>5633.3041300000004</v>
      </c>
      <c r="F59" s="17">
        <f t="shared" si="12"/>
        <v>8415.2817300000006</v>
      </c>
      <c r="G59" s="17">
        <f t="shared" si="12"/>
        <v>400</v>
      </c>
      <c r="H59" s="17">
        <f t="shared" si="12"/>
        <v>16900</v>
      </c>
      <c r="I59" s="17">
        <f t="shared" si="12"/>
        <v>400</v>
      </c>
      <c r="L59" s="58"/>
      <c r="M59" s="58"/>
      <c r="N59" s="58"/>
      <c r="O59" s="58"/>
      <c r="P59" s="58"/>
      <c r="Q59" s="58"/>
      <c r="R59" s="58"/>
    </row>
    <row r="60" spans="1:18" x14ac:dyDescent="0.35">
      <c r="A60" s="1" t="s">
        <v>45</v>
      </c>
      <c r="C60" s="17">
        <v>0</v>
      </c>
      <c r="D60" s="17">
        <v>0</v>
      </c>
      <c r="E60" s="17">
        <f>E61-E58-E59</f>
        <v>-352.50975999998263</v>
      </c>
      <c r="F60" s="17">
        <f>F61-F58-F59</f>
        <v>1.6370904631912708E-11</v>
      </c>
      <c r="G60" s="17">
        <f>G61-G58-G59</f>
        <v>-2.9103830456733704E-11</v>
      </c>
      <c r="H60" s="17">
        <f>H61-H58-H59</f>
        <v>0</v>
      </c>
      <c r="I60" s="17">
        <f>I61-I58-I59</f>
        <v>0</v>
      </c>
      <c r="L60" s="58"/>
      <c r="M60" s="58"/>
      <c r="N60" s="58"/>
      <c r="O60" s="58"/>
      <c r="P60" s="58"/>
      <c r="Q60" s="58"/>
      <c r="R60" s="58"/>
    </row>
    <row r="61" spans="1:18" x14ac:dyDescent="0.35">
      <c r="A61" s="3" t="s">
        <v>9</v>
      </c>
      <c r="C61" s="31">
        <f>SUM(C58:C60)</f>
        <v>236557.52246999994</v>
      </c>
      <c r="D61" s="31">
        <f>SUM(D58:D60)</f>
        <v>237993.08646999995</v>
      </c>
      <c r="E61" s="31">
        <f>E65-E56</f>
        <v>239968.2304</v>
      </c>
      <c r="F61" s="31">
        <f>F65-F56</f>
        <v>248383.51213000002</v>
      </c>
      <c r="G61" s="31">
        <f>G65-G56</f>
        <v>248783.51212999999</v>
      </c>
      <c r="H61" s="31">
        <f>H65-H56</f>
        <v>265683.51212999999</v>
      </c>
      <c r="I61" s="31">
        <f>I65-I56</f>
        <v>266083.51212999999</v>
      </c>
      <c r="L61" s="58"/>
      <c r="M61" s="58"/>
      <c r="N61" s="58"/>
      <c r="O61" s="58"/>
      <c r="P61" s="58"/>
      <c r="Q61" s="58"/>
      <c r="R61" s="58"/>
    </row>
    <row r="62" spans="1:18" x14ac:dyDescent="0.35">
      <c r="C62" s="17"/>
      <c r="D62" s="17"/>
      <c r="E62" s="17"/>
      <c r="F62" s="17"/>
      <c r="G62" s="17"/>
      <c r="H62" s="17"/>
      <c r="I62" s="17"/>
      <c r="L62" s="58"/>
      <c r="M62" s="58"/>
      <c r="N62" s="58"/>
      <c r="O62" s="58"/>
      <c r="P62" s="58"/>
      <c r="Q62" s="58"/>
      <c r="R62" s="58"/>
    </row>
    <row r="63" spans="1:18" x14ac:dyDescent="0.35">
      <c r="A63" s="3" t="s">
        <v>23</v>
      </c>
      <c r="C63" s="17">
        <v>247474.98016999997</v>
      </c>
      <c r="D63" s="17">
        <f>C65</f>
        <v>258061.92176999996</v>
      </c>
      <c r="E63" s="17">
        <v>247475.15891999999</v>
      </c>
      <c r="F63" s="17">
        <f>E65</f>
        <v>258304.73963</v>
      </c>
      <c r="G63" s="17">
        <f>F65</f>
        <v>261316.40392000001</v>
      </c>
      <c r="H63" s="17">
        <f>G65</f>
        <v>265453.18212999997</v>
      </c>
      <c r="I63" s="17">
        <f>H65</f>
        <v>265853.18212999997</v>
      </c>
      <c r="L63" s="58"/>
      <c r="M63" s="58"/>
      <c r="N63" s="58"/>
      <c r="O63" s="58"/>
      <c r="P63" s="58"/>
      <c r="Q63" s="58"/>
      <c r="R63" s="58"/>
    </row>
    <row r="64" spans="1:18" x14ac:dyDescent="0.35">
      <c r="A64" s="1" t="s">
        <v>31</v>
      </c>
      <c r="C64" s="17">
        <f>SUM(C53:C54,C60)</f>
        <v>10586.9416</v>
      </c>
      <c r="D64" s="17">
        <f>SUM(D53:D54,D60)</f>
        <v>6446.7737399999996</v>
      </c>
      <c r="E64" s="17">
        <f>E65-E63</f>
        <v>10829.580710000009</v>
      </c>
      <c r="F64" s="17">
        <f>F65-F63</f>
        <v>3011.6642900000152</v>
      </c>
      <c r="G64" s="17">
        <f>G65-G63</f>
        <v>4136.7782099999604</v>
      </c>
      <c r="H64" s="17">
        <f>H65-H63</f>
        <v>400</v>
      </c>
      <c r="I64" s="17">
        <f>I65-I63</f>
        <v>400</v>
      </c>
      <c r="L64" s="58"/>
      <c r="M64" s="58"/>
      <c r="N64" s="58"/>
      <c r="O64" s="58"/>
      <c r="P64" s="58"/>
      <c r="Q64" s="58"/>
      <c r="R64" s="58"/>
    </row>
    <row r="65" spans="1:18" x14ac:dyDescent="0.35">
      <c r="A65" s="3" t="s">
        <v>24</v>
      </c>
      <c r="B65" s="11"/>
      <c r="C65" s="17">
        <f>SUM(C63:C64)</f>
        <v>258061.92176999996</v>
      </c>
      <c r="D65" s="17">
        <f>SUM(D63:D64)</f>
        <v>264508.69550999993</v>
      </c>
      <c r="E65" s="17">
        <v>258304.73963</v>
      </c>
      <c r="F65" s="17">
        <v>261316.40392000001</v>
      </c>
      <c r="G65" s="17">
        <v>265453.18212999997</v>
      </c>
      <c r="H65" s="17">
        <v>265853.18212999997</v>
      </c>
      <c r="I65" s="17">
        <v>266253.18212999997</v>
      </c>
      <c r="L65" s="58"/>
      <c r="M65" s="58"/>
      <c r="N65" s="58"/>
      <c r="O65" s="58"/>
      <c r="P65" s="58"/>
      <c r="Q65" s="58"/>
      <c r="R65" s="58"/>
    </row>
    <row r="106" spans="4:9" x14ac:dyDescent="0.35">
      <c r="D106" s="17"/>
      <c r="E106" s="17"/>
      <c r="F106" s="17"/>
      <c r="G106" s="17"/>
      <c r="H106" s="17"/>
      <c r="I106" s="17"/>
    </row>
    <row r="107" spans="4:9" x14ac:dyDescent="0.35">
      <c r="D107" s="17"/>
      <c r="E107" s="17"/>
      <c r="F107" s="17"/>
      <c r="G107" s="17"/>
      <c r="H107" s="17"/>
      <c r="I107" s="17"/>
    </row>
    <row r="108" spans="4:9" x14ac:dyDescent="0.35">
      <c r="D108" s="17"/>
      <c r="E108" s="17"/>
      <c r="F108" s="17"/>
      <c r="G108" s="17"/>
      <c r="H108" s="17"/>
      <c r="I108" s="17"/>
    </row>
    <row r="109" spans="4:9" x14ac:dyDescent="0.35">
      <c r="D109" s="17"/>
      <c r="E109" s="17"/>
      <c r="F109" s="17"/>
      <c r="G109" s="17"/>
      <c r="H109" s="17"/>
      <c r="I109" s="17"/>
    </row>
    <row r="110" spans="4:9" x14ac:dyDescent="0.35">
      <c r="D110" s="17"/>
      <c r="E110" s="17"/>
      <c r="F110" s="17"/>
      <c r="G110" s="17"/>
      <c r="H110" s="17"/>
      <c r="I110" s="17"/>
    </row>
    <row r="111" spans="4:9" x14ac:dyDescent="0.35">
      <c r="D111" s="17"/>
      <c r="E111" s="17"/>
      <c r="F111" s="17"/>
      <c r="G111" s="17"/>
      <c r="H111" s="17"/>
      <c r="I111" s="17"/>
    </row>
    <row r="112" spans="4:9" x14ac:dyDescent="0.35">
      <c r="D112" s="17"/>
      <c r="E112" s="17"/>
      <c r="F112" s="17"/>
      <c r="G112" s="17"/>
      <c r="H112" s="17"/>
      <c r="I112" s="17"/>
    </row>
    <row r="113" spans="4:9" x14ac:dyDescent="0.35">
      <c r="D113" s="17"/>
      <c r="E113" s="17"/>
      <c r="F113" s="17"/>
      <c r="G113" s="17"/>
      <c r="H113" s="17"/>
      <c r="I113" s="17"/>
    </row>
    <row r="114" spans="4:9" x14ac:dyDescent="0.35">
      <c r="D114" s="17"/>
      <c r="E114" s="17"/>
      <c r="F114" s="17"/>
      <c r="G114" s="17"/>
      <c r="H114" s="17"/>
      <c r="I114" s="17"/>
    </row>
    <row r="115" spans="4:9" x14ac:dyDescent="0.35">
      <c r="D115" s="17"/>
      <c r="E115" s="17"/>
      <c r="F115" s="17"/>
      <c r="G115" s="17"/>
      <c r="H115" s="17"/>
      <c r="I115" s="17"/>
    </row>
    <row r="116" spans="4:9" x14ac:dyDescent="0.35">
      <c r="D116" s="17"/>
      <c r="E116" s="17"/>
      <c r="F116" s="17"/>
      <c r="G116" s="17"/>
      <c r="H116" s="17"/>
      <c r="I116" s="17"/>
    </row>
    <row r="117" spans="4:9" x14ac:dyDescent="0.35">
      <c r="D117" s="17"/>
      <c r="E117" s="17"/>
      <c r="F117" s="17"/>
      <c r="G117" s="17"/>
      <c r="H117" s="17"/>
      <c r="I117" s="17"/>
    </row>
    <row r="118" spans="4:9" x14ac:dyDescent="0.35">
      <c r="D118" s="17"/>
      <c r="E118" s="17"/>
      <c r="F118" s="17"/>
      <c r="G118" s="17"/>
      <c r="H118" s="17"/>
      <c r="I118" s="17"/>
    </row>
    <row r="119" spans="4:9" x14ac:dyDescent="0.35">
      <c r="D119" s="17"/>
      <c r="E119" s="17"/>
      <c r="F119" s="17"/>
      <c r="G119" s="17"/>
      <c r="H119" s="17"/>
      <c r="I119" s="17"/>
    </row>
    <row r="120" spans="4:9" x14ac:dyDescent="0.35">
      <c r="D120" s="17"/>
      <c r="E120" s="17"/>
      <c r="F120" s="17"/>
      <c r="G120" s="17"/>
      <c r="H120" s="17"/>
      <c r="I120" s="17"/>
    </row>
    <row r="121" spans="4:9" x14ac:dyDescent="0.35">
      <c r="D121" s="17"/>
      <c r="E121" s="17"/>
      <c r="F121" s="17"/>
      <c r="G121" s="17"/>
      <c r="H121" s="17"/>
      <c r="I121" s="17"/>
    </row>
    <row r="122" spans="4:9" x14ac:dyDescent="0.35">
      <c r="D122" s="17"/>
      <c r="E122" s="17"/>
      <c r="F122" s="17"/>
      <c r="G122" s="17"/>
      <c r="H122" s="17"/>
      <c r="I122" s="17"/>
    </row>
    <row r="123" spans="4:9" x14ac:dyDescent="0.35">
      <c r="D123" s="17"/>
      <c r="E123" s="17"/>
      <c r="F123" s="17"/>
      <c r="G123" s="17"/>
      <c r="H123" s="17"/>
      <c r="I123" s="17"/>
    </row>
    <row r="124" spans="4:9" x14ac:dyDescent="0.35">
      <c r="D124" s="17"/>
      <c r="E124" s="17"/>
      <c r="F124" s="17"/>
      <c r="G124" s="17"/>
      <c r="H124" s="17"/>
      <c r="I124" s="17"/>
    </row>
    <row r="125" spans="4:9" x14ac:dyDescent="0.35">
      <c r="D125" s="17"/>
      <c r="E125" s="17"/>
      <c r="F125" s="17"/>
      <c r="G125" s="17"/>
      <c r="H125" s="17"/>
      <c r="I125" s="17"/>
    </row>
    <row r="126" spans="4:9" x14ac:dyDescent="0.35">
      <c r="D126" s="17"/>
      <c r="E126" s="17"/>
      <c r="F126" s="17"/>
      <c r="G126" s="17"/>
      <c r="H126" s="17"/>
      <c r="I126" s="17"/>
    </row>
    <row r="127" spans="4:9" x14ac:dyDescent="0.35">
      <c r="D127" s="17"/>
      <c r="E127" s="17"/>
      <c r="F127" s="17"/>
      <c r="G127" s="17"/>
      <c r="H127" s="17"/>
      <c r="I127" s="17"/>
    </row>
    <row r="128" spans="4:9" x14ac:dyDescent="0.35">
      <c r="D128" s="17"/>
      <c r="E128" s="17"/>
      <c r="F128" s="17"/>
      <c r="G128" s="17"/>
      <c r="H128" s="17"/>
      <c r="I128" s="17"/>
    </row>
    <row r="129" spans="4:9" x14ac:dyDescent="0.35">
      <c r="D129" s="17"/>
      <c r="E129" s="17"/>
      <c r="F129" s="17"/>
      <c r="G129" s="17"/>
      <c r="H129" s="17"/>
      <c r="I129" s="17"/>
    </row>
    <row r="130" spans="4:9" x14ac:dyDescent="0.35">
      <c r="D130" s="17"/>
      <c r="E130" s="17"/>
      <c r="F130" s="17"/>
      <c r="G130" s="17"/>
      <c r="H130" s="17"/>
      <c r="I130" s="17"/>
    </row>
    <row r="131" spans="4:9" x14ac:dyDescent="0.35">
      <c r="D131" s="17"/>
      <c r="E131" s="17"/>
      <c r="F131" s="17"/>
      <c r="G131" s="17"/>
      <c r="H131" s="17"/>
      <c r="I131" s="17"/>
    </row>
    <row r="132" spans="4:9" x14ac:dyDescent="0.35">
      <c r="D132" s="17"/>
      <c r="E132" s="17"/>
      <c r="F132" s="17"/>
      <c r="G132" s="17"/>
      <c r="H132" s="17"/>
      <c r="I132" s="17"/>
    </row>
    <row r="133" spans="4:9" x14ac:dyDescent="0.35">
      <c r="D133" s="17"/>
      <c r="E133" s="17"/>
      <c r="F133" s="17"/>
      <c r="G133" s="17"/>
      <c r="H133" s="17"/>
      <c r="I133" s="17"/>
    </row>
    <row r="134" spans="4:9" x14ac:dyDescent="0.35">
      <c r="D134" s="17"/>
      <c r="E134" s="17"/>
      <c r="F134" s="17"/>
      <c r="G134" s="17"/>
      <c r="H134" s="17"/>
      <c r="I134" s="17"/>
    </row>
    <row r="135" spans="4:9" x14ac:dyDescent="0.35">
      <c r="D135" s="17"/>
      <c r="E135" s="17"/>
      <c r="F135" s="17"/>
      <c r="G135" s="17"/>
      <c r="H135" s="17"/>
      <c r="I135" s="17"/>
    </row>
    <row r="136" spans="4:9" x14ac:dyDescent="0.35">
      <c r="D136" s="17"/>
      <c r="E136" s="17"/>
      <c r="F136" s="17"/>
      <c r="G136" s="17"/>
      <c r="H136" s="17"/>
      <c r="I136" s="17"/>
    </row>
    <row r="137" spans="4:9" x14ac:dyDescent="0.35">
      <c r="D137" s="17"/>
      <c r="E137" s="17"/>
      <c r="F137" s="17"/>
      <c r="G137" s="17"/>
      <c r="H137" s="17"/>
      <c r="I137" s="17"/>
    </row>
    <row r="138" spans="4:9" x14ac:dyDescent="0.35">
      <c r="D138" s="17"/>
      <c r="E138" s="17"/>
      <c r="F138" s="17"/>
      <c r="G138" s="17"/>
      <c r="H138" s="17"/>
      <c r="I138" s="17"/>
    </row>
    <row r="139" spans="4:9" x14ac:dyDescent="0.35">
      <c r="D139" s="17"/>
      <c r="E139" s="17"/>
      <c r="F139" s="17"/>
      <c r="G139" s="17"/>
      <c r="H139" s="17"/>
      <c r="I139" s="17"/>
    </row>
    <row r="140" spans="4:9" x14ac:dyDescent="0.35">
      <c r="D140" s="17"/>
      <c r="E140" s="17"/>
      <c r="F140" s="17"/>
      <c r="G140" s="17"/>
      <c r="H140" s="17"/>
      <c r="I140" s="17"/>
    </row>
    <row r="141" spans="4:9" x14ac:dyDescent="0.35">
      <c r="D141" s="17"/>
      <c r="E141" s="17"/>
      <c r="F141" s="17"/>
      <c r="G141" s="17"/>
      <c r="H141" s="17"/>
      <c r="I141" s="17"/>
    </row>
    <row r="142" spans="4:9" x14ac:dyDescent="0.35">
      <c r="D142" s="17"/>
      <c r="E142" s="17"/>
      <c r="F142" s="17"/>
      <c r="G142" s="17"/>
      <c r="H142" s="17"/>
      <c r="I142" s="17"/>
    </row>
  </sheetData>
  <mergeCells count="1"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28"/>
  <sheetViews>
    <sheetView showGridLines="0" view="pageBreakPreview" zoomScale="87" zoomScaleNormal="100" zoomScaleSheetLayoutView="87" workbookViewId="0">
      <pane ySplit="5" topLeftCell="A34" activePane="bottomLeft" state="frozen"/>
      <selection activeCell="A20" sqref="A20"/>
      <selection pane="bottomLeft" activeCell="A20" sqref="A20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3" t="str">
        <f>'5.1'!$A$1</f>
        <v>YEC 2025-27 GRA</v>
      </c>
      <c r="C1" s="34"/>
      <c r="D1" s="34"/>
      <c r="E1" s="34"/>
      <c r="F1" s="34"/>
      <c r="G1" s="35" t="s">
        <v>286</v>
      </c>
    </row>
    <row r="2" spans="2:8" x14ac:dyDescent="0.35">
      <c r="B2" s="23" t="s">
        <v>181</v>
      </c>
      <c r="C2" s="23"/>
      <c r="D2" s="23"/>
      <c r="E2" s="23"/>
      <c r="F2" s="36"/>
      <c r="G2" s="37" t="str">
        <f>'5.1'!$I$2</f>
        <v>MAY 2025</v>
      </c>
    </row>
    <row r="3" spans="2:8" x14ac:dyDescent="0.35">
      <c r="B3" s="61" t="s">
        <v>15</v>
      </c>
      <c r="C3" s="61"/>
      <c r="D3" s="61"/>
      <c r="E3" s="61"/>
      <c r="F3" s="61"/>
      <c r="G3" s="61"/>
    </row>
    <row r="4" spans="2:8" x14ac:dyDescent="0.35">
      <c r="B4" s="23"/>
      <c r="C4" s="23"/>
    </row>
    <row r="5" spans="2:8" s="23" customFormat="1" ht="29" x14ac:dyDescent="0.35">
      <c r="B5" s="24" t="s">
        <v>46</v>
      </c>
      <c r="C5" s="24"/>
      <c r="D5" s="25" t="s">
        <v>47</v>
      </c>
      <c r="E5" s="25" t="s">
        <v>48</v>
      </c>
      <c r="F5" s="25" t="s">
        <v>49</v>
      </c>
      <c r="G5" s="25" t="s">
        <v>50</v>
      </c>
      <c r="H5" s="26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69</v>
      </c>
      <c r="D7" s="27"/>
      <c r="E7" s="27"/>
      <c r="F7" s="27"/>
      <c r="G7" s="27"/>
      <c r="H7" s="27"/>
    </row>
    <row r="8" spans="2:8" s="23" customFormat="1" x14ac:dyDescent="0.35">
      <c r="B8" s="23" t="s">
        <v>29</v>
      </c>
      <c r="D8" s="27"/>
      <c r="E8" s="27"/>
      <c r="F8" s="27"/>
      <c r="G8" s="27"/>
      <c r="H8" s="27"/>
    </row>
    <row r="9" spans="2:8" x14ac:dyDescent="0.35">
      <c r="B9" s="44" t="s">
        <v>124</v>
      </c>
      <c r="D9" s="29">
        <v>6297.31178</v>
      </c>
      <c r="E9" s="29">
        <v>28650</v>
      </c>
      <c r="F9" s="29">
        <v>0</v>
      </c>
      <c r="G9" s="29">
        <f t="shared" ref="G9:G19" si="0">SUM(D9:F9)</f>
        <v>34947.311780000004</v>
      </c>
      <c r="H9" s="29"/>
    </row>
    <row r="10" spans="2:8" x14ac:dyDescent="0.35">
      <c r="B10" s="44" t="s">
        <v>127</v>
      </c>
      <c r="D10" s="29">
        <v>934.35653000000002</v>
      </c>
      <c r="E10" s="29">
        <v>828.14143000000001</v>
      </c>
      <c r="F10" s="29">
        <v>0</v>
      </c>
      <c r="G10" s="29">
        <f t="shared" si="0"/>
        <v>1762.4979600000001</v>
      </c>
      <c r="H10" s="29"/>
    </row>
    <row r="11" spans="2:8" x14ac:dyDescent="0.35">
      <c r="B11" s="44" t="s">
        <v>137</v>
      </c>
      <c r="D11" s="29">
        <v>581.24602000000004</v>
      </c>
      <c r="E11" s="29">
        <v>515.505</v>
      </c>
      <c r="F11" s="29">
        <v>0</v>
      </c>
      <c r="G11" s="29">
        <f t="shared" si="0"/>
        <v>1096.7510200000002</v>
      </c>
      <c r="H11" s="29"/>
    </row>
    <row r="12" spans="2:8" x14ac:dyDescent="0.35">
      <c r="B12" s="44" t="s">
        <v>128</v>
      </c>
      <c r="D12" s="29">
        <v>0</v>
      </c>
      <c r="E12" s="29">
        <v>500</v>
      </c>
      <c r="F12" s="29">
        <v>-500</v>
      </c>
      <c r="G12" s="29">
        <f t="shared" si="0"/>
        <v>0</v>
      </c>
      <c r="H12" s="29"/>
    </row>
    <row r="13" spans="2:8" x14ac:dyDescent="0.35">
      <c r="B13" s="44" t="s">
        <v>66</v>
      </c>
      <c r="D13" s="29">
        <v>0</v>
      </c>
      <c r="E13" s="29">
        <v>5289.6765300000006</v>
      </c>
      <c r="F13" s="29">
        <v>-5289.6765300000006</v>
      </c>
      <c r="G13" s="29">
        <f t="shared" si="0"/>
        <v>0</v>
      </c>
      <c r="H13" s="29"/>
    </row>
    <row r="14" spans="2:8" x14ac:dyDescent="0.35">
      <c r="B14" s="44" t="s">
        <v>83</v>
      </c>
      <c r="D14" s="29">
        <v>72.536420000000007</v>
      </c>
      <c r="E14" s="29">
        <v>2</v>
      </c>
      <c r="F14" s="29">
        <v>0</v>
      </c>
      <c r="G14" s="29">
        <f t="shared" si="0"/>
        <v>74.536420000000007</v>
      </c>
      <c r="H14" s="29"/>
    </row>
    <row r="15" spans="2:8" x14ac:dyDescent="0.35">
      <c r="B15" s="44" t="s">
        <v>84</v>
      </c>
      <c r="D15" s="29">
        <v>10000.697609999999</v>
      </c>
      <c r="E15" s="29">
        <v>5781.8440000000001</v>
      </c>
      <c r="F15" s="29">
        <v>0</v>
      </c>
      <c r="G15" s="29">
        <f t="shared" si="0"/>
        <v>15782.54161</v>
      </c>
      <c r="H15" s="29"/>
    </row>
    <row r="16" spans="2:8" x14ac:dyDescent="0.35">
      <c r="B16" s="44" t="s">
        <v>85</v>
      </c>
      <c r="D16" s="29">
        <v>324.48448999999999</v>
      </c>
      <c r="E16" s="29">
        <v>1000</v>
      </c>
      <c r="F16" s="29">
        <v>0</v>
      </c>
      <c r="G16" s="29">
        <f t="shared" si="0"/>
        <v>1324.4844900000001</v>
      </c>
      <c r="H16" s="29"/>
    </row>
    <row r="17" spans="2:8" x14ac:dyDescent="0.35">
      <c r="B17" s="44" t="s">
        <v>86</v>
      </c>
      <c r="D17" s="29">
        <v>64.343230000000005</v>
      </c>
      <c r="E17" s="29">
        <v>450</v>
      </c>
      <c r="F17" s="29">
        <v>0</v>
      </c>
      <c r="G17" s="29">
        <f t="shared" si="0"/>
        <v>514.34322999999995</v>
      </c>
      <c r="H17" s="29"/>
    </row>
    <row r="18" spans="2:8" x14ac:dyDescent="0.35">
      <c r="B18" s="44" t="s">
        <v>87</v>
      </c>
      <c r="D18" s="29">
        <v>0</v>
      </c>
      <c r="E18" s="29">
        <v>2500</v>
      </c>
      <c r="F18" s="29">
        <v>0</v>
      </c>
      <c r="G18" s="29">
        <f t="shared" si="0"/>
        <v>2500</v>
      </c>
      <c r="H18" s="29"/>
    </row>
    <row r="19" spans="2:8" x14ac:dyDescent="0.35">
      <c r="B19" s="44" t="s">
        <v>88</v>
      </c>
      <c r="D19" s="29">
        <v>0</v>
      </c>
      <c r="E19" s="29">
        <v>200</v>
      </c>
      <c r="F19" s="29">
        <v>0</v>
      </c>
      <c r="G19" s="29">
        <f t="shared" si="0"/>
        <v>200</v>
      </c>
      <c r="H19" s="29"/>
    </row>
    <row r="20" spans="2:8" x14ac:dyDescent="0.35">
      <c r="B20" s="23" t="s">
        <v>26</v>
      </c>
      <c r="D20" s="29"/>
      <c r="E20" s="29"/>
      <c r="F20" s="29"/>
      <c r="G20" s="29"/>
      <c r="H20" s="29"/>
    </row>
    <row r="21" spans="2:8" x14ac:dyDescent="0.35">
      <c r="B21" s="44" t="s">
        <v>120</v>
      </c>
      <c r="D21" s="29">
        <v>8403.8510100000003</v>
      </c>
      <c r="E21" s="29">
        <v>2295</v>
      </c>
      <c r="F21" s="29">
        <v>0</v>
      </c>
      <c r="G21" s="29">
        <f>SUM(D21:F21)</f>
        <v>10698.85101</v>
      </c>
      <c r="H21" s="29"/>
    </row>
    <row r="22" spans="2:8" x14ac:dyDescent="0.35">
      <c r="B22" s="44" t="s">
        <v>129</v>
      </c>
      <c r="D22" s="29">
        <v>0</v>
      </c>
      <c r="E22" s="29">
        <v>1000</v>
      </c>
      <c r="F22" s="29">
        <v>-1000</v>
      </c>
      <c r="G22" s="29">
        <f>SUM(D22:F22)</f>
        <v>0</v>
      </c>
      <c r="H22" s="29"/>
    </row>
    <row r="23" spans="2:8" x14ac:dyDescent="0.35">
      <c r="B23" s="44" t="s">
        <v>138</v>
      </c>
      <c r="D23" s="29">
        <v>388.10894999999999</v>
      </c>
      <c r="E23" s="29">
        <v>1736.82</v>
      </c>
      <c r="F23" s="29">
        <v>0</v>
      </c>
      <c r="G23" s="29">
        <f>SUM(D23:F23)</f>
        <v>2124.92895</v>
      </c>
      <c r="H23" s="29"/>
    </row>
    <row r="24" spans="2:8" x14ac:dyDescent="0.35">
      <c r="B24" s="23" t="s">
        <v>27</v>
      </c>
      <c r="D24" s="29"/>
      <c r="E24" s="29"/>
      <c r="F24" s="29"/>
      <c r="G24" s="29"/>
      <c r="H24" s="29"/>
    </row>
    <row r="25" spans="2:8" x14ac:dyDescent="0.35">
      <c r="B25" s="44" t="s">
        <v>119</v>
      </c>
      <c r="D25" s="29">
        <v>71.766139999999993</v>
      </c>
      <c r="E25" s="29">
        <v>600</v>
      </c>
      <c r="F25" s="29">
        <v>0</v>
      </c>
      <c r="G25" s="29">
        <f>SUM(D25:F25)</f>
        <v>671.76613999999995</v>
      </c>
      <c r="H25" s="29"/>
    </row>
    <row r="26" spans="2:8" s="23" customFormat="1" x14ac:dyDescent="0.35">
      <c r="B26" s="44" t="s">
        <v>131</v>
      </c>
      <c r="C26"/>
      <c r="D26" s="29">
        <v>3705.32953</v>
      </c>
      <c r="E26" s="29">
        <v>2453.9391499999997</v>
      </c>
      <c r="F26" s="29">
        <v>-176.01400000000001</v>
      </c>
      <c r="G26" s="29">
        <f>SUM(D26:F26)</f>
        <v>5983.2546799999991</v>
      </c>
      <c r="H26" s="29"/>
    </row>
    <row r="27" spans="2:8" x14ac:dyDescent="0.35">
      <c r="B27" s="23" t="s">
        <v>55</v>
      </c>
      <c r="D27" s="29"/>
      <c r="E27" s="29"/>
      <c r="F27" s="29"/>
      <c r="G27" s="29"/>
      <c r="H27" s="29"/>
    </row>
    <row r="28" spans="2:8" x14ac:dyDescent="0.35">
      <c r="B28" s="44" t="s">
        <v>130</v>
      </c>
      <c r="D28" s="29">
        <v>322.76803999999998</v>
      </c>
      <c r="E28" s="29">
        <v>2145.1559099999999</v>
      </c>
      <c r="F28" s="29">
        <v>0</v>
      </c>
      <c r="G28" s="29">
        <f>SUM(D28:F28)</f>
        <v>2467.9239499999999</v>
      </c>
      <c r="H28" s="29"/>
    </row>
    <row r="29" spans="2:8" x14ac:dyDescent="0.35">
      <c r="B29" s="23" t="s">
        <v>56</v>
      </c>
      <c r="D29" s="29"/>
      <c r="E29" s="29"/>
      <c r="F29" s="29"/>
      <c r="G29" s="29"/>
      <c r="H29" s="29"/>
    </row>
    <row r="30" spans="2:8" x14ac:dyDescent="0.35">
      <c r="B30" s="44" t="s">
        <v>139</v>
      </c>
      <c r="D30" s="29">
        <v>30.966840000000001</v>
      </c>
      <c r="E30" s="29">
        <v>2430</v>
      </c>
      <c r="F30" s="29">
        <v>-2460.96684</v>
      </c>
      <c r="G30" s="29">
        <f>SUM(D30:F30)</f>
        <v>0</v>
      </c>
      <c r="H30" s="29"/>
    </row>
    <row r="31" spans="2:8" x14ac:dyDescent="0.35">
      <c r="B31" s="44" t="s">
        <v>149</v>
      </c>
      <c r="D31" s="29">
        <v>0</v>
      </c>
      <c r="E31" s="29">
        <v>400</v>
      </c>
      <c r="F31" s="29">
        <v>-400</v>
      </c>
      <c r="G31" s="29">
        <f>SUM(D31:F31)</f>
        <v>0</v>
      </c>
      <c r="H31" s="29"/>
    </row>
    <row r="32" spans="2:8" x14ac:dyDescent="0.35">
      <c r="B32" s="44" t="s">
        <v>150</v>
      </c>
      <c r="D32" s="29">
        <v>0</v>
      </c>
      <c r="E32" s="29">
        <v>400</v>
      </c>
      <c r="F32" s="29">
        <v>-400</v>
      </c>
      <c r="G32" s="29">
        <f>SUM(D32:F32)</f>
        <v>0</v>
      </c>
      <c r="H32" s="29"/>
    </row>
    <row r="33" spans="2:8" ht="6" customHeight="1" x14ac:dyDescent="0.35">
      <c r="D33" s="29"/>
      <c r="E33" s="29"/>
      <c r="F33" s="29"/>
      <c r="G33" s="29"/>
      <c r="H33" s="29"/>
    </row>
    <row r="34" spans="2:8" s="23" customFormat="1" x14ac:dyDescent="0.35">
      <c r="B34" s="23" t="s">
        <v>212</v>
      </c>
      <c r="D34" s="30"/>
      <c r="E34" s="30"/>
      <c r="F34" s="30"/>
      <c r="G34" s="30"/>
      <c r="H34" s="30"/>
    </row>
    <row r="35" spans="2:8" x14ac:dyDescent="0.35">
      <c r="B35" s="44" t="s">
        <v>62</v>
      </c>
      <c r="D35" s="29">
        <v>4455.1814299999996</v>
      </c>
      <c r="E35" s="29">
        <v>1011</v>
      </c>
      <c r="F35" s="29">
        <v>-5466.1814299999996</v>
      </c>
      <c r="G35" s="29">
        <f>SUM(D35:F35)</f>
        <v>0</v>
      </c>
      <c r="H35" s="29"/>
    </row>
    <row r="36" spans="2:8" x14ac:dyDescent="0.35">
      <c r="B36" s="44" t="s">
        <v>109</v>
      </c>
      <c r="D36" s="29">
        <v>99.81232</v>
      </c>
      <c r="E36" s="29">
        <v>75</v>
      </c>
      <c r="F36" s="29">
        <v>0</v>
      </c>
      <c r="G36" s="29">
        <f>SUM(D36:F36)</f>
        <v>174.81232</v>
      </c>
      <c r="H36" s="29"/>
    </row>
    <row r="37" spans="2:8" ht="10" customHeight="1" x14ac:dyDescent="0.35">
      <c r="B37" s="44"/>
      <c r="D37" s="29"/>
      <c r="E37" s="29"/>
      <c r="F37" s="29"/>
      <c r="G37" s="29"/>
      <c r="H37" s="29"/>
    </row>
    <row r="38" spans="2:8" x14ac:dyDescent="0.35">
      <c r="B38" s="23" t="s">
        <v>58</v>
      </c>
      <c r="C38" s="23"/>
      <c r="D38" s="30">
        <f>SUBTOTAL(9,D9:D36)</f>
        <v>35752.760339999993</v>
      </c>
      <c r="E38" s="30">
        <f>SUBTOTAL(9,E9:E36)</f>
        <v>60264.082020000002</v>
      </c>
      <c r="F38" s="30">
        <f>SUBTOTAL(9,F9:F36)</f>
        <v>-15692.838800000001</v>
      </c>
      <c r="G38" s="30">
        <f>SUBTOTAL(9,G9:G36)</f>
        <v>80324.003560000012</v>
      </c>
      <c r="H38" s="29"/>
    </row>
    <row r="39" spans="2:8" x14ac:dyDescent="0.35">
      <c r="D39" s="29"/>
      <c r="E39" s="29"/>
      <c r="F39" s="29"/>
      <c r="G39" s="29"/>
      <c r="H39" s="29"/>
    </row>
    <row r="40" spans="2:8" s="23" customFormat="1" x14ac:dyDescent="0.35">
      <c r="B40" s="23" t="s">
        <v>70</v>
      </c>
      <c r="D40" s="30"/>
      <c r="E40" s="30"/>
      <c r="F40" s="30"/>
      <c r="G40" s="30"/>
      <c r="H40" s="30"/>
    </row>
    <row r="41" spans="2:8" s="23" customFormat="1" x14ac:dyDescent="0.35">
      <c r="B41" s="23" t="s">
        <v>54</v>
      </c>
      <c r="D41" s="30"/>
      <c r="E41" s="30"/>
      <c r="F41" s="30"/>
      <c r="G41" s="30"/>
      <c r="H41" s="30"/>
    </row>
    <row r="42" spans="2:8" s="23" customFormat="1" x14ac:dyDescent="0.35">
      <c r="B42" s="44" t="s">
        <v>101</v>
      </c>
      <c r="D42" s="29">
        <v>4541.4423400000005</v>
      </c>
      <c r="E42" s="29">
        <v>110</v>
      </c>
      <c r="F42" s="29">
        <v>0</v>
      </c>
      <c r="G42" s="29">
        <f>SUM(D42:F42)</f>
        <v>4651.4423400000005</v>
      </c>
      <c r="H42" s="30"/>
    </row>
    <row r="43" spans="2:8" x14ac:dyDescent="0.35">
      <c r="B43" s="44" t="s">
        <v>102</v>
      </c>
      <c r="D43" s="29">
        <v>575.35715000000118</v>
      </c>
      <c r="E43" s="29">
        <v>40.04</v>
      </c>
      <c r="F43" s="29">
        <v>0</v>
      </c>
      <c r="G43" s="29">
        <f>SUM(D43:F43)</f>
        <v>615.39715000000115</v>
      </c>
      <c r="H43" s="29"/>
    </row>
    <row r="44" spans="2:8" x14ac:dyDescent="0.35">
      <c r="B44" s="44" t="s">
        <v>103</v>
      </c>
      <c r="D44" s="29">
        <v>5734.9066399999992</v>
      </c>
      <c r="E44" s="29">
        <v>811.20500000000004</v>
      </c>
      <c r="F44" s="29">
        <v>0</v>
      </c>
      <c r="G44" s="29">
        <f>SUM(D44:F44)</f>
        <v>6546.1116399999992</v>
      </c>
      <c r="H44" s="29"/>
    </row>
    <row r="45" spans="2:8" x14ac:dyDescent="0.35">
      <c r="B45" s="44" t="s">
        <v>104</v>
      </c>
      <c r="D45" s="29">
        <v>2119.9905600000002</v>
      </c>
      <c r="E45" s="29">
        <v>5817.85</v>
      </c>
      <c r="F45" s="29">
        <v>0</v>
      </c>
      <c r="G45" s="29">
        <f>SUM(D45:F45)</f>
        <v>7937.8405600000006</v>
      </c>
      <c r="H45" s="29"/>
    </row>
    <row r="46" spans="2:8" x14ac:dyDescent="0.35">
      <c r="B46" s="44" t="s">
        <v>105</v>
      </c>
      <c r="D46" s="29">
        <v>94.233260000000001</v>
      </c>
      <c r="E46" s="29">
        <v>3500</v>
      </c>
      <c r="F46" s="29">
        <v>0</v>
      </c>
      <c r="G46" s="29">
        <f>SUM(D46:F46)</f>
        <v>3594.23326</v>
      </c>
      <c r="H46" s="29"/>
    </row>
    <row r="47" spans="2:8" x14ac:dyDescent="0.35">
      <c r="B47" s="23" t="s">
        <v>44</v>
      </c>
      <c r="D47" s="29"/>
      <c r="E47" s="29"/>
      <c r="F47" s="29"/>
      <c r="G47" s="29"/>
      <c r="H47" s="29"/>
    </row>
    <row r="48" spans="2:8" x14ac:dyDescent="0.35">
      <c r="B48" s="44" t="s">
        <v>106</v>
      </c>
      <c r="D48" s="29">
        <v>1474.15563</v>
      </c>
      <c r="E48" s="29">
        <v>134.49600000000001</v>
      </c>
      <c r="F48" s="29">
        <v>0</v>
      </c>
      <c r="G48" s="29">
        <f>SUM(D48:F48)</f>
        <v>1608.6516300000001</v>
      </c>
      <c r="H48" s="29"/>
    </row>
    <row r="49" spans="2:16" x14ac:dyDescent="0.35">
      <c r="B49" s="44" t="s">
        <v>107</v>
      </c>
      <c r="D49" s="29">
        <v>0</v>
      </c>
      <c r="E49" s="29">
        <v>1271.64067</v>
      </c>
      <c r="F49" s="29">
        <v>-1271.64067</v>
      </c>
      <c r="G49" s="29">
        <f>SUM(D49:F49)</f>
        <v>0</v>
      </c>
      <c r="H49" s="29"/>
    </row>
    <row r="50" spans="2:16" x14ac:dyDescent="0.35">
      <c r="B50" s="44" t="s">
        <v>108</v>
      </c>
      <c r="D50" s="29">
        <v>0</v>
      </c>
      <c r="E50" s="29">
        <v>400</v>
      </c>
      <c r="F50" s="29">
        <v>0</v>
      </c>
      <c r="G50" s="29">
        <f>SUM(D50:F50)</f>
        <v>400</v>
      </c>
      <c r="H50" s="29"/>
    </row>
    <row r="51" spans="2:16" x14ac:dyDescent="0.35">
      <c r="B51" s="23" t="s">
        <v>58</v>
      </c>
      <c r="C51" s="23"/>
      <c r="D51" s="30">
        <f>SUBTOTAL(9,D42:D50)</f>
        <v>14540.085580000001</v>
      </c>
      <c r="E51" s="30">
        <f>SUBTOTAL(9,E42:E50)</f>
        <v>12085.231670000001</v>
      </c>
      <c r="F51" s="30">
        <f>SUBTOTAL(9,F42:F50)</f>
        <v>-1271.64067</v>
      </c>
      <c r="G51" s="30">
        <f>SUBTOTAL(9,G42:G50)</f>
        <v>25353.676580000003</v>
      </c>
      <c r="H51" s="29"/>
    </row>
    <row r="52" spans="2:16" x14ac:dyDescent="0.35">
      <c r="D52" s="29"/>
      <c r="E52" s="29"/>
      <c r="F52" s="29"/>
      <c r="G52" s="29"/>
      <c r="H52" s="29"/>
    </row>
    <row r="53" spans="2:16" s="23" customFormat="1" x14ac:dyDescent="0.35">
      <c r="B53" s="23" t="s">
        <v>51</v>
      </c>
      <c r="D53" s="30"/>
      <c r="E53" s="30"/>
      <c r="F53" s="30"/>
      <c r="G53" s="30"/>
      <c r="H53" s="30"/>
    </row>
    <row r="54" spans="2:16" s="23" customFormat="1" ht="4.5" customHeight="1" x14ac:dyDescent="0.35">
      <c r="D54" s="30"/>
      <c r="E54" s="30"/>
      <c r="F54" s="30"/>
      <c r="G54" s="30"/>
      <c r="H54" s="30"/>
    </row>
    <row r="55" spans="2:16" s="23" customFormat="1" x14ac:dyDescent="0.35">
      <c r="B55" s="23" t="s">
        <v>29</v>
      </c>
      <c r="D55" s="30"/>
      <c r="E55" s="30"/>
      <c r="F55" s="30"/>
      <c r="G55" s="30"/>
      <c r="H55" s="30"/>
    </row>
    <row r="56" spans="2:16" x14ac:dyDescent="0.35">
      <c r="B56" s="44" t="s">
        <v>141</v>
      </c>
      <c r="D56" s="29">
        <v>10.69355</v>
      </c>
      <c r="E56" s="29">
        <v>275</v>
      </c>
      <c r="F56" s="29">
        <v>-285.69355000000002</v>
      </c>
      <c r="G56" s="29">
        <f>SUM(D56:F56)</f>
        <v>0</v>
      </c>
      <c r="H56" s="29"/>
    </row>
    <row r="57" spans="2:16" x14ac:dyDescent="0.35">
      <c r="B57" s="44" t="s">
        <v>140</v>
      </c>
      <c r="D57" s="29">
        <v>149.24179999999998</v>
      </c>
      <c r="E57" s="29">
        <v>0</v>
      </c>
      <c r="F57" s="29">
        <v>0</v>
      </c>
      <c r="G57" s="29">
        <f>SUM(D57:F57)</f>
        <v>149.24179999999998</v>
      </c>
      <c r="H57" s="29"/>
    </row>
    <row r="58" spans="2:16" x14ac:dyDescent="0.35">
      <c r="B58" s="44" t="s">
        <v>59</v>
      </c>
      <c r="D58" s="29">
        <v>78.116820000000004</v>
      </c>
      <c r="E58" s="29">
        <v>245</v>
      </c>
      <c r="F58" s="29">
        <v>-255.67598999999998</v>
      </c>
      <c r="G58" s="29">
        <v>67.440830000000005</v>
      </c>
      <c r="H58" s="29"/>
    </row>
    <row r="59" spans="2:16" s="23" customFormat="1" x14ac:dyDescent="0.35">
      <c r="B59" s="23" t="s">
        <v>58</v>
      </c>
      <c r="D59" s="30">
        <f>SUBTOTAL(9,D56:D58)</f>
        <v>238.05216999999999</v>
      </c>
      <c r="E59" s="30">
        <f>SUBTOTAL(9,E56:E58)</f>
        <v>520</v>
      </c>
      <c r="F59" s="30">
        <f>SUBTOTAL(9,F56:F58)</f>
        <v>-541.36954000000003</v>
      </c>
      <c r="G59" s="30">
        <f>SUBTOTAL(9,G56:G58)</f>
        <v>216.68262999999999</v>
      </c>
      <c r="H59" s="29"/>
    </row>
    <row r="60" spans="2:16" s="23" customFormat="1" ht="4.5" customHeight="1" x14ac:dyDescent="0.35">
      <c r="D60" s="30"/>
      <c r="E60" s="30"/>
      <c r="F60" s="30"/>
      <c r="G60" s="30"/>
      <c r="H60" s="30"/>
    </row>
    <row r="61" spans="2:16" s="23" customFormat="1" x14ac:dyDescent="0.35">
      <c r="B61" s="23" t="s">
        <v>26</v>
      </c>
      <c r="D61" s="30"/>
      <c r="E61" s="30"/>
      <c r="F61" s="30"/>
      <c r="G61" s="30"/>
      <c r="H61" s="30"/>
    </row>
    <row r="62" spans="2:16" x14ac:dyDescent="0.35">
      <c r="B62" s="44" t="s">
        <v>151</v>
      </c>
      <c r="D62" s="29">
        <v>0</v>
      </c>
      <c r="E62" s="29">
        <v>405</v>
      </c>
      <c r="F62" s="29">
        <v>0</v>
      </c>
      <c r="G62" s="29">
        <f>SUM(D62:F62)</f>
        <v>405</v>
      </c>
      <c r="H62" s="29"/>
    </row>
    <row r="63" spans="2:16" x14ac:dyDescent="0.35">
      <c r="B63" s="44" t="s">
        <v>117</v>
      </c>
      <c r="D63" s="29">
        <v>304.70203000000004</v>
      </c>
      <c r="E63" s="29">
        <v>433.57489000000004</v>
      </c>
      <c r="F63" s="29">
        <v>-738.27692000000002</v>
      </c>
      <c r="G63" s="29">
        <f>SUM(D63:F63)</f>
        <v>0</v>
      </c>
      <c r="H63" s="29"/>
      <c r="O63" s="23"/>
      <c r="P63" s="23"/>
    </row>
    <row r="64" spans="2:16" x14ac:dyDescent="0.35">
      <c r="B64" s="44" t="s">
        <v>152</v>
      </c>
      <c r="D64" s="29">
        <v>0</v>
      </c>
      <c r="E64" s="29">
        <v>175</v>
      </c>
      <c r="F64" s="29">
        <v>-175</v>
      </c>
      <c r="G64" s="29">
        <f>SUM(D64:F64)</f>
        <v>0</v>
      </c>
      <c r="H64" s="29"/>
    </row>
    <row r="65" spans="2:8" x14ac:dyDescent="0.35">
      <c r="B65" s="44" t="s">
        <v>59</v>
      </c>
      <c r="D65" s="29">
        <v>14.42651</v>
      </c>
      <c r="E65" s="29">
        <v>90</v>
      </c>
      <c r="F65" s="29">
        <v>-104.42651000000001</v>
      </c>
      <c r="G65" s="29">
        <v>0</v>
      </c>
      <c r="H65" s="29"/>
    </row>
    <row r="66" spans="2:8" x14ac:dyDescent="0.35">
      <c r="B66" s="23" t="s">
        <v>58</v>
      </c>
      <c r="C66" s="23"/>
      <c r="D66" s="30">
        <f>SUBTOTAL(9,D62:D65)</f>
        <v>319.12854000000004</v>
      </c>
      <c r="E66" s="30">
        <f>SUBTOTAL(9,E62:E65)</f>
        <v>1103.5748900000001</v>
      </c>
      <c r="F66" s="30">
        <f>SUBTOTAL(9,F62:F65)</f>
        <v>-1017.70343</v>
      </c>
      <c r="G66" s="30">
        <f>SUBTOTAL(9,G62:G65)</f>
        <v>405</v>
      </c>
      <c r="H66" s="29"/>
    </row>
    <row r="67" spans="2:8" s="23" customFormat="1" ht="4.5" customHeight="1" x14ac:dyDescent="0.35">
      <c r="D67" s="30"/>
      <c r="E67" s="30"/>
      <c r="F67" s="30"/>
      <c r="G67" s="30"/>
      <c r="H67" s="30"/>
    </row>
    <row r="68" spans="2:8" s="23" customFormat="1" x14ac:dyDescent="0.35">
      <c r="B68" s="23" t="s">
        <v>27</v>
      </c>
      <c r="D68" s="30"/>
      <c r="E68" s="30"/>
      <c r="F68" s="30"/>
      <c r="G68" s="30"/>
      <c r="H68" s="30"/>
    </row>
    <row r="69" spans="2:8" x14ac:dyDescent="0.35">
      <c r="B69" s="44" t="s">
        <v>125</v>
      </c>
      <c r="D69" s="29">
        <v>1127.05225</v>
      </c>
      <c r="E69" s="29">
        <v>600</v>
      </c>
      <c r="F69" s="29">
        <v>-1727.05225</v>
      </c>
      <c r="G69" s="29">
        <f>SUM(D69:F69)</f>
        <v>0</v>
      </c>
      <c r="H69" s="29"/>
    </row>
    <row r="70" spans="2:8" x14ac:dyDescent="0.35">
      <c r="B70" s="44" t="s">
        <v>122</v>
      </c>
      <c r="D70" s="29">
        <v>416.26008000000002</v>
      </c>
      <c r="E70" s="29">
        <v>200</v>
      </c>
      <c r="F70" s="29">
        <v>-616.2600799999999</v>
      </c>
      <c r="G70" s="29">
        <f>SUM(D70:F70)</f>
        <v>0</v>
      </c>
      <c r="H70" s="29"/>
    </row>
    <row r="71" spans="2:8" x14ac:dyDescent="0.35">
      <c r="B71" s="44" t="s">
        <v>153</v>
      </c>
      <c r="D71" s="29">
        <v>0</v>
      </c>
      <c r="E71" s="29">
        <v>350</v>
      </c>
      <c r="F71" s="29">
        <v>-350</v>
      </c>
      <c r="G71" s="29">
        <f>SUM(D71:F71)</f>
        <v>0</v>
      </c>
      <c r="H71" s="29"/>
    </row>
    <row r="72" spans="2:8" x14ac:dyDescent="0.35">
      <c r="B72" s="44" t="s">
        <v>59</v>
      </c>
      <c r="D72" s="29">
        <v>0</v>
      </c>
      <c r="E72" s="29">
        <v>150</v>
      </c>
      <c r="F72" s="29">
        <v>-150</v>
      </c>
      <c r="G72" s="29">
        <v>0</v>
      </c>
      <c r="H72" s="29"/>
    </row>
    <row r="73" spans="2:8" s="23" customFormat="1" x14ac:dyDescent="0.35">
      <c r="B73" s="23" t="s">
        <v>58</v>
      </c>
      <c r="D73" s="30">
        <f>SUBTOTAL(9,D69:D72)</f>
        <v>1543.31233</v>
      </c>
      <c r="E73" s="30">
        <f>SUBTOTAL(9,E69:E72)</f>
        <v>1300</v>
      </c>
      <c r="F73" s="30">
        <f>SUBTOTAL(9,F69:F72)</f>
        <v>-2843.3123299999997</v>
      </c>
      <c r="G73" s="30">
        <f>SUBTOTAL(9,G69:G72)</f>
        <v>0</v>
      </c>
      <c r="H73" s="29"/>
    </row>
    <row r="74" spans="2:8" s="23" customFormat="1" ht="4.5" customHeight="1" x14ac:dyDescent="0.35">
      <c r="D74" s="30"/>
      <c r="E74" s="30"/>
      <c r="F74" s="30"/>
      <c r="G74" s="30"/>
      <c r="H74" s="30"/>
    </row>
    <row r="75" spans="2:8" s="23" customFormat="1" x14ac:dyDescent="0.35">
      <c r="B75" s="23" t="s">
        <v>55</v>
      </c>
      <c r="D75" s="30"/>
      <c r="E75" s="30"/>
      <c r="F75" s="30"/>
      <c r="G75" s="30"/>
      <c r="H75" s="30"/>
    </row>
    <row r="76" spans="2:8" x14ac:dyDescent="0.35">
      <c r="B76" s="44" t="s">
        <v>142</v>
      </c>
      <c r="D76" s="29">
        <v>185.23467000000002</v>
      </c>
      <c r="E76" s="29">
        <v>625</v>
      </c>
      <c r="F76" s="29">
        <v>-810.23467000000005</v>
      </c>
      <c r="G76" s="29">
        <f t="shared" ref="G76:G83" si="1">SUM(D76:F76)</f>
        <v>0</v>
      </c>
      <c r="H76" s="29"/>
    </row>
    <row r="77" spans="2:8" x14ac:dyDescent="0.35">
      <c r="B77" s="44" t="s">
        <v>118</v>
      </c>
      <c r="D77" s="29">
        <v>0</v>
      </c>
      <c r="E77" s="29">
        <v>623.78399999999999</v>
      </c>
      <c r="F77" s="29">
        <v>-623.78399999999999</v>
      </c>
      <c r="G77" s="29">
        <f t="shared" si="1"/>
        <v>0</v>
      </c>
      <c r="H77" s="29"/>
    </row>
    <row r="78" spans="2:8" x14ac:dyDescent="0.35">
      <c r="B78" s="44" t="s">
        <v>133</v>
      </c>
      <c r="D78" s="29">
        <v>0.44816</v>
      </c>
      <c r="E78" s="29">
        <v>200</v>
      </c>
      <c r="F78" s="29">
        <v>-200.44816</v>
      </c>
      <c r="G78" s="29">
        <f t="shared" si="1"/>
        <v>0</v>
      </c>
      <c r="H78" s="29"/>
    </row>
    <row r="79" spans="2:8" x14ac:dyDescent="0.35">
      <c r="B79" s="44" t="s">
        <v>154</v>
      </c>
      <c r="D79" s="29">
        <v>0</v>
      </c>
      <c r="E79" s="29">
        <v>189.02699999999999</v>
      </c>
      <c r="F79" s="29">
        <v>-189.02699999999999</v>
      </c>
      <c r="G79" s="29">
        <f t="shared" si="1"/>
        <v>0</v>
      </c>
      <c r="H79" s="29"/>
    </row>
    <row r="80" spans="2:8" x14ac:dyDescent="0.35">
      <c r="B80" s="44" t="s">
        <v>143</v>
      </c>
      <c r="D80" s="29">
        <v>89.626649999999998</v>
      </c>
      <c r="E80" s="29">
        <v>45</v>
      </c>
      <c r="F80" s="29">
        <v>-134.62664999999998</v>
      </c>
      <c r="G80" s="29">
        <f t="shared" si="1"/>
        <v>0</v>
      </c>
      <c r="H80" s="29"/>
    </row>
    <row r="81" spans="2:8" x14ac:dyDescent="0.35">
      <c r="B81" s="44" t="s">
        <v>155</v>
      </c>
      <c r="D81" s="29">
        <v>0</v>
      </c>
      <c r="E81" s="29">
        <v>110</v>
      </c>
      <c r="F81" s="29">
        <v>-110</v>
      </c>
      <c r="G81" s="29">
        <f t="shared" si="1"/>
        <v>0</v>
      </c>
      <c r="H81" s="29"/>
    </row>
    <row r="82" spans="2:8" x14ac:dyDescent="0.35">
      <c r="B82" s="44" t="s">
        <v>156</v>
      </c>
      <c r="D82" s="29">
        <v>0</v>
      </c>
      <c r="E82" s="29">
        <v>20</v>
      </c>
      <c r="F82" s="29">
        <v>0</v>
      </c>
      <c r="G82" s="29">
        <f t="shared" si="1"/>
        <v>20</v>
      </c>
      <c r="H82" s="29"/>
    </row>
    <row r="83" spans="2:8" x14ac:dyDescent="0.35">
      <c r="B83" s="44" t="s">
        <v>157</v>
      </c>
      <c r="D83" s="29">
        <v>0</v>
      </c>
      <c r="E83" s="29">
        <v>120</v>
      </c>
      <c r="F83" s="29">
        <v>0</v>
      </c>
      <c r="G83" s="29">
        <f t="shared" si="1"/>
        <v>120</v>
      </c>
      <c r="H83" s="29"/>
    </row>
    <row r="84" spans="2:8" x14ac:dyDescent="0.35">
      <c r="B84" s="44" t="s">
        <v>59</v>
      </c>
      <c r="D84" s="29">
        <v>64.264659999999992</v>
      </c>
      <c r="E84" s="29">
        <v>663.25</v>
      </c>
      <c r="F84" s="29">
        <v>-727.51466000000005</v>
      </c>
      <c r="G84" s="29">
        <v>0</v>
      </c>
      <c r="H84" s="29"/>
    </row>
    <row r="85" spans="2:8" x14ac:dyDescent="0.35">
      <c r="B85" s="23" t="s">
        <v>58</v>
      </c>
      <c r="C85" s="23"/>
      <c r="D85" s="30">
        <f>SUBTOTAL(9,D76:D84)</f>
        <v>339.57414</v>
      </c>
      <c r="E85" s="30">
        <f>SUBTOTAL(9,E76:E84)</f>
        <v>2596.0610000000001</v>
      </c>
      <c r="F85" s="30">
        <f>SUBTOTAL(9,F76:F84)</f>
        <v>-2795.6351399999994</v>
      </c>
      <c r="G85" s="30">
        <f>SUBTOTAL(9,G76:G84)</f>
        <v>140</v>
      </c>
      <c r="H85" s="29"/>
    </row>
    <row r="86" spans="2:8" x14ac:dyDescent="0.35">
      <c r="D86" s="29"/>
      <c r="E86" s="29"/>
      <c r="F86" s="29"/>
      <c r="G86" s="29"/>
      <c r="H86" s="29"/>
    </row>
    <row r="87" spans="2:8" x14ac:dyDescent="0.35">
      <c r="B87" s="23" t="s">
        <v>74</v>
      </c>
      <c r="C87" s="23"/>
      <c r="D87" s="29"/>
      <c r="E87" s="29"/>
      <c r="F87" s="29"/>
      <c r="G87" s="29"/>
      <c r="H87" s="29"/>
    </row>
    <row r="88" spans="2:8" x14ac:dyDescent="0.35">
      <c r="B88" s="44" t="s">
        <v>162</v>
      </c>
      <c r="D88" s="29">
        <v>0</v>
      </c>
      <c r="E88" s="29">
        <v>250</v>
      </c>
      <c r="F88" s="29">
        <v>-250</v>
      </c>
      <c r="G88" s="29">
        <f>SUM(D88:F88)</f>
        <v>0</v>
      </c>
      <c r="H88" s="29"/>
    </row>
    <row r="89" spans="2:8" x14ac:dyDescent="0.35">
      <c r="B89" s="44" t="s">
        <v>147</v>
      </c>
      <c r="D89" s="29">
        <v>3.3209299999999997</v>
      </c>
      <c r="E89" s="29">
        <v>115</v>
      </c>
      <c r="F89" s="29">
        <v>-118.32092999999999</v>
      </c>
      <c r="G89" s="29">
        <f>SUM(D89:F89)</f>
        <v>0</v>
      </c>
      <c r="H89" s="29"/>
    </row>
    <row r="90" spans="2:8" x14ac:dyDescent="0.35">
      <c r="B90" s="44" t="s">
        <v>59</v>
      </c>
      <c r="D90" s="29">
        <v>2.7868200000000001</v>
      </c>
      <c r="E90" s="29">
        <v>70</v>
      </c>
      <c r="F90" s="29">
        <v>-72.786820000000006</v>
      </c>
      <c r="G90" s="29">
        <v>0</v>
      </c>
      <c r="H90" s="29"/>
    </row>
    <row r="91" spans="2:8" x14ac:dyDescent="0.35">
      <c r="B91" s="23" t="s">
        <v>58</v>
      </c>
      <c r="C91" s="23"/>
      <c r="D91" s="30">
        <f>SUBTOTAL(9,D88:D90)</f>
        <v>6.1077499999999993</v>
      </c>
      <c r="E91" s="30">
        <f>SUBTOTAL(9,E88:E90)</f>
        <v>435</v>
      </c>
      <c r="F91" s="30">
        <f>SUBTOTAL(9,F88:F90)</f>
        <v>-441.10775000000001</v>
      </c>
      <c r="G91" s="30">
        <f>SUBTOTAL(9,G88:G90)</f>
        <v>0</v>
      </c>
      <c r="H91" s="29"/>
    </row>
    <row r="92" spans="2:8" ht="4.5" customHeight="1" x14ac:dyDescent="0.35">
      <c r="D92" s="29"/>
      <c r="E92" s="29"/>
      <c r="F92" s="29"/>
      <c r="G92" s="29"/>
      <c r="H92" s="29"/>
    </row>
    <row r="93" spans="2:8" x14ac:dyDescent="0.35">
      <c r="B93" s="3" t="s">
        <v>52</v>
      </c>
      <c r="D93" s="29"/>
      <c r="E93" s="29"/>
      <c r="F93" s="29"/>
      <c r="G93" s="29"/>
      <c r="H93" s="29"/>
    </row>
    <row r="94" spans="2:8" x14ac:dyDescent="0.35">
      <c r="B94" s="44" t="s">
        <v>158</v>
      </c>
      <c r="D94" s="29">
        <v>0</v>
      </c>
      <c r="E94" s="29">
        <v>750.13410999999996</v>
      </c>
      <c r="F94" s="29">
        <v>-750.13410999999996</v>
      </c>
      <c r="G94" s="29">
        <f>SUM(D94:F94)</f>
        <v>0</v>
      </c>
      <c r="H94" s="29"/>
    </row>
    <row r="95" spans="2:8" x14ac:dyDescent="0.35">
      <c r="B95" s="23" t="s">
        <v>58</v>
      </c>
      <c r="C95" s="23"/>
      <c r="D95" s="30">
        <f>SUBTOTAL(9,D94:D94)</f>
        <v>0</v>
      </c>
      <c r="E95" s="30">
        <f>SUBTOTAL(9,E94:E94)</f>
        <v>750.13410999999996</v>
      </c>
      <c r="F95" s="30">
        <f>SUBTOTAL(9,F94:F94)</f>
        <v>-750.13410999999996</v>
      </c>
      <c r="G95" s="30">
        <f>SUBTOTAL(9,G94:G94)</f>
        <v>0</v>
      </c>
      <c r="H95" s="29"/>
    </row>
    <row r="96" spans="2:8" x14ac:dyDescent="0.35">
      <c r="D96" s="29"/>
      <c r="E96" s="29"/>
      <c r="F96" s="29"/>
      <c r="G96" s="29"/>
      <c r="H96" s="29"/>
    </row>
    <row r="97" spans="2:8" s="23" customFormat="1" x14ac:dyDescent="0.35">
      <c r="B97" s="23" t="s">
        <v>75</v>
      </c>
      <c r="D97" s="30"/>
      <c r="E97" s="30"/>
      <c r="F97" s="30"/>
      <c r="G97" s="30"/>
      <c r="H97" s="30"/>
    </row>
    <row r="98" spans="2:8" x14ac:dyDescent="0.35">
      <c r="B98" s="44" t="s">
        <v>144</v>
      </c>
      <c r="D98" s="29">
        <v>168.41776000000002</v>
      </c>
      <c r="E98" s="29">
        <v>0</v>
      </c>
      <c r="F98" s="29">
        <v>-168.41776000000002</v>
      </c>
      <c r="G98" s="29">
        <f t="shared" ref="G98:G106" si="2">SUM(D98:F98)</f>
        <v>0</v>
      </c>
      <c r="H98" s="29"/>
    </row>
    <row r="99" spans="2:8" x14ac:dyDescent="0.35">
      <c r="B99" s="44" t="s">
        <v>145</v>
      </c>
      <c r="D99" s="29">
        <v>147.67159000000001</v>
      </c>
      <c r="E99" s="29">
        <v>50</v>
      </c>
      <c r="F99" s="29">
        <v>-197.67159000000001</v>
      </c>
      <c r="G99" s="29">
        <f t="shared" si="2"/>
        <v>0</v>
      </c>
      <c r="H99" s="29"/>
    </row>
    <row r="100" spans="2:8" x14ac:dyDescent="0.35">
      <c r="B100" s="44" t="s">
        <v>123</v>
      </c>
      <c r="D100" s="29">
        <v>70.308399999999992</v>
      </c>
      <c r="E100" s="29">
        <v>0</v>
      </c>
      <c r="F100" s="29">
        <v>-70.308399999999992</v>
      </c>
      <c r="G100" s="29">
        <f t="shared" si="2"/>
        <v>0</v>
      </c>
      <c r="H100" s="29"/>
    </row>
    <row r="101" spans="2:8" x14ac:dyDescent="0.35">
      <c r="B101" s="44" t="s">
        <v>159</v>
      </c>
      <c r="D101" s="29">
        <v>0</v>
      </c>
      <c r="E101" s="29">
        <v>200</v>
      </c>
      <c r="F101" s="29">
        <v>-200</v>
      </c>
      <c r="G101" s="29">
        <f t="shared" si="2"/>
        <v>0</v>
      </c>
      <c r="H101" s="29"/>
    </row>
    <row r="102" spans="2:8" x14ac:dyDescent="0.35">
      <c r="B102" s="44" t="s">
        <v>114</v>
      </c>
      <c r="D102" s="29">
        <v>0</v>
      </c>
      <c r="E102" s="29">
        <v>25</v>
      </c>
      <c r="F102" s="29">
        <v>0</v>
      </c>
      <c r="G102" s="29">
        <f t="shared" si="2"/>
        <v>25</v>
      </c>
      <c r="H102" s="29"/>
    </row>
    <row r="103" spans="2:8" x14ac:dyDescent="0.35">
      <c r="B103" s="44" t="s">
        <v>115</v>
      </c>
      <c r="D103" s="29">
        <v>0</v>
      </c>
      <c r="E103" s="29">
        <v>100</v>
      </c>
      <c r="F103" s="29">
        <v>0</v>
      </c>
      <c r="G103" s="29">
        <f t="shared" si="2"/>
        <v>100</v>
      </c>
      <c r="H103" s="29"/>
    </row>
    <row r="104" spans="2:8" x14ac:dyDescent="0.35">
      <c r="B104" s="44" t="s">
        <v>160</v>
      </c>
      <c r="D104" s="29">
        <v>0</v>
      </c>
      <c r="E104" s="29">
        <v>413</v>
      </c>
      <c r="F104" s="29">
        <v>0</v>
      </c>
      <c r="G104" s="29">
        <f t="shared" si="2"/>
        <v>413</v>
      </c>
      <c r="H104" s="29"/>
    </row>
    <row r="105" spans="2:8" x14ac:dyDescent="0.35">
      <c r="B105" s="44" t="s">
        <v>146</v>
      </c>
      <c r="D105" s="29">
        <v>253.92098000000001</v>
      </c>
      <c r="E105" s="29">
        <v>131.71679</v>
      </c>
      <c r="F105" s="29">
        <v>-385.63777000000005</v>
      </c>
      <c r="G105" s="29">
        <f t="shared" si="2"/>
        <v>0</v>
      </c>
      <c r="H105" s="29"/>
    </row>
    <row r="106" spans="2:8" x14ac:dyDescent="0.35">
      <c r="B106" s="44" t="s">
        <v>161</v>
      </c>
      <c r="D106" s="29">
        <v>0</v>
      </c>
      <c r="E106" s="29">
        <v>250</v>
      </c>
      <c r="F106" s="29">
        <v>0</v>
      </c>
      <c r="G106" s="29">
        <f t="shared" si="2"/>
        <v>250</v>
      </c>
      <c r="H106" s="29"/>
    </row>
    <row r="107" spans="2:8" x14ac:dyDescent="0.35">
      <c r="B107" s="44" t="s">
        <v>59</v>
      </c>
      <c r="D107" s="29">
        <v>23.148499999999999</v>
      </c>
      <c r="E107" s="29">
        <v>344.03999999999996</v>
      </c>
      <c r="F107" s="29">
        <v>-342.18849999999998</v>
      </c>
      <c r="G107" s="29">
        <v>25</v>
      </c>
      <c r="H107" s="29"/>
    </row>
    <row r="108" spans="2:8" x14ac:dyDescent="0.35">
      <c r="B108" s="23" t="s">
        <v>58</v>
      </c>
      <c r="C108" s="23"/>
      <c r="D108" s="30">
        <f>SUBTOTAL(9,D98:D107)</f>
        <v>663.46723000000009</v>
      </c>
      <c r="E108" s="30">
        <f>SUBTOTAL(9,E98:E107)</f>
        <v>1513.7567899999999</v>
      </c>
      <c r="F108" s="30">
        <f>SUBTOTAL(9,F98:F107)</f>
        <v>-1364.2240200000001</v>
      </c>
      <c r="G108" s="30">
        <f>SUBTOTAL(9,G98:G107)</f>
        <v>813</v>
      </c>
      <c r="H108" s="29"/>
    </row>
    <row r="109" spans="2:8" ht="8" customHeight="1" x14ac:dyDescent="0.35">
      <c r="D109" s="29"/>
      <c r="E109" s="29"/>
      <c r="F109" s="29"/>
      <c r="G109" s="29"/>
      <c r="H109" s="29"/>
    </row>
    <row r="110" spans="2:8" ht="15" thickBot="1" x14ac:dyDescent="0.4">
      <c r="B110" s="32" t="s">
        <v>57</v>
      </c>
      <c r="C110" s="32"/>
      <c r="D110" s="33">
        <f>SUBTOTAL(9,D9:D108)</f>
        <v>53402.48808000001</v>
      </c>
      <c r="E110" s="33">
        <f>SUBTOTAL(9,E9:E108)</f>
        <v>80567.840479999999</v>
      </c>
      <c r="F110" s="33">
        <f>SUBTOTAL(9,F9:F108)</f>
        <v>-26717.965790000009</v>
      </c>
      <c r="G110" s="33">
        <f>SUBTOTAL(9,G9:G108)</f>
        <v>107252.36277000001</v>
      </c>
      <c r="H110" s="29"/>
    </row>
    <row r="111" spans="2:8" ht="15" thickTop="1" x14ac:dyDescent="0.35">
      <c r="D111" s="29"/>
      <c r="E111" s="29"/>
      <c r="F111" s="29"/>
      <c r="G111" s="29"/>
      <c r="H111" s="29"/>
    </row>
    <row r="112" spans="2:8" x14ac:dyDescent="0.35">
      <c r="B112" s="23" t="s">
        <v>71</v>
      </c>
      <c r="D112" s="29"/>
      <c r="E112" s="29"/>
      <c r="F112" s="29"/>
      <c r="G112" s="29"/>
      <c r="H112" s="29"/>
    </row>
    <row r="113" spans="2:8" x14ac:dyDescent="0.35">
      <c r="B113" s="44" t="s">
        <v>121</v>
      </c>
      <c r="D113" s="29">
        <v>-7026.1264600000013</v>
      </c>
      <c r="E113" s="29">
        <v>-3847.9119999999998</v>
      </c>
      <c r="F113" s="29">
        <v>0</v>
      </c>
      <c r="G113" s="29">
        <f>SUM(D113:F113)</f>
        <v>-10874.038460000002</v>
      </c>
      <c r="H113" s="29"/>
    </row>
    <row r="114" spans="2:8" s="23" customFormat="1" x14ac:dyDescent="0.35">
      <c r="B114" s="44" t="s">
        <v>135</v>
      </c>
      <c r="C114"/>
      <c r="D114" s="29">
        <v>-4900.9201299999995</v>
      </c>
      <c r="E114" s="29">
        <v>-1497.99371</v>
      </c>
      <c r="F114" s="29">
        <v>176.01400000000001</v>
      </c>
      <c r="G114" s="29">
        <f>SUM(D114:F114)</f>
        <v>-6222.8998399999991</v>
      </c>
      <c r="H114" s="29"/>
    </row>
    <row r="115" spans="2:8" s="23" customFormat="1" x14ac:dyDescent="0.35">
      <c r="B115" s="44" t="s">
        <v>163</v>
      </c>
      <c r="C115"/>
      <c r="D115" s="29">
        <v>0</v>
      </c>
      <c r="E115" s="29">
        <v>-4407.4610000000002</v>
      </c>
      <c r="F115" s="29">
        <v>0</v>
      </c>
      <c r="G115" s="29">
        <f>SUM(D115:F115)</f>
        <v>-4407.4610000000002</v>
      </c>
      <c r="H115" s="29"/>
    </row>
    <row r="116" spans="2:8" x14ac:dyDescent="0.35">
      <c r="B116" s="23" t="s">
        <v>58</v>
      </c>
      <c r="D116" s="29">
        <f>SUBTOTAL(9,D113:D115)</f>
        <v>-11927.046590000002</v>
      </c>
      <c r="E116" s="29">
        <f>SUBTOTAL(9,E113:E115)</f>
        <v>-9753.3667100000002</v>
      </c>
      <c r="F116" s="29">
        <f>SUBTOTAL(9,F113:F115)</f>
        <v>176.01400000000001</v>
      </c>
      <c r="G116" s="29">
        <f>SUBTOTAL(9,G113:G115)</f>
        <v>-21504.399300000001</v>
      </c>
      <c r="H116" s="29"/>
    </row>
    <row r="117" spans="2:8" x14ac:dyDescent="0.35">
      <c r="B117" s="23"/>
      <c r="D117" s="29"/>
      <c r="E117" s="29"/>
      <c r="F117" s="29"/>
      <c r="G117" s="29"/>
      <c r="H117" s="29"/>
    </row>
    <row r="118" spans="2:8" x14ac:dyDescent="0.35">
      <c r="B118" s="23" t="s">
        <v>73</v>
      </c>
      <c r="D118" s="29"/>
      <c r="E118" s="29"/>
      <c r="F118" s="29"/>
      <c r="G118" s="29"/>
      <c r="H118" s="29"/>
    </row>
    <row r="119" spans="2:8" x14ac:dyDescent="0.35">
      <c r="B119" s="44" t="s">
        <v>126</v>
      </c>
      <c r="D119" s="29">
        <v>-860.67630000000008</v>
      </c>
      <c r="E119" s="29">
        <v>-400</v>
      </c>
      <c r="F119" s="29">
        <v>1260.6763000000001</v>
      </c>
      <c r="G119" s="29">
        <f>SUM(D119:F119)</f>
        <v>0</v>
      </c>
      <c r="H119" s="29"/>
    </row>
    <row r="120" spans="2:8" s="23" customFormat="1" x14ac:dyDescent="0.35">
      <c r="B120" s="44" t="s">
        <v>164</v>
      </c>
      <c r="C120"/>
      <c r="D120" s="29">
        <v>0</v>
      </c>
      <c r="E120" s="29">
        <v>-433.57489000000004</v>
      </c>
      <c r="F120" s="29">
        <v>433.57489000000004</v>
      </c>
      <c r="G120" s="29">
        <f>SUM(D120:F120)</f>
        <v>0</v>
      </c>
      <c r="H120" s="29"/>
    </row>
    <row r="121" spans="2:8" x14ac:dyDescent="0.35">
      <c r="B121" s="23" t="s">
        <v>58</v>
      </c>
      <c r="D121" s="29">
        <f>SUBTOTAL(9,D119:D120)</f>
        <v>-860.67630000000008</v>
      </c>
      <c r="E121" s="29">
        <f>SUBTOTAL(9,E119:E120)</f>
        <v>-833.5748900000001</v>
      </c>
      <c r="F121" s="29">
        <f>SUBTOTAL(9,F119:F120)</f>
        <v>1694.2511900000002</v>
      </c>
      <c r="G121" s="29">
        <f>SUBTOTAL(9,G119:G120)</f>
        <v>0</v>
      </c>
      <c r="H121" s="29"/>
    </row>
    <row r="122" spans="2:8" x14ac:dyDescent="0.35">
      <c r="B122" s="23"/>
      <c r="D122" s="29"/>
      <c r="E122" s="29"/>
      <c r="F122" s="29"/>
      <c r="G122" s="29"/>
      <c r="H122" s="29"/>
    </row>
    <row r="123" spans="2:8" x14ac:dyDescent="0.35">
      <c r="B123" s="23" t="s">
        <v>76</v>
      </c>
      <c r="D123" s="29"/>
      <c r="E123" s="29"/>
      <c r="F123" s="29"/>
      <c r="G123" s="29"/>
      <c r="H123" s="29"/>
    </row>
    <row r="124" spans="2:8" x14ac:dyDescent="0.35">
      <c r="B124" s="44" t="s">
        <v>134</v>
      </c>
      <c r="D124" s="29">
        <v>0</v>
      </c>
      <c r="E124" s="29">
        <v>-21.640669999999997</v>
      </c>
      <c r="F124" s="29">
        <v>21.640669999999997</v>
      </c>
      <c r="G124" s="29">
        <f>SUM(D124:F124)</f>
        <v>0</v>
      </c>
      <c r="H124" s="29"/>
    </row>
    <row r="125" spans="2:8" x14ac:dyDescent="0.35">
      <c r="B125" s="44" t="s">
        <v>136</v>
      </c>
      <c r="D125" s="29">
        <v>-288.54021</v>
      </c>
      <c r="E125" s="29">
        <v>-67.245999999999995</v>
      </c>
      <c r="F125" s="29">
        <v>0</v>
      </c>
      <c r="G125" s="29">
        <f>SUM(D125:F125)</f>
        <v>-355.78620999999998</v>
      </c>
      <c r="H125" s="29"/>
    </row>
    <row r="126" spans="2:8" x14ac:dyDescent="0.35">
      <c r="B126" s="23" t="s">
        <v>58</v>
      </c>
      <c r="D126" s="29">
        <f>SUBTOTAL(9,D124:D125)</f>
        <v>-288.54021</v>
      </c>
      <c r="E126" s="29">
        <f>SUBTOTAL(9,E124:E125)</f>
        <v>-88.886669999999995</v>
      </c>
      <c r="F126" s="29">
        <f>SUBTOTAL(9,F124:F125)</f>
        <v>21.640669999999997</v>
      </c>
      <c r="G126" s="29">
        <f>SUBTOTAL(9,G124:G125)</f>
        <v>-355.78620999999998</v>
      </c>
      <c r="H126" s="29"/>
    </row>
    <row r="127" spans="2:8" x14ac:dyDescent="0.35">
      <c r="D127" s="29"/>
      <c r="E127" s="29"/>
      <c r="F127" s="29"/>
      <c r="G127" s="29"/>
      <c r="H127" s="29"/>
    </row>
    <row r="128" spans="2:8" ht="15" thickBot="1" x14ac:dyDescent="0.4">
      <c r="B128" s="32" t="s">
        <v>57</v>
      </c>
      <c r="C128" s="32"/>
      <c r="D128" s="33">
        <f>SUBTOTAL(9,D113:D126)</f>
        <v>-13076.2631</v>
      </c>
      <c r="E128" s="33">
        <f>SUBTOTAL(9,E113:E126)</f>
        <v>-10675.82827</v>
      </c>
      <c r="F128" s="33">
        <f>SUBTOTAL(9,F113:F126)</f>
        <v>1891.9058600000003</v>
      </c>
      <c r="G128" s="33">
        <f>SUBTOTAL(9,G113:G126)</f>
        <v>-21860.185509999999</v>
      </c>
      <c r="H128" s="29"/>
    </row>
    <row r="129" spans="2:8" ht="15" thickTop="1" x14ac:dyDescent="0.35">
      <c r="D129" s="29"/>
      <c r="E129" s="29"/>
      <c r="F129" s="29"/>
      <c r="G129" s="29"/>
      <c r="H129" s="29"/>
    </row>
    <row r="130" spans="2:8" x14ac:dyDescent="0.35">
      <c r="B130" s="2" t="s">
        <v>30</v>
      </c>
      <c r="D130" s="29">
        <f>D38</f>
        <v>35752.760339999993</v>
      </c>
      <c r="E130" s="29">
        <f>E38</f>
        <v>60264.082020000002</v>
      </c>
      <c r="F130" s="29">
        <f>F38</f>
        <v>-15692.838800000001</v>
      </c>
      <c r="G130" s="29">
        <f>G38</f>
        <v>80324.003560000012</v>
      </c>
    </row>
    <row r="131" spans="2:8" ht="2" customHeight="1" x14ac:dyDescent="0.35">
      <c r="B131" s="2"/>
      <c r="D131" s="29"/>
      <c r="E131" s="29"/>
      <c r="F131" s="29"/>
      <c r="G131" s="29"/>
    </row>
    <row r="132" spans="2:8" x14ac:dyDescent="0.35">
      <c r="B132" s="38" t="s">
        <v>72</v>
      </c>
      <c r="D132" s="29"/>
      <c r="E132" s="29"/>
      <c r="F132" s="29"/>
      <c r="G132" s="29"/>
    </row>
    <row r="133" spans="2:8" x14ac:dyDescent="0.35">
      <c r="B133" s="47" t="s">
        <v>12</v>
      </c>
      <c r="D133" s="29">
        <f>D59</f>
        <v>238.05216999999999</v>
      </c>
      <c r="E133" s="29">
        <f>E59</f>
        <v>520</v>
      </c>
      <c r="F133" s="29">
        <f>F59</f>
        <v>-541.36954000000003</v>
      </c>
      <c r="G133" s="29">
        <f>G59</f>
        <v>216.68262999999999</v>
      </c>
    </row>
    <row r="134" spans="2:8" x14ac:dyDescent="0.35">
      <c r="B134" s="47" t="s">
        <v>10</v>
      </c>
      <c r="D134" s="29">
        <f>D66</f>
        <v>319.12854000000004</v>
      </c>
      <c r="E134" s="29">
        <f>E66</f>
        <v>1103.5748900000001</v>
      </c>
      <c r="F134" s="29">
        <f>F66</f>
        <v>-1017.70343</v>
      </c>
      <c r="G134" s="29">
        <f>G66</f>
        <v>405</v>
      </c>
    </row>
    <row r="135" spans="2:8" x14ac:dyDescent="0.35">
      <c r="B135" s="47" t="s">
        <v>11</v>
      </c>
      <c r="D135" s="29">
        <f>D73</f>
        <v>1543.31233</v>
      </c>
      <c r="E135" s="29">
        <f>E73</f>
        <v>1300</v>
      </c>
      <c r="F135" s="29">
        <f>F73</f>
        <v>-2843.3123299999997</v>
      </c>
      <c r="G135" s="29">
        <f>G73</f>
        <v>0</v>
      </c>
    </row>
    <row r="136" spans="2:8" x14ac:dyDescent="0.35">
      <c r="B136" s="47" t="s">
        <v>13</v>
      </c>
      <c r="D136" s="29">
        <f>D85</f>
        <v>339.57414</v>
      </c>
      <c r="E136" s="29">
        <f>E85</f>
        <v>2596.0610000000001</v>
      </c>
      <c r="F136" s="29">
        <f>F85</f>
        <v>-2795.6351399999994</v>
      </c>
      <c r="G136" s="29">
        <f>G85</f>
        <v>140</v>
      </c>
    </row>
    <row r="137" spans="2:8" ht="2" customHeight="1" x14ac:dyDescent="0.35">
      <c r="B137" s="2"/>
      <c r="D137" s="29"/>
      <c r="E137" s="29"/>
      <c r="F137" s="29"/>
      <c r="G137" s="29"/>
    </row>
    <row r="138" spans="2:8" x14ac:dyDescent="0.35">
      <c r="B138" s="3" t="s">
        <v>52</v>
      </c>
      <c r="D138" s="29">
        <f>D95</f>
        <v>0</v>
      </c>
      <c r="E138" s="29">
        <f>E95</f>
        <v>750.13410999999996</v>
      </c>
      <c r="F138" s="29">
        <f>F95</f>
        <v>-750.13410999999996</v>
      </c>
      <c r="G138" s="29">
        <f>G95</f>
        <v>0</v>
      </c>
    </row>
    <row r="139" spans="2:8" ht="2" customHeight="1" x14ac:dyDescent="0.35">
      <c r="D139" s="29"/>
      <c r="E139" s="29"/>
      <c r="F139" s="29"/>
      <c r="G139" s="29"/>
    </row>
    <row r="140" spans="2:8" x14ac:dyDescent="0.35">
      <c r="B140" s="2" t="s">
        <v>43</v>
      </c>
      <c r="D140" s="29">
        <v>0</v>
      </c>
      <c r="E140" s="29">
        <v>0</v>
      </c>
      <c r="F140" s="29">
        <v>0</v>
      </c>
      <c r="G140" s="29">
        <v>0</v>
      </c>
    </row>
    <row r="141" spans="2:8" ht="2" customHeight="1" x14ac:dyDescent="0.35">
      <c r="B141" s="2"/>
      <c r="D141" s="29"/>
      <c r="E141" s="29"/>
      <c r="F141" s="29"/>
      <c r="G141" s="29"/>
    </row>
    <row r="142" spans="2:8" x14ac:dyDescent="0.35">
      <c r="B142" s="38" t="s">
        <v>78</v>
      </c>
      <c r="D142" s="29">
        <f>SUM(D91)</f>
        <v>6.1077499999999993</v>
      </c>
      <c r="E142" s="29">
        <f t="shared" ref="E142:G142" si="3">SUM(E91)</f>
        <v>435</v>
      </c>
      <c r="F142" s="29">
        <f t="shared" si="3"/>
        <v>-441.10775000000001</v>
      </c>
      <c r="G142" s="29">
        <f t="shared" si="3"/>
        <v>0</v>
      </c>
    </row>
    <row r="143" spans="2:8" ht="5.5" customHeight="1" x14ac:dyDescent="0.35">
      <c r="B143" s="39"/>
      <c r="D143" s="29"/>
      <c r="E143" s="29"/>
      <c r="F143" s="29"/>
      <c r="G143" s="29"/>
    </row>
    <row r="144" spans="2:8" x14ac:dyDescent="0.35">
      <c r="B144" s="38" t="s">
        <v>81</v>
      </c>
      <c r="D144" s="29">
        <f>SUM(D130:D142)</f>
        <v>38198.935269999994</v>
      </c>
      <c r="E144" s="29">
        <f t="shared" ref="E144:G144" si="4">SUM(E130:E142)</f>
        <v>66968.852020000006</v>
      </c>
      <c r="F144" s="29">
        <f t="shared" si="4"/>
        <v>-24082.1011</v>
      </c>
      <c r="G144" s="29">
        <f t="shared" si="4"/>
        <v>81085.686190000008</v>
      </c>
    </row>
    <row r="145" spans="2:8" x14ac:dyDescent="0.35">
      <c r="B145" s="38"/>
      <c r="D145" s="29"/>
      <c r="E145" s="29"/>
      <c r="F145" s="29"/>
      <c r="G145" s="29"/>
    </row>
    <row r="146" spans="2:8" x14ac:dyDescent="0.35">
      <c r="B146" s="38" t="s">
        <v>77</v>
      </c>
      <c r="D146" s="29">
        <f>SUM(D51,D108)</f>
        <v>15203.552810000001</v>
      </c>
      <c r="E146" s="29">
        <f>SUM(E51,E108)</f>
        <v>13598.98846</v>
      </c>
      <c r="F146" s="29">
        <f>SUM(F51,F108)</f>
        <v>-2635.8646900000003</v>
      </c>
      <c r="G146" s="29">
        <f>SUM(G51,G108)</f>
        <v>26166.676580000003</v>
      </c>
    </row>
    <row r="147" spans="2:8" x14ac:dyDescent="0.35">
      <c r="B147" s="2"/>
      <c r="D147" s="29"/>
      <c r="E147" s="29"/>
      <c r="F147" s="29"/>
      <c r="G147" s="29"/>
    </row>
    <row r="148" spans="2:8" x14ac:dyDescent="0.35">
      <c r="B148" s="38" t="s">
        <v>82</v>
      </c>
      <c r="D148" s="29"/>
      <c r="E148" s="29"/>
      <c r="F148" s="29"/>
      <c r="G148" s="29"/>
    </row>
    <row r="149" spans="2:8" x14ac:dyDescent="0.35">
      <c r="B149" s="45" t="s">
        <v>79</v>
      </c>
      <c r="D149" s="29">
        <f>SUM(D121,D116)</f>
        <v>-12787.722890000001</v>
      </c>
      <c r="E149" s="29">
        <f>SUM(E121,E116)</f>
        <v>-10586.9416</v>
      </c>
      <c r="F149" s="29">
        <f>SUM(F121,F116)</f>
        <v>1870.2651900000001</v>
      </c>
      <c r="G149" s="29">
        <f>SUM(G121,G116)</f>
        <v>-21504.399300000001</v>
      </c>
    </row>
    <row r="150" spans="2:8" x14ac:dyDescent="0.35">
      <c r="B150" s="45" t="s">
        <v>80</v>
      </c>
      <c r="D150" s="29">
        <f>SUM(D126)</f>
        <v>-288.54021</v>
      </c>
      <c r="E150" s="29">
        <f>SUM(E126)</f>
        <v>-88.886669999999995</v>
      </c>
      <c r="F150" s="29">
        <f>SUM(F126)</f>
        <v>21.640669999999997</v>
      </c>
      <c r="G150" s="29">
        <f>SUM(G126)</f>
        <v>-355.78620999999998</v>
      </c>
    </row>
    <row r="151" spans="2:8" x14ac:dyDescent="0.35">
      <c r="D151" s="29"/>
      <c r="E151" s="29"/>
      <c r="F151" s="29"/>
      <c r="G151" s="29"/>
    </row>
    <row r="152" spans="2:8" s="23" customFormat="1" x14ac:dyDescent="0.35">
      <c r="B152" s="23" t="s">
        <v>53</v>
      </c>
      <c r="D152" s="29"/>
      <c r="E152" s="29"/>
      <c r="F152" s="29"/>
      <c r="G152" s="29"/>
      <c r="H152" s="29"/>
    </row>
    <row r="153" spans="2:8" x14ac:dyDescent="0.35">
      <c r="B153" s="44" t="s">
        <v>53</v>
      </c>
      <c r="D153" s="29">
        <v>345.91790999999995</v>
      </c>
      <c r="E153" s="29">
        <v>554</v>
      </c>
      <c r="F153" s="29">
        <v>-899.91791000000001</v>
      </c>
      <c r="G153" s="29">
        <f>SUM(D153:F153)</f>
        <v>0</v>
      </c>
      <c r="H153" s="29"/>
    </row>
    <row r="154" spans="2:8" x14ac:dyDescent="0.35">
      <c r="B154" s="2" t="s">
        <v>61</v>
      </c>
      <c r="C154" s="23"/>
      <c r="D154" s="30">
        <f>SUBTOTAL(9,D153:D153)</f>
        <v>345.91790999999995</v>
      </c>
      <c r="E154" s="30">
        <f>SUBTOTAL(9,E153:E153)</f>
        <v>554</v>
      </c>
      <c r="F154" s="30">
        <f>SUBTOTAL(9,F153:F153)</f>
        <v>-899.91791000000001</v>
      </c>
      <c r="G154" s="30">
        <f>SUBTOTAL(9,G153:G153)</f>
        <v>0</v>
      </c>
      <c r="H154" s="29"/>
    </row>
    <row r="155" spans="2:8" x14ac:dyDescent="0.35">
      <c r="D155" s="29"/>
      <c r="E155" s="29"/>
      <c r="F155" s="29"/>
      <c r="G155" s="29"/>
      <c r="H155" s="29"/>
    </row>
    <row r="156" spans="2:8" x14ac:dyDescent="0.35">
      <c r="B156" s="23" t="s">
        <v>64</v>
      </c>
      <c r="D156" s="29"/>
      <c r="E156" s="29"/>
      <c r="F156" s="29"/>
      <c r="G156" s="29"/>
      <c r="H156" s="29"/>
    </row>
    <row r="157" spans="2:8" x14ac:dyDescent="0.35">
      <c r="B157" s="44" t="s">
        <v>148</v>
      </c>
      <c r="D157" s="29">
        <v>40.0929</v>
      </c>
      <c r="E157" s="29">
        <v>723</v>
      </c>
      <c r="F157" s="29">
        <v>-763.09289999999999</v>
      </c>
      <c r="G157" s="29">
        <f>SUM(D157:F157)</f>
        <v>0</v>
      </c>
      <c r="H157" s="29"/>
    </row>
    <row r="158" spans="2:8" x14ac:dyDescent="0.35">
      <c r="B158" s="38" t="s">
        <v>65</v>
      </c>
      <c r="C158" s="23"/>
      <c r="D158" s="30">
        <f>SUBTOTAL(9,D157:D157)</f>
        <v>40.0929</v>
      </c>
      <c r="E158" s="30">
        <f>SUBTOTAL(9,E157:E157)</f>
        <v>723</v>
      </c>
      <c r="F158" s="30">
        <f>SUBTOTAL(9,F157:F157)</f>
        <v>-763.09289999999999</v>
      </c>
      <c r="G158" s="30">
        <f>SUBTOTAL(9,G157:G157)</f>
        <v>0</v>
      </c>
      <c r="H158" s="29"/>
    </row>
    <row r="159" spans="2:8" x14ac:dyDescent="0.35">
      <c r="D159" s="29"/>
      <c r="E159" s="29"/>
      <c r="F159" s="29"/>
      <c r="G159" s="29"/>
    </row>
    <row r="177" spans="4:8" x14ac:dyDescent="0.35">
      <c r="D177" s="28"/>
      <c r="E177" s="28"/>
      <c r="F177" s="28"/>
      <c r="G177" s="28"/>
      <c r="H177" s="28"/>
    </row>
    <row r="178" spans="4:8" x14ac:dyDescent="0.35">
      <c r="D178" s="28"/>
      <c r="E178" s="28"/>
      <c r="F178" s="28"/>
      <c r="G178" s="28"/>
      <c r="H178" s="28"/>
    </row>
    <row r="179" spans="4:8" x14ac:dyDescent="0.35">
      <c r="D179" s="28"/>
      <c r="E179" s="28"/>
      <c r="F179" s="28"/>
      <c r="G179" s="28"/>
      <c r="H179" s="28"/>
    </row>
    <row r="180" spans="4:8" x14ac:dyDescent="0.35">
      <c r="D180" s="28"/>
      <c r="E180" s="28"/>
      <c r="F180" s="28"/>
      <c r="G180" s="28"/>
      <c r="H180" s="28"/>
    </row>
    <row r="181" spans="4:8" x14ac:dyDescent="0.35">
      <c r="D181" s="28"/>
      <c r="E181" s="28"/>
      <c r="F181" s="28"/>
      <c r="G181" s="28"/>
      <c r="H181" s="28"/>
    </row>
    <row r="182" spans="4:8" x14ac:dyDescent="0.35">
      <c r="D182" s="28"/>
      <c r="E182" s="28"/>
      <c r="F182" s="28"/>
      <c r="G182" s="28"/>
      <c r="H182" s="28"/>
    </row>
    <row r="183" spans="4:8" x14ac:dyDescent="0.35">
      <c r="D183" s="28"/>
      <c r="E183" s="28"/>
      <c r="F183" s="28"/>
      <c r="G183" s="28"/>
      <c r="H183" s="28"/>
    </row>
    <row r="184" spans="4:8" x14ac:dyDescent="0.35">
      <c r="D184" s="28"/>
      <c r="E184" s="28"/>
      <c r="F184" s="28"/>
      <c r="G184" s="28"/>
      <c r="H184" s="28"/>
    </row>
    <row r="185" spans="4:8" x14ac:dyDescent="0.35">
      <c r="D185" s="28"/>
      <c r="E185" s="28"/>
      <c r="F185" s="28"/>
      <c r="G185" s="28"/>
      <c r="H185" s="28"/>
    </row>
    <row r="186" spans="4:8" x14ac:dyDescent="0.35">
      <c r="D186" s="28"/>
      <c r="E186" s="28"/>
      <c r="F186" s="28"/>
      <c r="G186" s="28"/>
      <c r="H186" s="28"/>
    </row>
    <row r="187" spans="4:8" x14ac:dyDescent="0.35">
      <c r="D187" s="28"/>
      <c r="E187" s="28"/>
      <c r="F187" s="28"/>
      <c r="G187" s="28"/>
      <c r="H187" s="28"/>
    </row>
    <row r="188" spans="4:8" x14ac:dyDescent="0.35">
      <c r="D188" s="28"/>
      <c r="E188" s="28"/>
      <c r="F188" s="28"/>
      <c r="G188" s="28"/>
      <c r="H188" s="28"/>
    </row>
    <row r="189" spans="4:8" x14ac:dyDescent="0.35">
      <c r="D189" s="28"/>
      <c r="E189" s="28"/>
      <c r="F189" s="28"/>
      <c r="G189" s="28"/>
      <c r="H189" s="28"/>
    </row>
    <row r="190" spans="4:8" x14ac:dyDescent="0.35">
      <c r="D190" s="28"/>
      <c r="E190" s="28"/>
      <c r="F190" s="28"/>
      <c r="G190" s="28"/>
      <c r="H190" s="28"/>
    </row>
    <row r="191" spans="4:8" x14ac:dyDescent="0.35">
      <c r="D191" s="28"/>
      <c r="E191" s="28"/>
      <c r="F191" s="28"/>
      <c r="G191" s="28"/>
      <c r="H191" s="28"/>
    </row>
    <row r="192" spans="4:8" x14ac:dyDescent="0.35">
      <c r="D192" s="28"/>
      <c r="E192" s="28"/>
      <c r="F192" s="28"/>
      <c r="G192" s="28"/>
      <c r="H192" s="28"/>
    </row>
    <row r="193" spans="4:8" x14ac:dyDescent="0.35">
      <c r="D193" s="28"/>
      <c r="E193" s="28"/>
      <c r="F193" s="28"/>
      <c r="G193" s="28"/>
      <c r="H193" s="28"/>
    </row>
    <row r="194" spans="4:8" x14ac:dyDescent="0.35">
      <c r="D194" s="28"/>
      <c r="E194" s="28"/>
      <c r="F194" s="28"/>
      <c r="G194" s="28"/>
      <c r="H194" s="28"/>
    </row>
    <row r="195" spans="4:8" x14ac:dyDescent="0.35">
      <c r="D195" s="28"/>
      <c r="E195" s="28"/>
      <c r="F195" s="28"/>
      <c r="G195" s="28"/>
      <c r="H195" s="28"/>
    </row>
    <row r="196" spans="4:8" x14ac:dyDescent="0.35">
      <c r="D196" s="28"/>
      <c r="E196" s="28"/>
      <c r="F196" s="28"/>
      <c r="G196" s="28"/>
      <c r="H196" s="28"/>
    </row>
    <row r="197" spans="4:8" x14ac:dyDescent="0.35">
      <c r="D197" s="28"/>
      <c r="E197" s="28"/>
      <c r="F197" s="28"/>
      <c r="G197" s="28"/>
      <c r="H197" s="28"/>
    </row>
    <row r="198" spans="4:8" x14ac:dyDescent="0.35">
      <c r="D198" s="28"/>
      <c r="E198" s="28"/>
      <c r="F198" s="28"/>
      <c r="G198" s="28"/>
      <c r="H198" s="28"/>
    </row>
    <row r="199" spans="4:8" x14ac:dyDescent="0.35">
      <c r="D199" s="28"/>
      <c r="E199" s="28"/>
      <c r="F199" s="28"/>
      <c r="G199" s="28"/>
      <c r="H199" s="28"/>
    </row>
    <row r="200" spans="4:8" x14ac:dyDescent="0.35">
      <c r="D200" s="28"/>
      <c r="E200" s="28"/>
      <c r="F200" s="28"/>
      <c r="G200" s="28"/>
      <c r="H200" s="28"/>
    </row>
    <row r="201" spans="4:8" x14ac:dyDescent="0.35">
      <c r="D201" s="28"/>
      <c r="E201" s="28"/>
      <c r="F201" s="28"/>
      <c r="G201" s="28"/>
      <c r="H201" s="28"/>
    </row>
    <row r="202" spans="4:8" x14ac:dyDescent="0.35">
      <c r="D202" s="28"/>
      <c r="E202" s="28"/>
      <c r="F202" s="28"/>
      <c r="G202" s="28"/>
      <c r="H202" s="28"/>
    </row>
    <row r="203" spans="4:8" x14ac:dyDescent="0.35">
      <c r="D203" s="28"/>
      <c r="E203" s="28"/>
      <c r="F203" s="28"/>
      <c r="G203" s="28"/>
      <c r="H203" s="28"/>
    </row>
    <row r="204" spans="4:8" x14ac:dyDescent="0.35">
      <c r="D204" s="28"/>
      <c r="E204" s="28"/>
      <c r="F204" s="28"/>
      <c r="G204" s="28"/>
      <c r="H204" s="28"/>
    </row>
    <row r="205" spans="4:8" x14ac:dyDescent="0.35">
      <c r="D205" s="28"/>
      <c r="E205" s="28"/>
      <c r="F205" s="28"/>
      <c r="G205" s="28"/>
      <c r="H205" s="28"/>
    </row>
    <row r="206" spans="4:8" x14ac:dyDescent="0.35">
      <c r="D206" s="28"/>
      <c r="E206" s="28"/>
      <c r="F206" s="28"/>
      <c r="G206" s="28"/>
      <c r="H206" s="28"/>
    </row>
    <row r="207" spans="4:8" x14ac:dyDescent="0.35">
      <c r="D207" s="28"/>
      <c r="E207" s="28"/>
      <c r="F207" s="28"/>
      <c r="G207" s="28"/>
      <c r="H207" s="28"/>
    </row>
    <row r="208" spans="4:8" x14ac:dyDescent="0.35">
      <c r="D208" s="28"/>
      <c r="E208" s="28"/>
      <c r="F208" s="28"/>
      <c r="G208" s="28"/>
      <c r="H208" s="28"/>
    </row>
    <row r="209" spans="4:8" x14ac:dyDescent="0.35">
      <c r="D209" s="28"/>
      <c r="E209" s="28"/>
      <c r="F209" s="28"/>
      <c r="G209" s="28"/>
      <c r="H209" s="28"/>
    </row>
    <row r="210" spans="4:8" x14ac:dyDescent="0.35">
      <c r="D210" s="28"/>
      <c r="E210" s="28"/>
      <c r="F210" s="28"/>
      <c r="G210" s="28"/>
      <c r="H210" s="28"/>
    </row>
    <row r="211" spans="4:8" x14ac:dyDescent="0.35">
      <c r="D211" s="28"/>
      <c r="E211" s="28"/>
      <c r="F211" s="28"/>
      <c r="G211" s="28"/>
      <c r="H211" s="28"/>
    </row>
    <row r="212" spans="4:8" x14ac:dyDescent="0.35">
      <c r="D212" s="28"/>
      <c r="E212" s="28"/>
      <c r="F212" s="28"/>
      <c r="G212" s="28"/>
      <c r="H212" s="28"/>
    </row>
    <row r="213" spans="4:8" x14ac:dyDescent="0.35">
      <c r="D213" s="28"/>
      <c r="E213" s="28"/>
      <c r="F213" s="28"/>
      <c r="G213" s="28"/>
      <c r="H213" s="28"/>
    </row>
    <row r="214" spans="4:8" x14ac:dyDescent="0.35">
      <c r="D214" s="28"/>
      <c r="E214" s="28"/>
      <c r="F214" s="28"/>
      <c r="G214" s="28"/>
      <c r="H214" s="28"/>
    </row>
    <row r="215" spans="4:8" x14ac:dyDescent="0.35">
      <c r="D215" s="28"/>
      <c r="E215" s="28"/>
      <c r="F215" s="28"/>
      <c r="G215" s="28"/>
      <c r="H215" s="28"/>
    </row>
    <row r="216" spans="4:8" x14ac:dyDescent="0.35">
      <c r="D216" s="28"/>
      <c r="E216" s="28"/>
      <c r="F216" s="28"/>
      <c r="G216" s="28"/>
      <c r="H216" s="28"/>
    </row>
    <row r="217" spans="4:8" x14ac:dyDescent="0.35">
      <c r="D217" s="28"/>
      <c r="E217" s="28"/>
      <c r="F217" s="28"/>
      <c r="G217" s="28"/>
      <c r="H217" s="28"/>
    </row>
    <row r="218" spans="4:8" x14ac:dyDescent="0.35">
      <c r="D218" s="28"/>
      <c r="E218" s="28"/>
      <c r="F218" s="28"/>
      <c r="G218" s="28"/>
      <c r="H218" s="28"/>
    </row>
    <row r="219" spans="4:8" x14ac:dyDescent="0.35">
      <c r="D219" s="28"/>
      <c r="E219" s="28"/>
      <c r="F219" s="28"/>
      <c r="G219" s="28"/>
      <c r="H219" s="28"/>
    </row>
    <row r="220" spans="4:8" x14ac:dyDescent="0.35">
      <c r="D220" s="28"/>
      <c r="E220" s="28"/>
      <c r="F220" s="28"/>
      <c r="G220" s="28"/>
      <c r="H220" s="28"/>
    </row>
    <row r="221" spans="4:8" x14ac:dyDescent="0.35">
      <c r="D221" s="28"/>
      <c r="E221" s="28"/>
      <c r="F221" s="28"/>
      <c r="G221" s="28"/>
      <c r="H221" s="28"/>
    </row>
    <row r="222" spans="4:8" x14ac:dyDescent="0.35">
      <c r="D222" s="28"/>
      <c r="E222" s="28"/>
      <c r="F222" s="28"/>
      <c r="G222" s="28"/>
      <c r="H222" s="28"/>
    </row>
    <row r="223" spans="4:8" x14ac:dyDescent="0.35">
      <c r="D223" s="28"/>
      <c r="E223" s="28"/>
      <c r="F223" s="28"/>
      <c r="G223" s="28"/>
      <c r="H223" s="28"/>
    </row>
    <row r="224" spans="4:8" x14ac:dyDescent="0.35">
      <c r="D224" s="28"/>
      <c r="E224" s="28"/>
      <c r="F224" s="28"/>
      <c r="G224" s="28"/>
      <c r="H224" s="28"/>
    </row>
    <row r="225" spans="4:8" x14ac:dyDescent="0.35">
      <c r="D225" s="28"/>
      <c r="E225" s="28"/>
      <c r="F225" s="28"/>
      <c r="G225" s="28"/>
      <c r="H225" s="28"/>
    </row>
    <row r="226" spans="4:8" x14ac:dyDescent="0.35">
      <c r="D226" s="28"/>
      <c r="E226" s="28"/>
      <c r="F226" s="28"/>
      <c r="G226" s="28"/>
      <c r="H226" s="28"/>
    </row>
    <row r="227" spans="4:8" x14ac:dyDescent="0.35">
      <c r="D227" s="28"/>
      <c r="E227" s="28"/>
      <c r="F227" s="28"/>
      <c r="G227" s="28"/>
      <c r="H227" s="28"/>
    </row>
    <row r="228" spans="4:8" x14ac:dyDescent="0.35">
      <c r="D228" s="28"/>
      <c r="E228" s="28"/>
      <c r="F228" s="28"/>
      <c r="G228" s="28"/>
      <c r="H228" s="28"/>
    </row>
  </sheetData>
  <sortState xmlns:xlrd2="http://schemas.microsoft.com/office/spreadsheetml/2017/richdata2" ref="B97:N107">
    <sortCondition descending="1" ref="I97:I107"/>
  </sortState>
  <mergeCells count="1">
    <mergeCell ref="B3:G3"/>
  </mergeCells>
  <pageMargins left="0.70866141732283472" right="0.70866141732283472" top="0.74803149606299213" bottom="0.74803149606299213" header="0.31496062992125984" footer="0.31496062992125984"/>
  <pageSetup scale="70" fitToHeight="3" orientation="portrait" r:id="rId1"/>
  <rowBreaks count="2" manualBreakCount="2">
    <brk id="59" max="6" man="1"/>
    <brk id="1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12"/>
  <sheetViews>
    <sheetView showGridLines="0" view="pageBreakPreview" zoomScale="85" zoomScaleNormal="100" zoomScaleSheetLayoutView="85" workbookViewId="0">
      <pane ySplit="5" topLeftCell="A7" activePane="bottomLeft" state="frozen"/>
      <selection activeCell="A20" sqref="A20"/>
      <selection pane="bottomLeft" activeCell="A20" sqref="A20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3" t="str">
        <f>'5.1'!$A$1</f>
        <v>YEC 2025-27 GRA</v>
      </c>
      <c r="C1" s="34"/>
      <c r="D1" s="34"/>
      <c r="E1" s="34"/>
      <c r="F1" s="34"/>
      <c r="G1" s="35" t="s">
        <v>287</v>
      </c>
    </row>
    <row r="2" spans="2:8" x14ac:dyDescent="0.35">
      <c r="B2" s="23" t="s">
        <v>182</v>
      </c>
      <c r="C2" s="23"/>
      <c r="D2" s="23"/>
      <c r="E2" s="23"/>
      <c r="F2" s="36"/>
      <c r="G2" s="37" t="str">
        <f>'5.1'!$I$2</f>
        <v>MAY 2025</v>
      </c>
    </row>
    <row r="3" spans="2:8" x14ac:dyDescent="0.35">
      <c r="B3" s="61" t="s">
        <v>15</v>
      </c>
      <c r="C3" s="61"/>
      <c r="D3" s="61"/>
      <c r="E3" s="61"/>
      <c r="F3" s="61"/>
      <c r="G3" s="61"/>
    </row>
    <row r="4" spans="2:8" x14ac:dyDescent="0.35">
      <c r="B4" s="23"/>
      <c r="C4" s="23"/>
    </row>
    <row r="5" spans="2:8" s="23" customFormat="1" ht="29" x14ac:dyDescent="0.35">
      <c r="B5" s="24" t="s">
        <v>46</v>
      </c>
      <c r="C5" s="24"/>
      <c r="D5" s="25" t="s">
        <v>47</v>
      </c>
      <c r="E5" s="25" t="s">
        <v>48</v>
      </c>
      <c r="F5" s="25" t="s">
        <v>49</v>
      </c>
      <c r="G5" s="25" t="s">
        <v>50</v>
      </c>
      <c r="H5" s="26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69</v>
      </c>
      <c r="D7" s="27"/>
      <c r="E7" s="27"/>
      <c r="F7" s="27"/>
      <c r="G7" s="27"/>
      <c r="H7" s="27"/>
    </row>
    <row r="8" spans="2:8" s="23" customFormat="1" x14ac:dyDescent="0.35">
      <c r="B8" s="23" t="s">
        <v>29</v>
      </c>
      <c r="D8" s="27"/>
      <c r="E8" s="27"/>
      <c r="F8" s="27"/>
      <c r="G8" s="27"/>
      <c r="H8" s="27"/>
    </row>
    <row r="9" spans="2:8" x14ac:dyDescent="0.35">
      <c r="B9" s="44" t="s">
        <v>124</v>
      </c>
      <c r="D9" s="29">
        <f>'5.2a - 2023 Approved'!G9</f>
        <v>34947.311780000004</v>
      </c>
      <c r="E9" s="29">
        <v>22556.68822</v>
      </c>
      <c r="F9" s="29">
        <v>-18175.455000000002</v>
      </c>
      <c r="G9" s="42">
        <f t="shared" ref="G9:G27" si="0">SUM(D9:F9)</f>
        <v>39328.544999999998</v>
      </c>
      <c r="H9" s="29"/>
    </row>
    <row r="10" spans="2:8" x14ac:dyDescent="0.35">
      <c r="B10" s="44" t="s">
        <v>127</v>
      </c>
      <c r="D10" s="29">
        <f>'5.2a - 2023 Approved'!G10</f>
        <v>1762.4979600000001</v>
      </c>
      <c r="E10" s="29">
        <v>111.85857</v>
      </c>
      <c r="F10" s="29">
        <v>-1874.35653</v>
      </c>
      <c r="G10" s="29">
        <f t="shared" si="0"/>
        <v>0</v>
      </c>
      <c r="H10" s="29"/>
    </row>
    <row r="11" spans="2:8" x14ac:dyDescent="0.35">
      <c r="B11" s="44" t="s">
        <v>137</v>
      </c>
      <c r="D11" s="29">
        <f>'5.2a - 2023 Approved'!G11</f>
        <v>1096.7510200000002</v>
      </c>
      <c r="E11" s="29">
        <v>0</v>
      </c>
      <c r="F11" s="29">
        <v>-1096.7510199999999</v>
      </c>
      <c r="G11" s="29">
        <f t="shared" si="0"/>
        <v>0</v>
      </c>
      <c r="H11" s="29"/>
    </row>
    <row r="12" spans="2:8" x14ac:dyDescent="0.35">
      <c r="B12" s="44" t="s">
        <v>66</v>
      </c>
      <c r="D12" s="29">
        <f>'5.2a - 2023 Approved'!G13</f>
        <v>0</v>
      </c>
      <c r="E12" s="29">
        <v>410.32346999999999</v>
      </c>
      <c r="F12" s="29">
        <v>-410.32346999999999</v>
      </c>
      <c r="G12" s="29">
        <f t="shared" si="0"/>
        <v>0</v>
      </c>
      <c r="H12" s="29"/>
    </row>
    <row r="13" spans="2:8" x14ac:dyDescent="0.35">
      <c r="B13" s="44" t="s">
        <v>165</v>
      </c>
      <c r="D13" s="29">
        <v>0</v>
      </c>
      <c r="E13" s="29">
        <v>1000</v>
      </c>
      <c r="F13" s="29">
        <v>-1000</v>
      </c>
      <c r="G13" s="29">
        <f t="shared" si="0"/>
        <v>0</v>
      </c>
      <c r="H13" s="29"/>
    </row>
    <row r="14" spans="2:8" x14ac:dyDescent="0.35">
      <c r="B14" s="44" t="s">
        <v>83</v>
      </c>
      <c r="D14" s="29">
        <f>'5.2a - 2023 Approved'!G14</f>
        <v>74.536420000000007</v>
      </c>
      <c r="E14" s="29">
        <v>250</v>
      </c>
      <c r="F14" s="29">
        <v>0</v>
      </c>
      <c r="G14" s="29">
        <f t="shared" si="0"/>
        <v>324.53642000000002</v>
      </c>
      <c r="H14" s="29"/>
    </row>
    <row r="15" spans="2:8" x14ac:dyDescent="0.35">
      <c r="B15" s="44" t="s">
        <v>84</v>
      </c>
      <c r="D15" s="29">
        <f>'5.2a - 2023 Approved'!G15</f>
        <v>15782.54161</v>
      </c>
      <c r="E15" s="29">
        <v>15168.15654</v>
      </c>
      <c r="F15" s="29">
        <v>0</v>
      </c>
      <c r="G15" s="29">
        <f t="shared" si="0"/>
        <v>30950.69815</v>
      </c>
      <c r="H15" s="29"/>
    </row>
    <row r="16" spans="2:8" x14ac:dyDescent="0.35">
      <c r="B16" s="44" t="s">
        <v>85</v>
      </c>
      <c r="D16" s="29">
        <f>'5.2a - 2023 Approved'!G16</f>
        <v>1324.4844900000001</v>
      </c>
      <c r="E16" s="29">
        <v>3000</v>
      </c>
      <c r="F16" s="29">
        <v>0</v>
      </c>
      <c r="G16" s="29">
        <f t="shared" si="0"/>
        <v>4324.4844899999998</v>
      </c>
      <c r="H16" s="29"/>
    </row>
    <row r="17" spans="2:8" x14ac:dyDescent="0.35">
      <c r="B17" s="44" t="s">
        <v>86</v>
      </c>
      <c r="D17" s="29">
        <f>'5.2a - 2023 Approved'!G17</f>
        <v>514.34322999999995</v>
      </c>
      <c r="E17" s="29">
        <v>15000</v>
      </c>
      <c r="F17" s="29">
        <v>0</v>
      </c>
      <c r="G17" s="29">
        <f t="shared" si="0"/>
        <v>15514.34323</v>
      </c>
      <c r="H17" s="29"/>
    </row>
    <row r="18" spans="2:8" x14ac:dyDescent="0.35">
      <c r="B18" s="44" t="s">
        <v>87</v>
      </c>
      <c r="D18" s="29">
        <f>'5.2a - 2023 Approved'!G18</f>
        <v>2500</v>
      </c>
      <c r="E18" s="29">
        <v>9500</v>
      </c>
      <c r="F18" s="29">
        <v>0</v>
      </c>
      <c r="G18" s="29">
        <f t="shared" si="0"/>
        <v>12000</v>
      </c>
      <c r="H18" s="29"/>
    </row>
    <row r="19" spans="2:8" x14ac:dyDescent="0.35">
      <c r="B19" s="44" t="s">
        <v>88</v>
      </c>
      <c r="D19" s="29">
        <f>'5.2a - 2023 Approved'!G19</f>
        <v>200</v>
      </c>
      <c r="E19" s="29">
        <v>2000</v>
      </c>
      <c r="F19" s="29">
        <v>0</v>
      </c>
      <c r="G19" s="29">
        <f t="shared" si="0"/>
        <v>2200</v>
      </c>
      <c r="H19" s="29"/>
    </row>
    <row r="20" spans="2:8" x14ac:dyDescent="0.35">
      <c r="B20" s="44" t="s">
        <v>89</v>
      </c>
      <c r="D20" s="29">
        <v>0</v>
      </c>
      <c r="E20" s="29">
        <v>200</v>
      </c>
      <c r="F20" s="29">
        <v>0</v>
      </c>
      <c r="G20" s="29">
        <f t="shared" si="0"/>
        <v>200</v>
      </c>
      <c r="H20" s="29"/>
    </row>
    <row r="21" spans="2:8" x14ac:dyDescent="0.35">
      <c r="B21" s="44" t="s">
        <v>90</v>
      </c>
      <c r="D21" s="29">
        <v>0</v>
      </c>
      <c r="E21" s="29">
        <v>200</v>
      </c>
      <c r="F21" s="29">
        <v>0</v>
      </c>
      <c r="G21" s="29">
        <f t="shared" si="0"/>
        <v>200</v>
      </c>
      <c r="H21" s="29"/>
    </row>
    <row r="22" spans="2:8" x14ac:dyDescent="0.35">
      <c r="B22" s="44" t="s">
        <v>91</v>
      </c>
      <c r="D22" s="29">
        <v>0</v>
      </c>
      <c r="E22" s="29">
        <v>200</v>
      </c>
      <c r="F22" s="29">
        <v>0</v>
      </c>
      <c r="G22" s="29">
        <f t="shared" si="0"/>
        <v>200</v>
      </c>
      <c r="H22" s="29"/>
    </row>
    <row r="23" spans="2:8" x14ac:dyDescent="0.35">
      <c r="B23" s="44" t="s">
        <v>92</v>
      </c>
      <c r="D23" s="29">
        <v>0</v>
      </c>
      <c r="E23" s="29">
        <v>200</v>
      </c>
      <c r="F23" s="29">
        <v>0</v>
      </c>
      <c r="G23" s="29">
        <f t="shared" si="0"/>
        <v>200</v>
      </c>
      <c r="H23" s="29"/>
    </row>
    <row r="24" spans="2:8" x14ac:dyDescent="0.35">
      <c r="B24" s="44" t="s">
        <v>93</v>
      </c>
      <c r="D24" s="29">
        <v>0</v>
      </c>
      <c r="E24" s="29">
        <v>250</v>
      </c>
      <c r="F24" s="29">
        <v>0</v>
      </c>
      <c r="G24" s="29">
        <f t="shared" si="0"/>
        <v>250</v>
      </c>
      <c r="H24" s="29"/>
    </row>
    <row r="25" spans="2:8" x14ac:dyDescent="0.35">
      <c r="B25" s="44" t="s">
        <v>95</v>
      </c>
      <c r="D25" s="29">
        <v>0</v>
      </c>
      <c r="E25" s="29">
        <v>50</v>
      </c>
      <c r="F25" s="29">
        <v>0</v>
      </c>
      <c r="G25" s="29">
        <f t="shared" si="0"/>
        <v>50</v>
      </c>
      <c r="H25" s="29"/>
    </row>
    <row r="26" spans="2:8" x14ac:dyDescent="0.35">
      <c r="B26" s="44" t="s">
        <v>96</v>
      </c>
      <c r="D26" s="29">
        <v>0</v>
      </c>
      <c r="E26" s="29">
        <v>750</v>
      </c>
      <c r="F26" s="29">
        <v>0</v>
      </c>
      <c r="G26" s="29">
        <f t="shared" si="0"/>
        <v>750</v>
      </c>
      <c r="H26" s="29"/>
    </row>
    <row r="27" spans="2:8" x14ac:dyDescent="0.35">
      <c r="B27" s="44" t="s">
        <v>97</v>
      </c>
      <c r="D27" s="29">
        <v>0</v>
      </c>
      <c r="E27" s="29">
        <v>1200</v>
      </c>
      <c r="F27" s="29">
        <v>0</v>
      </c>
      <c r="G27" s="29">
        <f t="shared" si="0"/>
        <v>1200</v>
      </c>
      <c r="H27" s="29"/>
    </row>
    <row r="28" spans="2:8" x14ac:dyDescent="0.35">
      <c r="B28" s="23" t="s">
        <v>26</v>
      </c>
      <c r="D28" s="29"/>
      <c r="E28" s="29"/>
      <c r="F28" s="29"/>
      <c r="G28" s="29"/>
      <c r="H28" s="29"/>
    </row>
    <row r="29" spans="2:8" x14ac:dyDescent="0.35">
      <c r="B29" s="44" t="s">
        <v>120</v>
      </c>
      <c r="D29" s="29">
        <f>'5.2a - 2023 Approved'!G21</f>
        <v>10698.85101</v>
      </c>
      <c r="E29" s="29">
        <v>500</v>
      </c>
      <c r="F29" s="29">
        <v>-11198.85101</v>
      </c>
      <c r="G29" s="29">
        <f t="shared" ref="G29:G34" si="1">SUM(D29:F29)</f>
        <v>0</v>
      </c>
      <c r="H29" s="29"/>
    </row>
    <row r="30" spans="2:8" x14ac:dyDescent="0.35">
      <c r="B30" s="44" t="s">
        <v>129</v>
      </c>
      <c r="D30" s="29">
        <f>'5.2a - 2023 Approved'!G22</f>
        <v>0</v>
      </c>
      <c r="E30" s="29">
        <v>5000</v>
      </c>
      <c r="F30" s="29">
        <v>-5000</v>
      </c>
      <c r="G30" s="29">
        <f t="shared" si="1"/>
        <v>0</v>
      </c>
      <c r="H30" s="29"/>
    </row>
    <row r="31" spans="2:8" x14ac:dyDescent="0.35">
      <c r="B31" s="44" t="s">
        <v>138</v>
      </c>
      <c r="D31" s="29">
        <f>'5.2a - 2023 Approved'!G23</f>
        <v>2124.92895</v>
      </c>
      <c r="E31" s="29">
        <v>0</v>
      </c>
      <c r="F31" s="29">
        <v>-2124.92895</v>
      </c>
      <c r="G31" s="29">
        <f t="shared" si="1"/>
        <v>0</v>
      </c>
      <c r="H31" s="29"/>
    </row>
    <row r="32" spans="2:8" x14ac:dyDescent="0.35">
      <c r="B32" s="44" t="s">
        <v>98</v>
      </c>
      <c r="D32" s="29">
        <v>0</v>
      </c>
      <c r="E32" s="29">
        <v>690</v>
      </c>
      <c r="F32" s="29">
        <v>0</v>
      </c>
      <c r="G32" s="29">
        <f t="shared" si="1"/>
        <v>690</v>
      </c>
      <c r="H32" s="29"/>
    </row>
    <row r="33" spans="2:8" x14ac:dyDescent="0.35">
      <c r="B33" s="44" t="s">
        <v>99</v>
      </c>
      <c r="D33" s="29">
        <v>0</v>
      </c>
      <c r="E33" s="29">
        <v>600</v>
      </c>
      <c r="F33" s="29">
        <v>0</v>
      </c>
      <c r="G33" s="29">
        <f t="shared" si="1"/>
        <v>600</v>
      </c>
      <c r="H33" s="29"/>
    </row>
    <row r="34" spans="2:8" x14ac:dyDescent="0.35">
      <c r="B34" s="44" t="s">
        <v>94</v>
      </c>
      <c r="D34" s="29">
        <v>0</v>
      </c>
      <c r="E34" s="29">
        <v>400</v>
      </c>
      <c r="F34" s="29">
        <v>0</v>
      </c>
      <c r="G34" s="29">
        <f t="shared" si="1"/>
        <v>400</v>
      </c>
      <c r="H34" s="29"/>
    </row>
    <row r="35" spans="2:8" x14ac:dyDescent="0.35">
      <c r="B35" s="23" t="s">
        <v>27</v>
      </c>
      <c r="D35" s="29"/>
      <c r="E35" s="29"/>
      <c r="F35" s="29"/>
      <c r="G35" s="29"/>
      <c r="H35" s="29"/>
    </row>
    <row r="36" spans="2:8" x14ac:dyDescent="0.35">
      <c r="B36" s="44" t="s">
        <v>119</v>
      </c>
      <c r="D36" s="29">
        <f>'5.2a - 2023 Approved'!G25</f>
        <v>671.76613999999995</v>
      </c>
      <c r="E36" s="29">
        <v>1200</v>
      </c>
      <c r="F36" s="29">
        <v>-1871.76614</v>
      </c>
      <c r="G36" s="29">
        <f>SUM(D36:F36)</f>
        <v>0</v>
      </c>
      <c r="H36" s="29"/>
    </row>
    <row r="37" spans="2:8" x14ac:dyDescent="0.35">
      <c r="B37" s="44" t="s">
        <v>131</v>
      </c>
      <c r="D37" s="29">
        <f>'5.2a - 2023 Approved'!G26</f>
        <v>5983.2546799999991</v>
      </c>
      <c r="E37" s="29">
        <v>547.44535999999994</v>
      </c>
      <c r="F37" s="29">
        <v>-1035.5640000000001</v>
      </c>
      <c r="G37" s="29">
        <f>SUM(D37:F37)</f>
        <v>5495.1360399999985</v>
      </c>
      <c r="H37" s="29"/>
    </row>
    <row r="38" spans="2:8" x14ac:dyDescent="0.35">
      <c r="B38" s="23" t="s">
        <v>55</v>
      </c>
      <c r="D38" s="29"/>
      <c r="E38" s="29"/>
      <c r="F38" s="29"/>
      <c r="G38" s="29"/>
      <c r="H38" s="29"/>
    </row>
    <row r="39" spans="2:8" x14ac:dyDescent="0.35">
      <c r="B39" s="44" t="s">
        <v>130</v>
      </c>
      <c r="D39" s="29">
        <f>'5.2a - 2023 Approved'!G28</f>
        <v>2467.9239499999999</v>
      </c>
      <c r="E39" s="29">
        <v>1778.7530900000002</v>
      </c>
      <c r="F39" s="29">
        <v>-4246.6770400000005</v>
      </c>
      <c r="G39" s="29">
        <f>SUM(D39:F39)</f>
        <v>0</v>
      </c>
      <c r="H39" s="29"/>
    </row>
    <row r="40" spans="2:8" x14ac:dyDescent="0.35">
      <c r="B40" s="44" t="s">
        <v>100</v>
      </c>
      <c r="D40" s="29">
        <v>0</v>
      </c>
      <c r="E40" s="29">
        <v>500</v>
      </c>
      <c r="F40" s="29">
        <v>0</v>
      </c>
      <c r="G40" s="29">
        <f>SUM(D40:F40)</f>
        <v>500</v>
      </c>
      <c r="H40" s="29"/>
    </row>
    <row r="41" spans="2:8" x14ac:dyDescent="0.35">
      <c r="B41" s="23" t="s">
        <v>56</v>
      </c>
      <c r="D41" s="29"/>
      <c r="E41" s="29"/>
      <c r="F41" s="29"/>
      <c r="G41" s="29"/>
      <c r="H41" s="29"/>
    </row>
    <row r="42" spans="2:8" x14ac:dyDescent="0.35">
      <c r="B42" s="44" t="s">
        <v>166</v>
      </c>
      <c r="D42" s="29">
        <v>0</v>
      </c>
      <c r="E42" s="29">
        <v>2200</v>
      </c>
      <c r="F42" s="29">
        <v>-2200</v>
      </c>
      <c r="G42" s="29">
        <f>SUM(D42:F42)</f>
        <v>0</v>
      </c>
      <c r="H42" s="29"/>
    </row>
    <row r="43" spans="2:8" ht="8" customHeight="1" x14ac:dyDescent="0.35">
      <c r="B43" s="44"/>
      <c r="D43" s="29"/>
      <c r="E43" s="29"/>
      <c r="F43" s="29"/>
      <c r="G43" s="29"/>
      <c r="H43" s="29"/>
    </row>
    <row r="44" spans="2:8" s="23" customFormat="1" x14ac:dyDescent="0.35">
      <c r="B44" s="23" t="s">
        <v>212</v>
      </c>
      <c r="D44" s="30"/>
      <c r="E44" s="30"/>
      <c r="F44" s="30"/>
      <c r="G44" s="30"/>
      <c r="H44" s="30"/>
    </row>
    <row r="45" spans="2:8" s="23" customFormat="1" x14ac:dyDescent="0.35">
      <c r="B45" t="s">
        <v>109</v>
      </c>
      <c r="C45"/>
      <c r="D45" s="46">
        <f>'5.2a - 2023 Approved'!G36</f>
        <v>174.81232</v>
      </c>
      <c r="E45" s="46">
        <v>4200</v>
      </c>
      <c r="F45" s="46">
        <v>0</v>
      </c>
      <c r="G45" s="29">
        <f>SUM(D45:F45)</f>
        <v>4374.81232</v>
      </c>
      <c r="H45" s="30"/>
    </row>
    <row r="46" spans="2:8" x14ac:dyDescent="0.35">
      <c r="D46" s="29"/>
      <c r="E46" s="29"/>
      <c r="F46" s="29"/>
      <c r="G46" s="29"/>
      <c r="H46" s="29"/>
    </row>
    <row r="47" spans="2:8" x14ac:dyDescent="0.35">
      <c r="B47" s="23" t="s">
        <v>58</v>
      </c>
      <c r="C47" s="23"/>
      <c r="D47" s="30">
        <f>SUBTOTAL(9,D9:D45)</f>
        <v>80324.003560000012</v>
      </c>
      <c r="E47" s="30">
        <f t="shared" ref="E47:G47" si="2">SUBTOTAL(9,E9:E45)</f>
        <v>89663.225249999989</v>
      </c>
      <c r="F47" s="30">
        <f t="shared" si="2"/>
        <v>-50234.673160000006</v>
      </c>
      <c r="G47" s="30">
        <f t="shared" si="2"/>
        <v>119752.55564999999</v>
      </c>
      <c r="H47" s="29"/>
    </row>
    <row r="48" spans="2:8" x14ac:dyDescent="0.35">
      <c r="D48" s="29"/>
      <c r="E48" s="29"/>
      <c r="F48" s="29"/>
      <c r="G48" s="29"/>
      <c r="H48" s="29"/>
    </row>
    <row r="49" spans="2:8" s="23" customFormat="1" x14ac:dyDescent="0.35">
      <c r="B49" s="23" t="s">
        <v>70</v>
      </c>
      <c r="D49" s="30"/>
      <c r="E49" s="30"/>
      <c r="F49" s="30"/>
      <c r="G49" s="30"/>
      <c r="H49" s="30"/>
    </row>
    <row r="50" spans="2:8" s="23" customFormat="1" x14ac:dyDescent="0.35">
      <c r="B50" s="23" t="s">
        <v>54</v>
      </c>
      <c r="D50" s="30"/>
      <c r="E50" s="30"/>
      <c r="F50" s="30"/>
      <c r="G50" s="30"/>
      <c r="H50" s="30"/>
    </row>
    <row r="51" spans="2:8" s="23" customFormat="1" x14ac:dyDescent="0.35">
      <c r="B51" s="44" t="s">
        <v>101</v>
      </c>
      <c r="D51" s="46">
        <f>'5.2a - 2023 Approved'!G42</f>
        <v>4651.4423400000005</v>
      </c>
      <c r="E51" s="29">
        <v>110</v>
      </c>
      <c r="F51" s="29">
        <v>0</v>
      </c>
      <c r="G51" s="29">
        <f>SUM(D51:F51)</f>
        <v>4761.4423400000005</v>
      </c>
      <c r="H51" s="30"/>
    </row>
    <row r="52" spans="2:8" x14ac:dyDescent="0.35">
      <c r="B52" s="44" t="s">
        <v>102</v>
      </c>
      <c r="D52" s="46">
        <f>'5.2a - 2023 Approved'!G43</f>
        <v>615.39715000000115</v>
      </c>
      <c r="E52" s="29">
        <v>189</v>
      </c>
      <c r="F52" s="29">
        <v>-804.39715000000001</v>
      </c>
      <c r="G52" s="29">
        <f>SUM(D52:F52)</f>
        <v>1.1368683772161603E-12</v>
      </c>
      <c r="H52" s="29"/>
    </row>
    <row r="53" spans="2:8" x14ac:dyDescent="0.35">
      <c r="B53" s="44" t="s">
        <v>103</v>
      </c>
      <c r="D53" s="46">
        <f>'5.2a - 2023 Approved'!G44</f>
        <v>6546.1116399999992</v>
      </c>
      <c r="E53" s="29">
        <v>1427.7950000000001</v>
      </c>
      <c r="F53" s="29">
        <v>0</v>
      </c>
      <c r="G53" s="29">
        <f>SUM(D53:F53)</f>
        <v>7973.9066399999992</v>
      </c>
      <c r="H53" s="29"/>
    </row>
    <row r="54" spans="2:8" x14ac:dyDescent="0.35">
      <c r="B54" s="44" t="s">
        <v>104</v>
      </c>
      <c r="D54" s="46">
        <f>'5.2a - 2023 Approved'!G45</f>
        <v>7937.8405600000006</v>
      </c>
      <c r="E54" s="29">
        <v>2500</v>
      </c>
      <c r="F54" s="29">
        <v>0</v>
      </c>
      <c r="G54" s="29">
        <f>SUM(D54:F54)</f>
        <v>10437.840560000001</v>
      </c>
      <c r="H54" s="29"/>
    </row>
    <row r="55" spans="2:8" x14ac:dyDescent="0.35">
      <c r="B55" s="44" t="s">
        <v>105</v>
      </c>
      <c r="D55" s="46">
        <f>'5.2a - 2023 Approved'!G46</f>
        <v>3594.23326</v>
      </c>
      <c r="E55" s="29">
        <v>3100</v>
      </c>
      <c r="F55" s="29">
        <v>0</v>
      </c>
      <c r="G55" s="29">
        <f>SUM(D55:F55)</f>
        <v>6694.23326</v>
      </c>
      <c r="H55" s="29"/>
    </row>
    <row r="56" spans="2:8" x14ac:dyDescent="0.35">
      <c r="B56" s="23" t="s">
        <v>44</v>
      </c>
      <c r="D56" s="29"/>
      <c r="E56" s="29"/>
      <c r="F56" s="29"/>
      <c r="G56" s="29"/>
      <c r="H56" s="29"/>
    </row>
    <row r="57" spans="2:8" x14ac:dyDescent="0.35">
      <c r="B57" s="44" t="s">
        <v>106</v>
      </c>
      <c r="D57" s="29">
        <f>'5.2a - 2023 Approved'!G48</f>
        <v>1608.6516300000001</v>
      </c>
      <c r="E57" s="29">
        <v>0</v>
      </c>
      <c r="F57" s="29">
        <v>0</v>
      </c>
      <c r="G57" s="29">
        <f>SUM(D57:F57)</f>
        <v>1608.6516300000001</v>
      </c>
      <c r="H57" s="29"/>
    </row>
    <row r="58" spans="2:8" x14ac:dyDescent="0.35">
      <c r="B58" s="44" t="s">
        <v>107</v>
      </c>
      <c r="D58" s="29">
        <f>'5.2a - 2023 Approved'!G49</f>
        <v>0</v>
      </c>
      <c r="E58" s="29">
        <v>1160</v>
      </c>
      <c r="F58" s="29">
        <v>-1160</v>
      </c>
      <c r="G58" s="29">
        <f>SUM(D58:F58)</f>
        <v>0</v>
      </c>
      <c r="H58" s="29"/>
    </row>
    <row r="59" spans="2:8" x14ac:dyDescent="0.35">
      <c r="B59" s="44" t="s">
        <v>108</v>
      </c>
      <c r="D59" s="29">
        <f>'5.2a - 2023 Approved'!G50</f>
        <v>400</v>
      </c>
      <c r="E59" s="29">
        <v>1600</v>
      </c>
      <c r="F59" s="29">
        <v>0</v>
      </c>
      <c r="G59" s="29">
        <f>SUM(D59:F59)</f>
        <v>2000</v>
      </c>
      <c r="H59" s="29"/>
    </row>
    <row r="60" spans="2:8" x14ac:dyDescent="0.35">
      <c r="B60" s="23" t="s">
        <v>58</v>
      </c>
      <c r="C60" s="23"/>
      <c r="D60" s="30">
        <f>SUBTOTAL(9,D51:D59)</f>
        <v>25353.676580000003</v>
      </c>
      <c r="E60" s="30">
        <f>SUBTOTAL(9,E51:E59)</f>
        <v>10086.795</v>
      </c>
      <c r="F60" s="30">
        <f>SUBTOTAL(9,F51:F59)</f>
        <v>-1964.39715</v>
      </c>
      <c r="G60" s="30">
        <f>SUBTOTAL(9,G51:G59)</f>
        <v>33476.074430000001</v>
      </c>
      <c r="H60" s="29"/>
    </row>
    <row r="61" spans="2:8" x14ac:dyDescent="0.35">
      <c r="D61" s="29"/>
      <c r="E61" s="29"/>
      <c r="F61" s="29"/>
      <c r="G61" s="29"/>
      <c r="H61" s="29"/>
    </row>
    <row r="62" spans="2:8" s="23" customFormat="1" x14ac:dyDescent="0.35">
      <c r="B62" s="23" t="s">
        <v>51</v>
      </c>
      <c r="D62" s="30"/>
      <c r="E62" s="30"/>
      <c r="F62" s="30"/>
      <c r="G62" s="30"/>
      <c r="H62" s="30"/>
    </row>
    <row r="63" spans="2:8" s="23" customFormat="1" ht="5" customHeight="1" x14ac:dyDescent="0.35">
      <c r="D63" s="30"/>
      <c r="E63" s="30"/>
      <c r="F63" s="30"/>
      <c r="G63" s="30"/>
      <c r="H63" s="30"/>
    </row>
    <row r="64" spans="2:8" s="23" customFormat="1" x14ac:dyDescent="0.35">
      <c r="B64" s="23" t="s">
        <v>29</v>
      </c>
      <c r="D64" s="30"/>
      <c r="E64" s="30"/>
      <c r="F64" s="30"/>
      <c r="G64" s="30"/>
      <c r="H64" s="30"/>
    </row>
    <row r="65" spans="2:8" x14ac:dyDescent="0.35">
      <c r="B65" s="44" t="s">
        <v>140</v>
      </c>
      <c r="D65" s="46">
        <f>'5.2a - 2023 Approved'!G57</f>
        <v>149.24179999999998</v>
      </c>
      <c r="E65" s="46">
        <v>200</v>
      </c>
      <c r="F65" s="46">
        <v>0</v>
      </c>
      <c r="G65" s="29">
        <f>SUM(D65:F65)</f>
        <v>349.24180000000001</v>
      </c>
      <c r="H65" s="46"/>
    </row>
    <row r="66" spans="2:8" x14ac:dyDescent="0.35">
      <c r="B66" s="44" t="s">
        <v>167</v>
      </c>
      <c r="D66" s="29">
        <v>0</v>
      </c>
      <c r="E66" s="29">
        <v>200</v>
      </c>
      <c r="F66" s="29">
        <v>-200</v>
      </c>
      <c r="G66" s="29">
        <f>SUM(D66:F66)</f>
        <v>0</v>
      </c>
      <c r="H66" s="29"/>
    </row>
    <row r="67" spans="2:8" x14ac:dyDescent="0.35">
      <c r="B67" s="44" t="s">
        <v>168</v>
      </c>
      <c r="D67" s="29">
        <v>0</v>
      </c>
      <c r="E67" s="29">
        <v>500</v>
      </c>
      <c r="F67" s="29">
        <v>-500</v>
      </c>
      <c r="G67" s="29">
        <f>SUM(D67:F67)</f>
        <v>0</v>
      </c>
      <c r="H67" s="29"/>
    </row>
    <row r="68" spans="2:8" x14ac:dyDescent="0.35">
      <c r="B68" s="44" t="s">
        <v>169</v>
      </c>
      <c r="D68" s="29">
        <v>0</v>
      </c>
      <c r="E68" s="29">
        <v>300</v>
      </c>
      <c r="F68" s="29">
        <v>-300</v>
      </c>
      <c r="G68" s="29">
        <f>SUM(D68:F68)</f>
        <v>0</v>
      </c>
      <c r="H68" s="29"/>
    </row>
    <row r="69" spans="2:8" x14ac:dyDescent="0.35">
      <c r="B69" s="44" t="s">
        <v>110</v>
      </c>
      <c r="D69" s="29">
        <v>0</v>
      </c>
      <c r="E69" s="29">
        <v>150</v>
      </c>
      <c r="F69" s="29">
        <v>0</v>
      </c>
      <c r="G69" s="29">
        <f>SUM(D69:F69)</f>
        <v>150</v>
      </c>
      <c r="H69" s="29"/>
    </row>
    <row r="70" spans="2:8" x14ac:dyDescent="0.35">
      <c r="B70" s="44" t="s">
        <v>59</v>
      </c>
      <c r="D70" s="29">
        <v>67.440830000000005</v>
      </c>
      <c r="E70" s="29">
        <v>209.99</v>
      </c>
      <c r="F70" s="29">
        <v>-74.989999999999995</v>
      </c>
      <c r="G70" s="29">
        <v>202.44083000000001</v>
      </c>
      <c r="H70" s="29"/>
    </row>
    <row r="71" spans="2:8" x14ac:dyDescent="0.35">
      <c r="B71" s="23" t="s">
        <v>58</v>
      </c>
      <c r="C71" s="23"/>
      <c r="D71" s="30">
        <f>SUBTOTAL(9,D65:D70)</f>
        <v>216.68262999999999</v>
      </c>
      <c r="E71" s="30">
        <f>SUBTOTAL(9,E65:E70)</f>
        <v>1559.99</v>
      </c>
      <c r="F71" s="30">
        <f>SUBTOTAL(9,F65:F70)</f>
        <v>-1074.99</v>
      </c>
      <c r="G71" s="30">
        <f>SUBTOTAL(9,G65:G70)</f>
        <v>701.68263000000002</v>
      </c>
      <c r="H71" s="29"/>
    </row>
    <row r="72" spans="2:8" s="23" customFormat="1" ht="5" customHeight="1" x14ac:dyDescent="0.35">
      <c r="D72" s="30"/>
      <c r="E72" s="30"/>
      <c r="F72" s="30"/>
      <c r="G72" s="30"/>
      <c r="H72" s="30"/>
    </row>
    <row r="73" spans="2:8" s="23" customFormat="1" x14ac:dyDescent="0.35">
      <c r="B73" s="23" t="s">
        <v>26</v>
      </c>
      <c r="D73" s="30"/>
      <c r="E73" s="30"/>
      <c r="F73" s="30"/>
      <c r="G73" s="30"/>
      <c r="H73" s="30"/>
    </row>
    <row r="74" spans="2:8" x14ac:dyDescent="0.35">
      <c r="B74" s="44" t="s">
        <v>151</v>
      </c>
      <c r="D74" s="29">
        <f>'5.2a - 2023 Approved'!G62</f>
        <v>405</v>
      </c>
      <c r="E74" s="29">
        <v>434</v>
      </c>
      <c r="F74" s="29">
        <v>-839</v>
      </c>
      <c r="G74" s="29">
        <f>SUM(D74:F74)</f>
        <v>0</v>
      </c>
      <c r="H74" s="29"/>
    </row>
    <row r="75" spans="2:8" x14ac:dyDescent="0.35">
      <c r="B75" s="44" t="s">
        <v>170</v>
      </c>
      <c r="D75" s="29">
        <v>0</v>
      </c>
      <c r="E75" s="29">
        <v>250</v>
      </c>
      <c r="F75" s="29">
        <v>-250</v>
      </c>
      <c r="G75" s="29">
        <f>SUM(D75:F75)</f>
        <v>0</v>
      </c>
      <c r="H75" s="29"/>
    </row>
    <row r="76" spans="2:8" x14ac:dyDescent="0.35">
      <c r="B76" s="44" t="s">
        <v>171</v>
      </c>
      <c r="D76" s="42">
        <v>0</v>
      </c>
      <c r="E76" s="42">
        <v>250</v>
      </c>
      <c r="F76" s="42">
        <v>-250</v>
      </c>
      <c r="G76" s="42">
        <f>SUM(D76:F76)</f>
        <v>0</v>
      </c>
      <c r="H76" s="29"/>
    </row>
    <row r="77" spans="2:8" x14ac:dyDescent="0.35">
      <c r="B77" s="44" t="s">
        <v>111</v>
      </c>
      <c r="D77" s="42">
        <v>0</v>
      </c>
      <c r="E77" s="42">
        <v>100</v>
      </c>
      <c r="F77" s="42">
        <v>0</v>
      </c>
      <c r="G77" s="42">
        <f>SUM(D77:F77)</f>
        <v>100</v>
      </c>
      <c r="H77" s="29"/>
    </row>
    <row r="78" spans="2:8" x14ac:dyDescent="0.35">
      <c r="B78" s="44" t="s">
        <v>59</v>
      </c>
      <c r="D78" s="29">
        <v>0</v>
      </c>
      <c r="E78" s="29">
        <v>145</v>
      </c>
      <c r="F78" s="29">
        <v>-145</v>
      </c>
      <c r="G78" s="29">
        <v>0</v>
      </c>
      <c r="H78" s="29"/>
    </row>
    <row r="79" spans="2:8" x14ac:dyDescent="0.35">
      <c r="B79" s="23" t="s">
        <v>58</v>
      </c>
      <c r="C79" s="23"/>
      <c r="D79" s="30">
        <f>SUBTOTAL(9,D74:D78)</f>
        <v>405</v>
      </c>
      <c r="E79" s="30">
        <f>SUBTOTAL(9,E74:E78)</f>
        <v>1179</v>
      </c>
      <c r="F79" s="30">
        <f>SUBTOTAL(9,F74:F78)</f>
        <v>-1484</v>
      </c>
      <c r="G79" s="30">
        <f>SUBTOTAL(9,G74:G78)</f>
        <v>100</v>
      </c>
      <c r="H79" s="29"/>
    </row>
    <row r="80" spans="2:8" s="23" customFormat="1" ht="5" customHeight="1" x14ac:dyDescent="0.35">
      <c r="D80" s="30"/>
      <c r="E80" s="30"/>
      <c r="F80" s="30"/>
      <c r="G80" s="30"/>
      <c r="H80" s="30"/>
    </row>
    <row r="81" spans="2:8" s="23" customFormat="1" x14ac:dyDescent="0.35">
      <c r="B81" s="23" t="s">
        <v>27</v>
      </c>
      <c r="D81" s="30"/>
      <c r="E81" s="30"/>
      <c r="F81" s="30"/>
      <c r="G81" s="30"/>
      <c r="H81" s="30"/>
    </row>
    <row r="82" spans="2:8" x14ac:dyDescent="0.35">
      <c r="B82" s="44" t="s">
        <v>125</v>
      </c>
      <c r="D82" s="29">
        <v>0</v>
      </c>
      <c r="E82" s="29">
        <v>600</v>
      </c>
      <c r="F82" s="29">
        <v>-600</v>
      </c>
      <c r="G82" s="29">
        <f>SUM(D82:F82)</f>
        <v>0</v>
      </c>
      <c r="H82" s="29"/>
    </row>
    <row r="83" spans="2:8" x14ac:dyDescent="0.35">
      <c r="B83" s="44" t="s">
        <v>112</v>
      </c>
      <c r="D83" s="29">
        <v>0</v>
      </c>
      <c r="E83" s="29">
        <v>250</v>
      </c>
      <c r="F83" s="29">
        <v>0</v>
      </c>
      <c r="G83" s="29">
        <f>SUM(D83:F83)</f>
        <v>250</v>
      </c>
      <c r="H83" s="29"/>
    </row>
    <row r="84" spans="2:8" x14ac:dyDescent="0.35">
      <c r="B84" s="44" t="s">
        <v>59</v>
      </c>
      <c r="D84" s="29">
        <v>0</v>
      </c>
      <c r="E84" s="29">
        <v>155</v>
      </c>
      <c r="F84" s="29">
        <v>-155</v>
      </c>
      <c r="G84" s="29">
        <v>0</v>
      </c>
      <c r="H84" s="29"/>
    </row>
    <row r="85" spans="2:8" x14ac:dyDescent="0.35">
      <c r="B85" s="23" t="s">
        <v>58</v>
      </c>
      <c r="C85" s="23"/>
      <c r="D85" s="30">
        <f>SUBTOTAL(9,D82:D84)</f>
        <v>0</v>
      </c>
      <c r="E85" s="30">
        <f>SUBTOTAL(9,E82:E84)</f>
        <v>1005</v>
      </c>
      <c r="F85" s="30">
        <f>SUBTOTAL(9,F82:F84)</f>
        <v>-755</v>
      </c>
      <c r="G85" s="30">
        <f>SUBTOTAL(9,G82:G84)</f>
        <v>250</v>
      </c>
      <c r="H85" s="29"/>
    </row>
    <row r="86" spans="2:8" s="23" customFormat="1" ht="5" customHeight="1" x14ac:dyDescent="0.35">
      <c r="D86" s="30"/>
      <c r="E86" s="30"/>
      <c r="F86" s="30"/>
      <c r="G86" s="30"/>
      <c r="H86" s="30"/>
    </row>
    <row r="87" spans="2:8" s="23" customFormat="1" x14ac:dyDescent="0.35">
      <c r="B87" s="23" t="s">
        <v>55</v>
      </c>
      <c r="D87" s="30"/>
      <c r="E87" s="30"/>
      <c r="F87" s="30"/>
      <c r="G87" s="30"/>
      <c r="H87" s="30"/>
    </row>
    <row r="88" spans="2:8" x14ac:dyDescent="0.35">
      <c r="B88" s="44" t="s">
        <v>132</v>
      </c>
      <c r="D88" s="29">
        <v>0</v>
      </c>
      <c r="E88" s="29">
        <v>700</v>
      </c>
      <c r="F88" s="29">
        <v>-700</v>
      </c>
      <c r="G88" s="29">
        <f>SUM(D88:F88)</f>
        <v>0</v>
      </c>
      <c r="H88" s="29"/>
    </row>
    <row r="89" spans="2:8" x14ac:dyDescent="0.35">
      <c r="B89" s="44" t="s">
        <v>118</v>
      </c>
      <c r="D89" s="29">
        <v>0</v>
      </c>
      <c r="E89" s="29">
        <v>567.01</v>
      </c>
      <c r="F89" s="29">
        <v>-567.01</v>
      </c>
      <c r="G89" s="29">
        <f>SUM(D89:F89)</f>
        <v>0</v>
      </c>
      <c r="H89" s="29"/>
    </row>
    <row r="90" spans="2:8" x14ac:dyDescent="0.35">
      <c r="B90" s="44" t="s">
        <v>156</v>
      </c>
      <c r="D90" s="29">
        <f>'5.2a - 2023 Approved'!G82</f>
        <v>20</v>
      </c>
      <c r="E90" s="29">
        <v>280</v>
      </c>
      <c r="F90" s="29">
        <v>-300</v>
      </c>
      <c r="G90" s="29">
        <f>SUM(D90:F90)</f>
        <v>0</v>
      </c>
      <c r="H90" s="29"/>
    </row>
    <row r="91" spans="2:8" x14ac:dyDescent="0.35">
      <c r="B91" s="44" t="s">
        <v>157</v>
      </c>
      <c r="D91" s="29">
        <f>'5.2a - 2023 Approved'!G83</f>
        <v>120</v>
      </c>
      <c r="E91" s="29">
        <v>125</v>
      </c>
      <c r="F91" s="29">
        <v>-245</v>
      </c>
      <c r="G91" s="29">
        <f>SUM(D91:F91)</f>
        <v>0</v>
      </c>
      <c r="H91" s="29"/>
    </row>
    <row r="92" spans="2:8" x14ac:dyDescent="0.35">
      <c r="B92" s="44" t="s">
        <v>113</v>
      </c>
      <c r="D92" s="29">
        <v>0</v>
      </c>
      <c r="E92" s="29">
        <v>400</v>
      </c>
      <c r="F92" s="29">
        <v>0</v>
      </c>
      <c r="G92" s="29">
        <f>SUM(D92:F92)</f>
        <v>400</v>
      </c>
      <c r="H92" s="29"/>
    </row>
    <row r="93" spans="2:8" x14ac:dyDescent="0.35">
      <c r="B93" s="44" t="s">
        <v>59</v>
      </c>
      <c r="D93" s="29">
        <v>0</v>
      </c>
      <c r="E93" s="29">
        <v>800</v>
      </c>
      <c r="F93" s="29">
        <v>-800</v>
      </c>
      <c r="G93" s="29">
        <v>0</v>
      </c>
      <c r="H93" s="29"/>
    </row>
    <row r="94" spans="2:8" x14ac:dyDescent="0.35">
      <c r="B94" s="23" t="s">
        <v>58</v>
      </c>
      <c r="C94" s="23"/>
      <c r="D94" s="30">
        <f>SUBTOTAL(9,D88:D93)</f>
        <v>140</v>
      </c>
      <c r="E94" s="30">
        <f>SUBTOTAL(9,E88:E93)</f>
        <v>2872.01</v>
      </c>
      <c r="F94" s="30">
        <f>SUBTOTAL(9,F88:F93)</f>
        <v>-2612.0100000000002</v>
      </c>
      <c r="G94" s="30">
        <f>SUBTOTAL(9,G88:G93)</f>
        <v>400</v>
      </c>
      <c r="H94" s="29"/>
    </row>
    <row r="95" spans="2:8" ht="5" customHeight="1" x14ac:dyDescent="0.35">
      <c r="B95" s="23"/>
      <c r="C95" s="23"/>
      <c r="D95" s="30"/>
      <c r="E95" s="30"/>
      <c r="F95" s="30"/>
      <c r="G95" s="30"/>
      <c r="H95" s="29"/>
    </row>
    <row r="96" spans="2:8" s="23" customFormat="1" x14ac:dyDescent="0.35">
      <c r="B96" s="23" t="s">
        <v>56</v>
      </c>
      <c r="D96" s="30"/>
      <c r="E96" s="30"/>
      <c r="F96" s="30"/>
      <c r="G96" s="30"/>
      <c r="H96" s="30"/>
    </row>
    <row r="97" spans="2:8" x14ac:dyDescent="0.35">
      <c r="B97" s="44" t="s">
        <v>172</v>
      </c>
      <c r="D97" s="29">
        <v>0</v>
      </c>
      <c r="E97" s="29">
        <v>400</v>
      </c>
      <c r="F97" s="29">
        <v>-400</v>
      </c>
      <c r="G97" s="29">
        <f>SUM(D97:F97)</f>
        <v>0</v>
      </c>
      <c r="H97" s="29"/>
    </row>
    <row r="98" spans="2:8" ht="7" customHeight="1" x14ac:dyDescent="0.35">
      <c r="D98" s="29"/>
      <c r="E98" s="29"/>
      <c r="F98" s="29"/>
      <c r="G98" s="29"/>
      <c r="H98" s="29"/>
    </row>
    <row r="99" spans="2:8" x14ac:dyDescent="0.35">
      <c r="B99" s="23" t="s">
        <v>74</v>
      </c>
      <c r="C99" s="23"/>
      <c r="D99" s="29"/>
      <c r="E99" s="29"/>
      <c r="F99" s="29"/>
      <c r="G99" s="29"/>
      <c r="H99" s="29"/>
    </row>
    <row r="100" spans="2:8" x14ac:dyDescent="0.35">
      <c r="B100" s="44" t="s">
        <v>177</v>
      </c>
      <c r="D100" s="29">
        <v>0</v>
      </c>
      <c r="E100" s="29">
        <v>150</v>
      </c>
      <c r="F100" s="29">
        <v>-150</v>
      </c>
      <c r="G100" s="29">
        <f>SUM(D100:F100)</f>
        <v>0</v>
      </c>
      <c r="H100" s="29"/>
    </row>
    <row r="101" spans="2:8" x14ac:dyDescent="0.35">
      <c r="B101" s="44" t="s">
        <v>178</v>
      </c>
      <c r="D101" s="29">
        <v>0</v>
      </c>
      <c r="E101" s="29">
        <v>100</v>
      </c>
      <c r="F101" s="29">
        <v>-100</v>
      </c>
      <c r="G101" s="29">
        <f>SUM(D101:F101)</f>
        <v>0</v>
      </c>
      <c r="H101" s="29"/>
    </row>
    <row r="102" spans="2:8" x14ac:dyDescent="0.35">
      <c r="B102" s="44" t="s">
        <v>179</v>
      </c>
      <c r="D102" s="29">
        <v>0</v>
      </c>
      <c r="E102" s="29">
        <v>150</v>
      </c>
      <c r="F102" s="29">
        <v>0</v>
      </c>
      <c r="G102" s="29">
        <f>SUM(D102:F102)</f>
        <v>150</v>
      </c>
      <c r="H102" s="29"/>
    </row>
    <row r="103" spans="2:8" x14ac:dyDescent="0.35">
      <c r="B103" s="44" t="s">
        <v>59</v>
      </c>
      <c r="D103" s="29">
        <v>0</v>
      </c>
      <c r="E103" s="29">
        <v>230</v>
      </c>
      <c r="F103" s="29">
        <v>-130</v>
      </c>
      <c r="G103" s="29">
        <v>100</v>
      </c>
      <c r="H103" s="29"/>
    </row>
    <row r="104" spans="2:8" x14ac:dyDescent="0.35">
      <c r="B104" s="23" t="s">
        <v>58</v>
      </c>
      <c r="C104" s="23"/>
      <c r="D104" s="30">
        <f>SUBTOTAL(9,D100:D103)</f>
        <v>0</v>
      </c>
      <c r="E104" s="30">
        <f>SUBTOTAL(9,E100:E103)</f>
        <v>630</v>
      </c>
      <c r="F104" s="30">
        <f>SUBTOTAL(9,F100:F103)</f>
        <v>-380</v>
      </c>
      <c r="G104" s="30">
        <f>SUBTOTAL(9,G100:G103)</f>
        <v>250</v>
      </c>
      <c r="H104" s="29"/>
    </row>
    <row r="105" spans="2:8" x14ac:dyDescent="0.35">
      <c r="B105" s="23"/>
      <c r="C105" s="23"/>
      <c r="D105" s="30"/>
      <c r="E105" s="30"/>
      <c r="F105" s="30"/>
      <c r="G105" s="30"/>
      <c r="H105" s="29"/>
    </row>
    <row r="106" spans="2:8" s="23" customFormat="1" x14ac:dyDescent="0.35">
      <c r="B106" s="23" t="s">
        <v>75</v>
      </c>
      <c r="D106" s="30"/>
      <c r="E106" s="30"/>
      <c r="F106" s="30"/>
      <c r="G106" s="30"/>
      <c r="H106" s="30"/>
    </row>
    <row r="107" spans="2:8" s="23" customFormat="1" x14ac:dyDescent="0.35">
      <c r="B107" s="44" t="s">
        <v>114</v>
      </c>
      <c r="C107"/>
      <c r="D107" s="29">
        <f>'5.2a - 2023 Approved'!G102</f>
        <v>25</v>
      </c>
      <c r="E107" s="29">
        <v>200</v>
      </c>
      <c r="F107" s="29">
        <v>0</v>
      </c>
      <c r="G107" s="29">
        <f t="shared" ref="G107:G114" si="3">SUM(D107:F107)</f>
        <v>225</v>
      </c>
      <c r="H107" s="30"/>
    </row>
    <row r="108" spans="2:8" s="23" customFormat="1" x14ac:dyDescent="0.35">
      <c r="B108" s="44" t="s">
        <v>115</v>
      </c>
      <c r="C108"/>
      <c r="D108" s="29">
        <f>'5.2a - 2023 Approved'!G103</f>
        <v>100</v>
      </c>
      <c r="E108" s="29">
        <v>50</v>
      </c>
      <c r="F108" s="29">
        <v>0</v>
      </c>
      <c r="G108" s="29">
        <f t="shared" si="3"/>
        <v>150</v>
      </c>
      <c r="H108" s="30"/>
    </row>
    <row r="109" spans="2:8" x14ac:dyDescent="0.35">
      <c r="B109" s="44" t="s">
        <v>173</v>
      </c>
      <c r="D109" s="29">
        <v>0</v>
      </c>
      <c r="E109" s="29">
        <v>250</v>
      </c>
      <c r="F109" s="29">
        <v>-250</v>
      </c>
      <c r="G109" s="29">
        <f t="shared" si="3"/>
        <v>0</v>
      </c>
      <c r="H109" s="29"/>
    </row>
    <row r="110" spans="2:8" x14ac:dyDescent="0.35">
      <c r="B110" s="44" t="s">
        <v>174</v>
      </c>
      <c r="D110" s="29">
        <v>0</v>
      </c>
      <c r="E110" s="29">
        <v>200</v>
      </c>
      <c r="F110" s="29">
        <v>-200</v>
      </c>
      <c r="G110" s="29">
        <f t="shared" si="3"/>
        <v>0</v>
      </c>
      <c r="H110" s="29"/>
    </row>
    <row r="111" spans="2:8" x14ac:dyDescent="0.35">
      <c r="B111" s="44" t="s">
        <v>175</v>
      </c>
      <c r="D111" s="29">
        <v>0</v>
      </c>
      <c r="E111" s="29">
        <v>100</v>
      </c>
      <c r="F111" s="29">
        <v>-100</v>
      </c>
      <c r="G111" s="29">
        <f t="shared" si="3"/>
        <v>0</v>
      </c>
      <c r="H111" s="29"/>
    </row>
    <row r="112" spans="2:8" x14ac:dyDescent="0.35">
      <c r="B112" s="44" t="s">
        <v>176</v>
      </c>
      <c r="D112" s="29">
        <v>0</v>
      </c>
      <c r="E112" s="29">
        <v>300</v>
      </c>
      <c r="F112" s="29">
        <v>0</v>
      </c>
      <c r="G112" s="29">
        <f t="shared" si="3"/>
        <v>300</v>
      </c>
      <c r="H112" s="29"/>
    </row>
    <row r="113" spans="2:8" x14ac:dyDescent="0.35">
      <c r="B113" s="44" t="s">
        <v>160</v>
      </c>
      <c r="D113" s="29">
        <f>'5.2a - 2023 Approved'!G104</f>
        <v>413</v>
      </c>
      <c r="E113" s="29">
        <v>0</v>
      </c>
      <c r="F113" s="29">
        <v>-413</v>
      </c>
      <c r="G113" s="29">
        <f t="shared" si="3"/>
        <v>0</v>
      </c>
      <c r="H113" s="29"/>
    </row>
    <row r="114" spans="2:8" x14ac:dyDescent="0.35">
      <c r="B114" s="44" t="s">
        <v>161</v>
      </c>
      <c r="D114" s="29">
        <f>'5.2a - 2023 Approved'!G106</f>
        <v>250</v>
      </c>
      <c r="E114" s="29">
        <v>0</v>
      </c>
      <c r="F114" s="29">
        <v>0</v>
      </c>
      <c r="G114" s="29">
        <f t="shared" si="3"/>
        <v>250</v>
      </c>
      <c r="H114" s="29"/>
    </row>
    <row r="115" spans="2:8" x14ac:dyDescent="0.35">
      <c r="B115" s="44" t="s">
        <v>59</v>
      </c>
      <c r="D115" s="29">
        <v>25</v>
      </c>
      <c r="E115" s="29">
        <v>75</v>
      </c>
      <c r="F115" s="29">
        <v>10</v>
      </c>
      <c r="G115" s="29">
        <v>110</v>
      </c>
      <c r="H115" s="29"/>
    </row>
    <row r="116" spans="2:8" x14ac:dyDescent="0.35">
      <c r="B116" s="23" t="s">
        <v>58</v>
      </c>
      <c r="C116" s="23"/>
      <c r="D116" s="30">
        <f>SUBTOTAL(9,D107:D115)</f>
        <v>813</v>
      </c>
      <c r="E116" s="30">
        <f>SUBTOTAL(9,E107:E115)</f>
        <v>1175</v>
      </c>
      <c r="F116" s="30">
        <f>SUBTOTAL(9,F107:F115)</f>
        <v>-953</v>
      </c>
      <c r="G116" s="30">
        <f>SUBTOTAL(9,G107:G115)</f>
        <v>1035</v>
      </c>
      <c r="H116" s="29"/>
    </row>
    <row r="117" spans="2:8" x14ac:dyDescent="0.35">
      <c r="D117" s="29"/>
      <c r="E117" s="29"/>
      <c r="F117" s="29"/>
      <c r="G117" s="29"/>
      <c r="H117" s="29"/>
    </row>
    <row r="118" spans="2:8" ht="15" thickBot="1" x14ac:dyDescent="0.4">
      <c r="B118" s="32" t="s">
        <v>57</v>
      </c>
      <c r="C118" s="32"/>
      <c r="D118" s="33">
        <f>SUBTOTAL(9,D9:D104)</f>
        <v>106439.36277000001</v>
      </c>
      <c r="E118" s="33">
        <f>SUBTOTAL(9,E9:E104)</f>
        <v>107396.02024999999</v>
      </c>
      <c r="F118" s="33">
        <f>SUBTOTAL(9,F9:F104)</f>
        <v>-58905.070310000003</v>
      </c>
      <c r="G118" s="33">
        <f>SUBTOTAL(9,G9:G104)</f>
        <v>154930.31271</v>
      </c>
      <c r="H118" s="29"/>
    </row>
    <row r="119" spans="2:8" ht="15" thickTop="1" x14ac:dyDescent="0.35">
      <c r="D119" s="29"/>
      <c r="E119" s="29"/>
      <c r="F119" s="29"/>
      <c r="G119" s="29"/>
      <c r="H119" s="29"/>
    </row>
    <row r="120" spans="2:8" x14ac:dyDescent="0.35">
      <c r="B120" s="23" t="s">
        <v>71</v>
      </c>
      <c r="D120" s="29"/>
      <c r="E120" s="29"/>
      <c r="F120" s="29"/>
      <c r="G120" s="29"/>
      <c r="H120" s="29"/>
    </row>
    <row r="121" spans="2:8" x14ac:dyDescent="0.35">
      <c r="B121" s="44" t="s">
        <v>121</v>
      </c>
      <c r="D121" s="29">
        <f>'5.2a - 2023 Approved'!G113</f>
        <v>-10874.038460000002</v>
      </c>
      <c r="E121" s="29">
        <v>-5625.9615400000002</v>
      </c>
      <c r="F121" s="29">
        <v>0</v>
      </c>
      <c r="G121" s="29">
        <f>SUM(D121:F121)</f>
        <v>-16500</v>
      </c>
      <c r="H121" s="29"/>
    </row>
    <row r="122" spans="2:8" x14ac:dyDescent="0.35">
      <c r="B122" s="44" t="s">
        <v>135</v>
      </c>
      <c r="D122" s="29">
        <f>'5.2a - 2023 Approved'!G114</f>
        <v>-6222.8998399999991</v>
      </c>
      <c r="E122" s="29">
        <v>-307.80020000000002</v>
      </c>
      <c r="F122" s="29">
        <v>1035.5640000000001</v>
      </c>
      <c r="G122" s="29">
        <f>SUM(D122:F122)</f>
        <v>-5495.1360399999985</v>
      </c>
      <c r="H122" s="29"/>
    </row>
    <row r="123" spans="2:8" x14ac:dyDescent="0.35">
      <c r="B123" s="44" t="s">
        <v>163</v>
      </c>
      <c r="D123" s="29">
        <f>'5.2a - 2023 Approved'!G115</f>
        <v>-4407.4610000000002</v>
      </c>
      <c r="E123" s="29">
        <v>-113.012</v>
      </c>
      <c r="F123" s="29">
        <v>0</v>
      </c>
      <c r="G123" s="29">
        <f>SUM(D123:F123)</f>
        <v>-4520.473</v>
      </c>
      <c r="H123" s="29"/>
    </row>
    <row r="124" spans="2:8" x14ac:dyDescent="0.35">
      <c r="B124" s="23" t="s">
        <v>58</v>
      </c>
      <c r="D124" s="29">
        <f>SUBTOTAL(9,D121:D123)</f>
        <v>-21504.399300000001</v>
      </c>
      <c r="E124" s="29">
        <f>SUBTOTAL(9,E121:E123)</f>
        <v>-6046.7737399999996</v>
      </c>
      <c r="F124" s="29">
        <f>SUBTOTAL(9,F121:F123)</f>
        <v>1035.5640000000001</v>
      </c>
      <c r="G124" s="29">
        <f>SUBTOTAL(9,G121:G123)</f>
        <v>-26515.609039999996</v>
      </c>
      <c r="H124" s="29"/>
    </row>
    <row r="125" spans="2:8" x14ac:dyDescent="0.35">
      <c r="B125" s="23"/>
      <c r="D125" s="29"/>
      <c r="E125" s="29"/>
      <c r="F125" s="29"/>
      <c r="G125" s="29"/>
      <c r="H125" s="29"/>
    </row>
    <row r="126" spans="2:8" x14ac:dyDescent="0.35">
      <c r="B126" s="23" t="s">
        <v>73</v>
      </c>
      <c r="D126" s="29"/>
      <c r="E126" s="29"/>
      <c r="F126" s="29"/>
      <c r="G126" s="29"/>
      <c r="H126" s="29"/>
    </row>
    <row r="127" spans="2:8" x14ac:dyDescent="0.35">
      <c r="B127" s="44" t="s">
        <v>126</v>
      </c>
      <c r="D127" s="29">
        <v>0</v>
      </c>
      <c r="E127" s="29">
        <v>-400</v>
      </c>
      <c r="F127" s="29">
        <v>400</v>
      </c>
      <c r="G127" s="29">
        <f>SUM(D127:F127)</f>
        <v>0</v>
      </c>
      <c r="H127" s="29"/>
    </row>
    <row r="128" spans="2:8" x14ac:dyDescent="0.35">
      <c r="B128" s="23" t="s">
        <v>58</v>
      </c>
      <c r="D128" s="29">
        <f>SUBTOTAL(9,D126:D127)</f>
        <v>0</v>
      </c>
      <c r="E128" s="29">
        <f>SUBTOTAL(9,E126:E127)</f>
        <v>-400</v>
      </c>
      <c r="F128" s="29">
        <f>SUBTOTAL(9,F126:F127)</f>
        <v>400</v>
      </c>
      <c r="G128" s="29">
        <f>SUBTOTAL(9,G126:G127)</f>
        <v>0</v>
      </c>
      <c r="H128" s="29"/>
    </row>
    <row r="129" spans="2:8" x14ac:dyDescent="0.35">
      <c r="B129" s="44"/>
      <c r="D129" s="29"/>
      <c r="E129" s="29"/>
      <c r="F129" s="29"/>
      <c r="G129" s="29"/>
      <c r="H129" s="29"/>
    </row>
    <row r="130" spans="2:8" x14ac:dyDescent="0.35">
      <c r="B130" s="23" t="s">
        <v>76</v>
      </c>
      <c r="D130" s="29"/>
      <c r="E130" s="29"/>
      <c r="F130" s="29"/>
      <c r="G130" s="29"/>
      <c r="H130" s="29"/>
    </row>
    <row r="131" spans="2:8" x14ac:dyDescent="0.35">
      <c r="B131" s="44" t="s">
        <v>136</v>
      </c>
      <c r="D131" s="29">
        <f>'5.2a - 2023 Approved'!G125</f>
        <v>-355.78620999999998</v>
      </c>
      <c r="E131" s="29">
        <v>0</v>
      </c>
      <c r="F131" s="29">
        <v>0</v>
      </c>
      <c r="G131" s="29">
        <f>SUM(D131:F131)</f>
        <v>-355.78620999999998</v>
      </c>
      <c r="H131" s="29"/>
    </row>
    <row r="132" spans="2:8" x14ac:dyDescent="0.35">
      <c r="B132" s="23" t="s">
        <v>58</v>
      </c>
      <c r="D132" s="29">
        <f>SUBTOTAL(9,D131)</f>
        <v>-355.78620999999998</v>
      </c>
      <c r="E132" s="29">
        <f>SUBTOTAL(9,E131)</f>
        <v>0</v>
      </c>
      <c r="F132" s="29">
        <f>SUBTOTAL(9,F131)</f>
        <v>0</v>
      </c>
      <c r="G132" s="29">
        <f>SUBTOTAL(9,G131)</f>
        <v>-355.78620999999998</v>
      </c>
      <c r="H132" s="29"/>
    </row>
    <row r="133" spans="2:8" x14ac:dyDescent="0.35">
      <c r="D133" s="29"/>
      <c r="E133" s="29"/>
      <c r="F133" s="29"/>
      <c r="G133" s="29"/>
      <c r="H133" s="29"/>
    </row>
    <row r="134" spans="2:8" ht="15" thickBot="1" x14ac:dyDescent="0.4">
      <c r="B134" s="32" t="s">
        <v>57</v>
      </c>
      <c r="C134" s="32"/>
      <c r="D134" s="33">
        <f>SUBTOTAL(9,D120:D132)</f>
        <v>-21860.185509999999</v>
      </c>
      <c r="E134" s="33">
        <f>SUBTOTAL(9,E120:E132)</f>
        <v>-6446.7737399999996</v>
      </c>
      <c r="F134" s="33">
        <f>SUBTOTAL(9,F120:F132)</f>
        <v>1435.5640000000001</v>
      </c>
      <c r="G134" s="33">
        <f>SUBTOTAL(9,G120:G132)</f>
        <v>-26871.395249999994</v>
      </c>
      <c r="H134" s="29"/>
    </row>
    <row r="135" spans="2:8" ht="15" thickTop="1" x14ac:dyDescent="0.35">
      <c r="D135" s="29"/>
      <c r="E135" s="29"/>
      <c r="F135" s="29"/>
      <c r="G135" s="29"/>
      <c r="H135" s="29"/>
    </row>
    <row r="136" spans="2:8" x14ac:dyDescent="0.35">
      <c r="B136" s="2" t="s">
        <v>30</v>
      </c>
      <c r="D136" s="29">
        <f>D47</f>
        <v>80324.003560000012</v>
      </c>
      <c r="E136" s="29">
        <f>E47</f>
        <v>89663.225249999989</v>
      </c>
      <c r="F136" s="29">
        <f>F47</f>
        <v>-50234.673160000006</v>
      </c>
      <c r="G136" s="29">
        <f>G47</f>
        <v>119752.55564999999</v>
      </c>
    </row>
    <row r="137" spans="2:8" ht="4.5" customHeight="1" x14ac:dyDescent="0.35">
      <c r="B137" s="2"/>
      <c r="D137" s="29"/>
      <c r="E137" s="29"/>
      <c r="F137" s="29"/>
      <c r="G137" s="29"/>
    </row>
    <row r="138" spans="2:8" x14ac:dyDescent="0.35">
      <c r="B138" s="38" t="s">
        <v>72</v>
      </c>
      <c r="D138" s="29"/>
      <c r="E138" s="29"/>
      <c r="F138" s="29"/>
      <c r="G138" s="29"/>
    </row>
    <row r="139" spans="2:8" x14ac:dyDescent="0.35">
      <c r="B139" s="47" t="s">
        <v>12</v>
      </c>
      <c r="D139" s="29">
        <f>D71</f>
        <v>216.68262999999999</v>
      </c>
      <c r="E139" s="29">
        <f>E71</f>
        <v>1559.99</v>
      </c>
      <c r="F139" s="29">
        <f>F71</f>
        <v>-1074.99</v>
      </c>
      <c r="G139" s="29">
        <f>G71</f>
        <v>701.68263000000002</v>
      </c>
    </row>
    <row r="140" spans="2:8" x14ac:dyDescent="0.35">
      <c r="B140" s="47" t="s">
        <v>10</v>
      </c>
      <c r="D140" s="29">
        <f>D79</f>
        <v>405</v>
      </c>
      <c r="E140" s="29">
        <f>E79</f>
        <v>1179</v>
      </c>
      <c r="F140" s="29">
        <f>F79</f>
        <v>-1484</v>
      </c>
      <c r="G140" s="29">
        <f>G79</f>
        <v>100</v>
      </c>
    </row>
    <row r="141" spans="2:8" x14ac:dyDescent="0.35">
      <c r="B141" s="47" t="s">
        <v>11</v>
      </c>
      <c r="D141" s="29">
        <f>D85</f>
        <v>0</v>
      </c>
      <c r="E141" s="29">
        <f>E85</f>
        <v>1005</v>
      </c>
      <c r="F141" s="29">
        <f>F85</f>
        <v>-755</v>
      </c>
      <c r="G141" s="29">
        <f>G85</f>
        <v>250</v>
      </c>
    </row>
    <row r="142" spans="2:8" x14ac:dyDescent="0.35">
      <c r="B142" s="47" t="s">
        <v>13</v>
      </c>
      <c r="D142" s="29">
        <f>D94</f>
        <v>140</v>
      </c>
      <c r="E142" s="29">
        <f>E94</f>
        <v>2872.01</v>
      </c>
      <c r="F142" s="29">
        <f>F94</f>
        <v>-2612.0100000000002</v>
      </c>
      <c r="G142" s="29">
        <f>G94</f>
        <v>400</v>
      </c>
    </row>
    <row r="143" spans="2:8" ht="4.5" customHeight="1" x14ac:dyDescent="0.35">
      <c r="D143" s="29"/>
      <c r="E143" s="29"/>
      <c r="F143" s="29"/>
      <c r="G143" s="29"/>
    </row>
    <row r="144" spans="2:8" x14ac:dyDescent="0.35">
      <c r="B144" s="3" t="s">
        <v>52</v>
      </c>
      <c r="D144" s="29">
        <v>0</v>
      </c>
      <c r="E144" s="29">
        <v>0</v>
      </c>
      <c r="F144" s="29">
        <v>0</v>
      </c>
      <c r="G144" s="29">
        <v>0</v>
      </c>
    </row>
    <row r="145" spans="2:8" ht="4.5" customHeight="1" x14ac:dyDescent="0.35">
      <c r="B145" s="2"/>
      <c r="D145" s="29"/>
      <c r="E145" s="29"/>
      <c r="F145" s="29"/>
      <c r="G145" s="29"/>
    </row>
    <row r="146" spans="2:8" x14ac:dyDescent="0.35">
      <c r="B146" s="2" t="s">
        <v>43</v>
      </c>
      <c r="D146" s="29">
        <f>D97</f>
        <v>0</v>
      </c>
      <c r="E146" s="29">
        <f>E97</f>
        <v>400</v>
      </c>
      <c r="F146" s="29">
        <f>F97</f>
        <v>-400</v>
      </c>
      <c r="G146" s="29">
        <f>G97</f>
        <v>0</v>
      </c>
    </row>
    <row r="147" spans="2:8" ht="5.5" customHeight="1" x14ac:dyDescent="0.35">
      <c r="B147" s="39"/>
      <c r="D147" s="29"/>
      <c r="E147" s="29"/>
      <c r="F147" s="29"/>
      <c r="G147" s="29"/>
    </row>
    <row r="148" spans="2:8" x14ac:dyDescent="0.35">
      <c r="B148" s="38" t="s">
        <v>78</v>
      </c>
      <c r="D148" s="29">
        <f>SUM(D104)</f>
        <v>0</v>
      </c>
      <c r="E148" s="29">
        <f t="shared" ref="E148:G148" si="4">SUM(E104)</f>
        <v>630</v>
      </c>
      <c r="F148" s="29">
        <f t="shared" si="4"/>
        <v>-380</v>
      </c>
      <c r="G148" s="29">
        <f t="shared" si="4"/>
        <v>250</v>
      </c>
    </row>
    <row r="149" spans="2:8" ht="7" customHeight="1" x14ac:dyDescent="0.35">
      <c r="B149" s="8"/>
      <c r="D149" s="29"/>
      <c r="E149" s="29"/>
      <c r="F149" s="29"/>
      <c r="G149" s="29"/>
    </row>
    <row r="150" spans="2:8" x14ac:dyDescent="0.35">
      <c r="B150" s="38" t="s">
        <v>81</v>
      </c>
      <c r="D150" s="29">
        <f>SUM(D136:D148)</f>
        <v>81085.686190000008</v>
      </c>
      <c r="E150" s="29">
        <f t="shared" ref="E150:G150" si="5">SUM(E136:E148)</f>
        <v>97309.225249999989</v>
      </c>
      <c r="F150" s="29">
        <f t="shared" si="5"/>
        <v>-56940.673160000006</v>
      </c>
      <c r="G150" s="29">
        <f t="shared" si="5"/>
        <v>121454.23827999999</v>
      </c>
    </row>
    <row r="151" spans="2:8" x14ac:dyDescent="0.35">
      <c r="B151" s="8"/>
      <c r="D151" s="29"/>
      <c r="E151" s="29"/>
      <c r="F151" s="29"/>
      <c r="G151" s="29"/>
    </row>
    <row r="152" spans="2:8" x14ac:dyDescent="0.35">
      <c r="B152" s="38" t="s">
        <v>77</v>
      </c>
      <c r="D152" s="29">
        <f>SUM(D60,D116)</f>
        <v>26166.676580000003</v>
      </c>
      <c r="E152" s="29">
        <f>SUM(E60,E116)</f>
        <v>11261.795</v>
      </c>
      <c r="F152" s="29">
        <f>SUM(F60,F116)</f>
        <v>-2917.3971499999998</v>
      </c>
      <c r="G152" s="29">
        <f>SUM(G60,G116)</f>
        <v>34511.074430000001</v>
      </c>
    </row>
    <row r="153" spans="2:8" x14ac:dyDescent="0.35">
      <c r="B153" s="2"/>
      <c r="D153" s="29"/>
      <c r="E153" s="29"/>
      <c r="F153" s="29"/>
      <c r="G153" s="29"/>
    </row>
    <row r="154" spans="2:8" x14ac:dyDescent="0.35">
      <c r="B154" s="38" t="s">
        <v>82</v>
      </c>
      <c r="D154" s="29"/>
      <c r="E154" s="29"/>
      <c r="F154" s="29"/>
      <c r="G154" s="29"/>
    </row>
    <row r="155" spans="2:8" x14ac:dyDescent="0.35">
      <c r="B155" s="45" t="s">
        <v>79</v>
      </c>
      <c r="D155" s="29">
        <f>SUM(D128,D124)</f>
        <v>-21504.399300000001</v>
      </c>
      <c r="E155" s="29">
        <f>SUM(E128,E124)</f>
        <v>-6446.7737399999996</v>
      </c>
      <c r="F155" s="29">
        <f>SUM(F128,F124)</f>
        <v>1435.5640000000001</v>
      </c>
      <c r="G155" s="29">
        <f>SUM(G128,G124)</f>
        <v>-26515.609039999996</v>
      </c>
    </row>
    <row r="156" spans="2:8" x14ac:dyDescent="0.35">
      <c r="B156" s="45" t="s">
        <v>80</v>
      </c>
      <c r="D156" s="29">
        <f>D132</f>
        <v>-355.78620999999998</v>
      </c>
      <c r="E156" s="29">
        <f>E132</f>
        <v>0</v>
      </c>
      <c r="F156" s="29">
        <f>F132</f>
        <v>0</v>
      </c>
      <c r="G156" s="29">
        <f>G132</f>
        <v>-355.78620999999998</v>
      </c>
    </row>
    <row r="157" spans="2:8" x14ac:dyDescent="0.35">
      <c r="D157" s="29"/>
      <c r="E157" s="29"/>
      <c r="F157" s="29"/>
      <c r="G157" s="29"/>
    </row>
    <row r="158" spans="2:8" s="23" customFormat="1" x14ac:dyDescent="0.35">
      <c r="B158" s="23" t="s">
        <v>53</v>
      </c>
      <c r="D158" s="29"/>
      <c r="E158" s="29"/>
      <c r="F158" s="29"/>
      <c r="G158" s="29"/>
      <c r="H158" s="29"/>
    </row>
    <row r="159" spans="2:8" x14ac:dyDescent="0.35">
      <c r="B159" t="s">
        <v>53</v>
      </c>
      <c r="D159" s="29">
        <v>0</v>
      </c>
      <c r="E159" s="29">
        <v>681.74099999999999</v>
      </c>
      <c r="F159" s="29">
        <v>-681.74099999999999</v>
      </c>
      <c r="G159" s="29">
        <f>SUM(D159:F159)</f>
        <v>0</v>
      </c>
      <c r="H159" s="29"/>
    </row>
    <row r="160" spans="2:8" x14ac:dyDescent="0.35">
      <c r="B160" s="2" t="s">
        <v>61</v>
      </c>
      <c r="C160" s="23"/>
      <c r="D160" s="30">
        <f>SUBTOTAL(9,D159:D159)</f>
        <v>0</v>
      </c>
      <c r="E160" s="30">
        <f>SUBTOTAL(9,E159:E159)</f>
        <v>681.74099999999999</v>
      </c>
      <c r="F160" s="30">
        <f>SUBTOTAL(9,F159:F159)</f>
        <v>-681.74099999999999</v>
      </c>
      <c r="G160" s="30">
        <f>SUBTOTAL(9,G159:G159)</f>
        <v>0</v>
      </c>
      <c r="H160" s="29"/>
    </row>
    <row r="202" spans="4:8" x14ac:dyDescent="0.35">
      <c r="D202" s="28"/>
      <c r="E202" s="28"/>
      <c r="F202" s="28"/>
      <c r="G202" s="28"/>
      <c r="H202" s="28"/>
    </row>
    <row r="203" spans="4:8" x14ac:dyDescent="0.35">
      <c r="D203" s="28"/>
      <c r="E203" s="28"/>
      <c r="F203" s="28"/>
      <c r="G203" s="28"/>
      <c r="H203" s="28"/>
    </row>
    <row r="204" spans="4:8" x14ac:dyDescent="0.35">
      <c r="D204" s="28"/>
      <c r="E204" s="28"/>
      <c r="F204" s="28"/>
      <c r="G204" s="28"/>
      <c r="H204" s="28"/>
    </row>
    <row r="205" spans="4:8" x14ac:dyDescent="0.35">
      <c r="D205" s="28"/>
      <c r="E205" s="28"/>
      <c r="F205" s="28"/>
      <c r="G205" s="28"/>
      <c r="H205" s="28"/>
    </row>
    <row r="206" spans="4:8" x14ac:dyDescent="0.35">
      <c r="D206" s="28"/>
      <c r="E206" s="28"/>
      <c r="F206" s="28"/>
      <c r="G206" s="28"/>
      <c r="H206" s="28"/>
    </row>
    <row r="207" spans="4:8" x14ac:dyDescent="0.35">
      <c r="D207" s="28"/>
      <c r="E207" s="28"/>
      <c r="F207" s="28"/>
      <c r="G207" s="28"/>
      <c r="H207" s="28"/>
    </row>
    <row r="208" spans="4:8" x14ac:dyDescent="0.35">
      <c r="D208" s="28"/>
      <c r="E208" s="28"/>
      <c r="F208" s="28"/>
      <c r="G208" s="28"/>
      <c r="H208" s="28"/>
    </row>
    <row r="209" spans="4:8" x14ac:dyDescent="0.35">
      <c r="D209" s="28"/>
      <c r="E209" s="28"/>
      <c r="F209" s="28"/>
      <c r="G209" s="28"/>
      <c r="H209" s="28"/>
    </row>
    <row r="210" spans="4:8" x14ac:dyDescent="0.35">
      <c r="D210" s="28"/>
      <c r="E210" s="28"/>
      <c r="F210" s="28"/>
      <c r="G210" s="28"/>
      <c r="H210" s="28"/>
    </row>
    <row r="211" spans="4:8" x14ac:dyDescent="0.35">
      <c r="D211" s="28"/>
      <c r="E211" s="28"/>
      <c r="F211" s="28"/>
      <c r="G211" s="28"/>
      <c r="H211" s="28"/>
    </row>
    <row r="212" spans="4:8" x14ac:dyDescent="0.35">
      <c r="D212" s="28"/>
      <c r="E212" s="28"/>
      <c r="F212" s="28"/>
      <c r="G212" s="28"/>
      <c r="H212" s="28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2" manualBreakCount="2">
    <brk id="60" max="6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799E-3D43-4E96-97FD-12635A2B4514}">
  <dimension ref="B1:M214"/>
  <sheetViews>
    <sheetView showGridLines="0" view="pageBreakPreview" zoomScale="70" zoomScaleNormal="100" zoomScaleSheetLayoutView="70" workbookViewId="0">
      <pane ySplit="5" topLeftCell="A119" activePane="bottomLeft" state="frozen"/>
      <selection activeCell="A20" sqref="A20"/>
      <selection pane="bottomLeft" activeCell="A20" sqref="A20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  <col min="8" max="8" width="3.54296875" customWidth="1"/>
  </cols>
  <sheetData>
    <row r="1" spans="2:8" x14ac:dyDescent="0.35">
      <c r="B1" s="23" t="str">
        <f>'5.1'!$A$1</f>
        <v>YEC 2025-27 GRA</v>
      </c>
      <c r="C1" s="34"/>
      <c r="D1" s="34"/>
      <c r="E1" s="34"/>
      <c r="F1" s="34"/>
      <c r="G1" s="35" t="s">
        <v>35</v>
      </c>
      <c r="H1" s="34"/>
    </row>
    <row r="2" spans="2:8" x14ac:dyDescent="0.35">
      <c r="B2" s="23" t="s">
        <v>203</v>
      </c>
      <c r="C2" s="23"/>
      <c r="D2" s="23"/>
      <c r="E2" s="23"/>
      <c r="F2" s="23"/>
      <c r="G2" s="37" t="str">
        <f>'5.1'!$I$2</f>
        <v>MAY 2025</v>
      </c>
      <c r="H2" s="23"/>
    </row>
    <row r="3" spans="2:8" ht="15" thickBot="1" x14ac:dyDescent="0.4">
      <c r="B3" s="34" t="s">
        <v>15</v>
      </c>
      <c r="C3" s="34"/>
      <c r="D3" s="34"/>
      <c r="E3" s="34"/>
      <c r="F3" s="34"/>
      <c r="G3" s="34"/>
      <c r="H3" s="34"/>
    </row>
    <row r="4" spans="2:8" ht="15" thickBot="1" x14ac:dyDescent="0.4">
      <c r="B4" s="23"/>
      <c r="C4" s="23"/>
      <c r="D4" s="62">
        <v>2023</v>
      </c>
      <c r="E4" s="62"/>
      <c r="F4" s="62"/>
      <c r="G4" s="62"/>
      <c r="H4" s="55"/>
    </row>
    <row r="5" spans="2:8" s="23" customFormat="1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  <c r="H5" s="54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190</v>
      </c>
      <c r="D7" s="27"/>
      <c r="E7" s="27"/>
      <c r="F7" s="27"/>
      <c r="G7" s="27"/>
      <c r="H7" s="50"/>
    </row>
    <row r="8" spans="2:8" s="23" customFormat="1" x14ac:dyDescent="0.35">
      <c r="B8" s="23" t="s">
        <v>29</v>
      </c>
      <c r="D8" s="27"/>
      <c r="E8" s="27"/>
      <c r="F8" s="27"/>
      <c r="G8" s="27"/>
      <c r="H8" s="50"/>
    </row>
    <row r="9" spans="2:8" x14ac:dyDescent="0.35">
      <c r="B9" s="44" t="s">
        <v>218</v>
      </c>
      <c r="D9" s="29">
        <v>0</v>
      </c>
      <c r="E9" s="29">
        <v>170.61336</v>
      </c>
      <c r="F9" s="29">
        <v>0</v>
      </c>
      <c r="G9" s="29">
        <f t="shared" ref="G9:G14" si="0">SUM(D9:F9)</f>
        <v>170.61336</v>
      </c>
      <c r="H9" s="51"/>
    </row>
    <row r="10" spans="2:8" x14ac:dyDescent="0.35">
      <c r="B10" s="44" t="s">
        <v>124</v>
      </c>
      <c r="D10" s="29">
        <v>6297.31178</v>
      </c>
      <c r="E10" s="29">
        <v>31122.79564</v>
      </c>
      <c r="F10" s="29">
        <v>-122.43858</v>
      </c>
      <c r="G10" s="29">
        <f t="shared" si="0"/>
        <v>37297.668839999998</v>
      </c>
      <c r="H10" s="51"/>
    </row>
    <row r="11" spans="2:8" x14ac:dyDescent="0.35">
      <c r="B11" s="44" t="s">
        <v>219</v>
      </c>
      <c r="D11" s="29">
        <v>10000.697609999999</v>
      </c>
      <c r="E11" s="29">
        <v>5781.8437400000003</v>
      </c>
      <c r="F11" s="29">
        <v>0</v>
      </c>
      <c r="G11" s="29">
        <f t="shared" si="0"/>
        <v>15782.54135</v>
      </c>
      <c r="H11" s="51"/>
    </row>
    <row r="12" spans="2:8" x14ac:dyDescent="0.35">
      <c r="B12" s="44" t="s">
        <v>87</v>
      </c>
      <c r="D12" s="29">
        <v>0</v>
      </c>
      <c r="E12" s="29">
        <v>2122.81268</v>
      </c>
      <c r="F12" s="29">
        <v>0</v>
      </c>
      <c r="G12" s="29">
        <f t="shared" si="0"/>
        <v>2122.81268</v>
      </c>
      <c r="H12" s="51"/>
    </row>
    <row r="13" spans="2:8" x14ac:dyDescent="0.35">
      <c r="B13" s="44" t="s">
        <v>220</v>
      </c>
      <c r="D13" s="29">
        <v>0</v>
      </c>
      <c r="E13" s="29">
        <v>5289.6765300000006</v>
      </c>
      <c r="F13" s="29">
        <v>-5289.6765300000006</v>
      </c>
      <c r="G13" s="29">
        <f t="shared" si="0"/>
        <v>0</v>
      </c>
      <c r="H13" s="51"/>
    </row>
    <row r="14" spans="2:8" x14ac:dyDescent="0.35">
      <c r="B14" s="44" t="s">
        <v>85</v>
      </c>
      <c r="D14" s="29">
        <v>324.48448999999999</v>
      </c>
      <c r="E14" s="29">
        <v>75.320729999999998</v>
      </c>
      <c r="F14" s="29">
        <v>0</v>
      </c>
      <c r="G14" s="29">
        <f t="shared" si="0"/>
        <v>399.80521999999996</v>
      </c>
      <c r="H14" s="51"/>
    </row>
    <row r="15" spans="2:8" x14ac:dyDescent="0.35">
      <c r="B15" s="23" t="s">
        <v>26</v>
      </c>
      <c r="D15" s="29"/>
      <c r="E15" s="29"/>
      <c r="F15" s="29"/>
      <c r="G15" s="29"/>
      <c r="H15" s="51"/>
    </row>
    <row r="16" spans="2:8" x14ac:dyDescent="0.35">
      <c r="B16" s="44" t="s">
        <v>120</v>
      </c>
      <c r="D16" s="29">
        <v>8403.8510100000003</v>
      </c>
      <c r="E16" s="29">
        <v>2368.6760899999999</v>
      </c>
      <c r="F16" s="29">
        <v>-10772.527099999999</v>
      </c>
      <c r="G16" s="29">
        <f>SUM(D16:F16)</f>
        <v>0</v>
      </c>
      <c r="H16" s="51"/>
    </row>
    <row r="17" spans="2:8" x14ac:dyDescent="0.35">
      <c r="B17" s="44" t="s">
        <v>221</v>
      </c>
      <c r="D17" s="29">
        <v>0</v>
      </c>
      <c r="E17" s="29">
        <v>650.66387999999995</v>
      </c>
      <c r="F17" s="29">
        <v>0</v>
      </c>
      <c r="G17" s="29">
        <f>SUM(D17:F17)</f>
        <v>650.66387999999995</v>
      </c>
      <c r="H17" s="51"/>
    </row>
    <row r="18" spans="2:8" x14ac:dyDescent="0.35">
      <c r="B18" s="44" t="s">
        <v>138</v>
      </c>
      <c r="D18" s="29">
        <v>388.10894999999999</v>
      </c>
      <c r="E18" s="29">
        <v>1773.6286</v>
      </c>
      <c r="F18" s="29">
        <v>-2158.1284700000001</v>
      </c>
      <c r="G18" s="29">
        <f>SUM(D18:F18)</f>
        <v>3.6090799999997216</v>
      </c>
      <c r="H18" s="51"/>
    </row>
    <row r="19" spans="2:8" x14ac:dyDescent="0.35">
      <c r="B19" s="23" t="s">
        <v>27</v>
      </c>
      <c r="D19" s="29"/>
      <c r="E19" s="29"/>
      <c r="F19" s="29"/>
      <c r="G19" s="29"/>
      <c r="H19" s="51"/>
    </row>
    <row r="20" spans="2:8" x14ac:dyDescent="0.35">
      <c r="B20" s="44" t="s">
        <v>119</v>
      </c>
      <c r="D20" s="29">
        <v>71.766139999999993</v>
      </c>
      <c r="E20" s="29">
        <v>411.05419000000001</v>
      </c>
      <c r="F20" s="29">
        <v>0</v>
      </c>
      <c r="G20" s="29">
        <f>SUM(D20:F20)</f>
        <v>482.82033000000001</v>
      </c>
      <c r="H20" s="51"/>
    </row>
    <row r="21" spans="2:8" s="23" customFormat="1" x14ac:dyDescent="0.35">
      <c r="B21" s="44" t="s">
        <v>131</v>
      </c>
      <c r="C21"/>
      <c r="D21" s="29">
        <v>3705.32953</v>
      </c>
      <c r="E21" s="29">
        <v>2816.3107</v>
      </c>
      <c r="F21" s="29">
        <v>-538.38585</v>
      </c>
      <c r="G21" s="29">
        <f>SUM(D21:F21)</f>
        <v>5983.2543800000003</v>
      </c>
      <c r="H21" s="51"/>
    </row>
    <row r="22" spans="2:8" x14ac:dyDescent="0.35">
      <c r="B22" s="23" t="s">
        <v>55</v>
      </c>
      <c r="D22" s="29"/>
      <c r="E22" s="29"/>
      <c r="F22" s="29"/>
      <c r="G22" s="29"/>
      <c r="H22" s="51"/>
    </row>
    <row r="23" spans="2:8" x14ac:dyDescent="0.35">
      <c r="B23" s="44" t="s">
        <v>130</v>
      </c>
      <c r="D23" s="29">
        <v>322.76803999999998</v>
      </c>
      <c r="E23" s="29">
        <v>2145.1559099999999</v>
      </c>
      <c r="F23" s="29">
        <v>0</v>
      </c>
      <c r="G23" s="29">
        <f>SUM(D23:F23)</f>
        <v>2467.9239499999999</v>
      </c>
      <c r="H23" s="51"/>
    </row>
    <row r="24" spans="2:8" x14ac:dyDescent="0.35">
      <c r="B24" s="23" t="s">
        <v>56</v>
      </c>
      <c r="D24" s="29"/>
      <c r="E24" s="29"/>
      <c r="F24" s="29"/>
      <c r="G24" s="29"/>
      <c r="H24" s="51"/>
    </row>
    <row r="25" spans="2:8" x14ac:dyDescent="0.35">
      <c r="B25" s="44" t="s">
        <v>139</v>
      </c>
      <c r="D25" s="29">
        <v>30.966840000000001</v>
      </c>
      <c r="E25" s="29">
        <v>2306.8888500000003</v>
      </c>
      <c r="F25" s="29">
        <v>-2337.8556899999999</v>
      </c>
      <c r="G25" s="29">
        <f>SUM(D25:F25)</f>
        <v>0</v>
      </c>
      <c r="H25" s="51"/>
    </row>
    <row r="26" spans="2:8" s="23" customFormat="1" x14ac:dyDescent="0.35">
      <c r="B26" s="23" t="s">
        <v>192</v>
      </c>
      <c r="D26" s="30"/>
      <c r="E26" s="30"/>
      <c r="F26" s="30"/>
      <c r="G26" s="30"/>
      <c r="H26" s="52"/>
    </row>
    <row r="27" spans="2:8" x14ac:dyDescent="0.35">
      <c r="B27" s="44" t="s">
        <v>62</v>
      </c>
      <c r="D27" s="29">
        <v>4455.1814299999996</v>
      </c>
      <c r="E27" s="29">
        <v>1004.2855500000001</v>
      </c>
      <c r="F27" s="29">
        <v>-5459.4669800000001</v>
      </c>
      <c r="G27" s="29">
        <f>SUM(D27:F27)</f>
        <v>0</v>
      </c>
      <c r="H27" s="51"/>
    </row>
    <row r="28" spans="2:8" ht="10" customHeight="1" x14ac:dyDescent="0.35">
      <c r="B28" s="44"/>
      <c r="D28" s="29"/>
      <c r="E28" s="29"/>
      <c r="F28" s="29"/>
      <c r="G28" s="29"/>
      <c r="H28" s="51"/>
    </row>
    <row r="29" spans="2:8" x14ac:dyDescent="0.35">
      <c r="B29" s="23" t="s">
        <v>58</v>
      </c>
      <c r="C29" s="23"/>
      <c r="D29" s="30">
        <f>SUBTOTAL(9,D9:D27)</f>
        <v>34000.465819999998</v>
      </c>
      <c r="E29" s="30">
        <f>SUBTOTAL(9,E9:E27)</f>
        <v>58039.726450000009</v>
      </c>
      <c r="F29" s="30">
        <f>SUBTOTAL(9,F9:F27)</f>
        <v>-26678.479200000002</v>
      </c>
      <c r="G29" s="30">
        <f>SUBTOTAL(9,G9:G27)</f>
        <v>65361.713070000005</v>
      </c>
      <c r="H29" s="52"/>
    </row>
    <row r="30" spans="2:8" x14ac:dyDescent="0.35">
      <c r="D30" s="29"/>
      <c r="E30" s="29"/>
      <c r="F30" s="29"/>
      <c r="G30" s="29"/>
      <c r="H30" s="51"/>
    </row>
    <row r="31" spans="2:8" s="23" customFormat="1" x14ac:dyDescent="0.35">
      <c r="B31" s="23" t="s">
        <v>191</v>
      </c>
      <c r="D31" s="30"/>
      <c r="E31" s="30"/>
      <c r="F31" s="30"/>
      <c r="G31" s="30"/>
      <c r="H31" s="52"/>
    </row>
    <row r="32" spans="2:8" s="23" customFormat="1" x14ac:dyDescent="0.35">
      <c r="B32" s="23" t="s">
        <v>54</v>
      </c>
      <c r="D32" s="30"/>
      <c r="E32" s="30"/>
      <c r="F32" s="30"/>
      <c r="G32" s="30"/>
      <c r="H32" s="52"/>
    </row>
    <row r="33" spans="2:8" s="23" customFormat="1" x14ac:dyDescent="0.35">
      <c r="B33" s="44" t="s">
        <v>222</v>
      </c>
      <c r="D33" s="29">
        <v>4541.4423399999996</v>
      </c>
      <c r="E33" s="29">
        <v>104.05219</v>
      </c>
      <c r="F33" s="29">
        <v>0</v>
      </c>
      <c r="G33" s="29">
        <f>SUM(D33:F33)</f>
        <v>4645.4945299999999</v>
      </c>
      <c r="H33" s="51"/>
    </row>
    <row r="34" spans="2:8" x14ac:dyDescent="0.35">
      <c r="B34" s="44" t="s">
        <v>223</v>
      </c>
      <c r="D34" s="29">
        <v>5734.9066399999992</v>
      </c>
      <c r="E34" s="29">
        <v>851.24461999999994</v>
      </c>
      <c r="F34" s="29">
        <v>0</v>
      </c>
      <c r="G34" s="29">
        <f>SUM(D34:F34)</f>
        <v>6586.1512599999987</v>
      </c>
      <c r="H34" s="51"/>
    </row>
    <row r="35" spans="2:8" x14ac:dyDescent="0.35">
      <c r="B35" s="44" t="s">
        <v>224</v>
      </c>
      <c r="D35" s="29">
        <v>2119.9905600000002</v>
      </c>
      <c r="E35" s="29">
        <v>4163.2912900000001</v>
      </c>
      <c r="F35" s="29">
        <v>0</v>
      </c>
      <c r="G35" s="29">
        <f>SUM(D35:F35)</f>
        <v>6283.2818500000003</v>
      </c>
      <c r="H35" s="51"/>
    </row>
    <row r="36" spans="2:8" x14ac:dyDescent="0.35">
      <c r="B36" s="44" t="s">
        <v>225</v>
      </c>
      <c r="D36" s="29">
        <v>94.233260000000001</v>
      </c>
      <c r="E36" s="29">
        <v>1391.2365</v>
      </c>
      <c r="F36" s="29">
        <v>0</v>
      </c>
      <c r="G36" s="29">
        <f>SUM(D36:F36)</f>
        <v>1485.46976</v>
      </c>
      <c r="H36" s="51"/>
    </row>
    <row r="37" spans="2:8" x14ac:dyDescent="0.35">
      <c r="B37" s="23" t="s">
        <v>44</v>
      </c>
      <c r="D37" s="29"/>
      <c r="E37" s="29"/>
      <c r="F37" s="29"/>
      <c r="G37" s="29"/>
      <c r="H37" s="51"/>
    </row>
    <row r="38" spans="2:8" x14ac:dyDescent="0.35">
      <c r="B38" s="44" t="s">
        <v>226</v>
      </c>
      <c r="D38" s="29">
        <v>0</v>
      </c>
      <c r="E38" s="29">
        <v>288.50675000000001</v>
      </c>
      <c r="F38" s="29">
        <v>0</v>
      </c>
      <c r="G38" s="29">
        <f>SUM(D38:F38)</f>
        <v>288.50675000000001</v>
      </c>
      <c r="H38" s="51"/>
    </row>
    <row r="39" spans="2:8" x14ac:dyDescent="0.35">
      <c r="B39" s="23" t="s">
        <v>58</v>
      </c>
      <c r="C39" s="23"/>
      <c r="D39" s="30">
        <f>SUBTOTAL(9,D33:D38)</f>
        <v>12490.5728</v>
      </c>
      <c r="E39" s="30">
        <f>SUBTOTAL(9,E33:E38)</f>
        <v>6798.3313500000004</v>
      </c>
      <c r="F39" s="30">
        <f>SUBTOTAL(9,F33:F38)</f>
        <v>0</v>
      </c>
      <c r="G39" s="30">
        <f>SUBTOTAL(9,G33:G38)</f>
        <v>19288.904149999998</v>
      </c>
      <c r="H39" s="52"/>
    </row>
    <row r="40" spans="2:8" x14ac:dyDescent="0.35">
      <c r="D40" s="29"/>
      <c r="E40" s="29"/>
      <c r="F40" s="29"/>
      <c r="G40" s="29"/>
      <c r="H40" s="51"/>
    </row>
    <row r="41" spans="2:8" s="23" customFormat="1" x14ac:dyDescent="0.35">
      <c r="B41" s="23" t="s">
        <v>193</v>
      </c>
      <c r="D41" s="30"/>
      <c r="E41" s="30"/>
      <c r="F41" s="30"/>
      <c r="G41" s="30"/>
      <c r="H41" s="52"/>
    </row>
    <row r="42" spans="2:8" s="23" customFormat="1" ht="4.5" customHeight="1" x14ac:dyDescent="0.35">
      <c r="D42" s="30"/>
      <c r="E42" s="30"/>
      <c r="F42" s="30"/>
      <c r="G42" s="30"/>
      <c r="H42" s="52"/>
    </row>
    <row r="43" spans="2:8" s="23" customFormat="1" x14ac:dyDescent="0.35">
      <c r="B43" s="23" t="s">
        <v>29</v>
      </c>
      <c r="D43" s="30"/>
      <c r="E43" s="30"/>
      <c r="F43" s="30"/>
      <c r="G43" s="30"/>
      <c r="H43" s="52"/>
    </row>
    <row r="44" spans="2:8" x14ac:dyDescent="0.35">
      <c r="B44" s="44" t="s">
        <v>127</v>
      </c>
      <c r="D44" s="29">
        <v>934.35653000000002</v>
      </c>
      <c r="E44" s="29">
        <v>828.14143000000001</v>
      </c>
      <c r="F44" s="29">
        <v>-1762.4979599999999</v>
      </c>
      <c r="G44" s="29">
        <f>SUM(D44:F44)</f>
        <v>0</v>
      </c>
      <c r="H44" s="51"/>
    </row>
    <row r="45" spans="2:8" x14ac:dyDescent="0.35">
      <c r="B45" s="44" t="s">
        <v>128</v>
      </c>
      <c r="D45" s="29">
        <v>0</v>
      </c>
      <c r="E45" s="29">
        <v>201.20508999999998</v>
      </c>
      <c r="F45" s="29">
        <v>0</v>
      </c>
      <c r="G45" s="29">
        <f>SUM(D45:F45)</f>
        <v>201.20508999999998</v>
      </c>
      <c r="H45" s="51"/>
    </row>
    <row r="46" spans="2:8" x14ac:dyDescent="0.35">
      <c r="B46" s="44" t="s">
        <v>137</v>
      </c>
      <c r="D46" s="29">
        <v>581.24602000000004</v>
      </c>
      <c r="E46" s="29">
        <v>534.63806999999997</v>
      </c>
      <c r="F46" s="29">
        <v>0</v>
      </c>
      <c r="G46" s="29">
        <f>SUM(D46:F46)</f>
        <v>1115.88409</v>
      </c>
      <c r="H46" s="51"/>
    </row>
    <row r="47" spans="2:8" x14ac:dyDescent="0.35">
      <c r="B47" s="44" t="s">
        <v>86</v>
      </c>
      <c r="D47" s="29">
        <v>64.343230000000005</v>
      </c>
      <c r="E47" s="29">
        <v>850.47591</v>
      </c>
      <c r="F47" s="29">
        <v>-20.43516</v>
      </c>
      <c r="G47" s="29">
        <f>SUM(D47:F47)</f>
        <v>894.38398000000007</v>
      </c>
      <c r="H47" s="51"/>
    </row>
    <row r="48" spans="2:8" x14ac:dyDescent="0.35">
      <c r="B48" s="44" t="s">
        <v>194</v>
      </c>
      <c r="D48" s="29">
        <v>310.58859000000001</v>
      </c>
      <c r="E48" s="29">
        <v>-248.05282000000005</v>
      </c>
      <c r="F48" s="29">
        <v>207.52105</v>
      </c>
      <c r="G48" s="29">
        <v>270.05681999999996</v>
      </c>
      <c r="H48" s="51"/>
    </row>
    <row r="49" spans="2:8" s="23" customFormat="1" x14ac:dyDescent="0.35">
      <c r="B49" s="23" t="s">
        <v>58</v>
      </c>
      <c r="D49" s="30">
        <f>SUBTOTAL(9,D44:D48)</f>
        <v>1890.5343700000001</v>
      </c>
      <c r="E49" s="30">
        <f t="shared" ref="E49:G49" si="1">SUBTOTAL(9,E44:E48)</f>
        <v>2166.4076800000003</v>
      </c>
      <c r="F49" s="30">
        <f t="shared" si="1"/>
        <v>-1575.4120699999999</v>
      </c>
      <c r="G49" s="30">
        <f t="shared" si="1"/>
        <v>2481.5299799999998</v>
      </c>
      <c r="H49" s="52"/>
    </row>
    <row r="50" spans="2:8" s="23" customFormat="1" ht="4.5" customHeight="1" x14ac:dyDescent="0.35">
      <c r="D50" s="30"/>
      <c r="E50" s="30"/>
      <c r="F50" s="30"/>
      <c r="G50" s="30"/>
      <c r="H50" s="52"/>
    </row>
    <row r="51" spans="2:8" s="23" customFormat="1" x14ac:dyDescent="0.35">
      <c r="B51" s="23" t="s">
        <v>26</v>
      </c>
      <c r="D51" s="30"/>
      <c r="E51" s="30"/>
      <c r="F51" s="30"/>
      <c r="G51" s="30"/>
      <c r="H51" s="52"/>
    </row>
    <row r="52" spans="2:8" x14ac:dyDescent="0.35">
      <c r="B52" s="44" t="s">
        <v>117</v>
      </c>
      <c r="D52" s="29">
        <v>304.70203000000004</v>
      </c>
      <c r="E52" s="29">
        <v>219.70645000000002</v>
      </c>
      <c r="F52" s="29">
        <v>-524.40847999999994</v>
      </c>
      <c r="G52" s="29">
        <f>SUM(D52:F52)</f>
        <v>0</v>
      </c>
      <c r="H52" s="51"/>
    </row>
    <row r="53" spans="2:8" x14ac:dyDescent="0.35">
      <c r="B53" s="44" t="s">
        <v>232</v>
      </c>
      <c r="D53" s="29">
        <v>0</v>
      </c>
      <c r="E53" s="29">
        <v>0.25342999999999999</v>
      </c>
      <c r="F53" s="29">
        <v>0</v>
      </c>
      <c r="G53" s="29">
        <f>SUM(D53:F53)</f>
        <v>0.25342999999999999</v>
      </c>
      <c r="H53" s="51"/>
    </row>
    <row r="54" spans="2:8" x14ac:dyDescent="0.35">
      <c r="B54" s="44" t="s">
        <v>233</v>
      </c>
      <c r="D54" s="49">
        <v>0</v>
      </c>
      <c r="E54" s="49">
        <v>43.640260000000005</v>
      </c>
      <c r="F54" s="49">
        <v>0</v>
      </c>
      <c r="G54" s="29">
        <f>SUM(D54:F54)</f>
        <v>43.640260000000005</v>
      </c>
      <c r="H54" s="51"/>
    </row>
    <row r="55" spans="2:8" x14ac:dyDescent="0.35">
      <c r="B55" s="44" t="s">
        <v>194</v>
      </c>
      <c r="D55" s="29">
        <v>14.42651</v>
      </c>
      <c r="E55" s="29">
        <v>226.34990999999999</v>
      </c>
      <c r="F55" s="29">
        <v>-211.66811999999999</v>
      </c>
      <c r="G55" s="29">
        <v>29.1083</v>
      </c>
      <c r="H55" s="51"/>
    </row>
    <row r="56" spans="2:8" x14ac:dyDescent="0.35">
      <c r="B56" s="23" t="s">
        <v>58</v>
      </c>
      <c r="C56" s="23"/>
      <c r="D56" s="30">
        <f>SUBTOTAL(9,D52:D55)</f>
        <v>319.12854000000004</v>
      </c>
      <c r="E56" s="30">
        <f t="shared" ref="E56:G56" si="2">SUBTOTAL(9,E52:E55)</f>
        <v>489.95005000000003</v>
      </c>
      <c r="F56" s="30">
        <f t="shared" si="2"/>
        <v>-736.07659999999987</v>
      </c>
      <c r="G56" s="30">
        <f t="shared" si="2"/>
        <v>73.001990000000006</v>
      </c>
      <c r="H56" s="52"/>
    </row>
    <row r="57" spans="2:8" s="23" customFormat="1" ht="4.5" customHeight="1" x14ac:dyDescent="0.35">
      <c r="D57" s="30"/>
      <c r="E57" s="30"/>
      <c r="F57" s="30"/>
      <c r="G57" s="30"/>
      <c r="H57" s="52"/>
    </row>
    <row r="58" spans="2:8" s="23" customFormat="1" x14ac:dyDescent="0.35">
      <c r="B58" s="23" t="s">
        <v>27</v>
      </c>
      <c r="D58" s="30"/>
      <c r="E58" s="30"/>
      <c r="F58" s="30"/>
      <c r="G58" s="30"/>
      <c r="H58" s="52"/>
    </row>
    <row r="59" spans="2:8" x14ac:dyDescent="0.35">
      <c r="B59" s="44" t="s">
        <v>125</v>
      </c>
      <c r="D59" s="29">
        <v>1127.05225</v>
      </c>
      <c r="E59" s="29">
        <v>568.82801000000006</v>
      </c>
      <c r="F59" s="29">
        <v>-152.584</v>
      </c>
      <c r="G59" s="29">
        <f t="shared" ref="G59:G64" si="3">SUM(D59:F59)</f>
        <v>1543.2962599999998</v>
      </c>
      <c r="H59" s="51"/>
    </row>
    <row r="60" spans="2:8" x14ac:dyDescent="0.35">
      <c r="B60" s="44" t="s">
        <v>122</v>
      </c>
      <c r="D60" s="29">
        <v>416.26008000000002</v>
      </c>
      <c r="E60" s="29">
        <v>575.5154</v>
      </c>
      <c r="F60" s="29">
        <v>-991.77548000000002</v>
      </c>
      <c r="G60" s="29">
        <f t="shared" si="3"/>
        <v>0</v>
      </c>
      <c r="H60" s="51"/>
    </row>
    <row r="61" spans="2:8" x14ac:dyDescent="0.35">
      <c r="B61" s="44" t="s">
        <v>153</v>
      </c>
      <c r="D61" s="29">
        <v>0</v>
      </c>
      <c r="E61" s="29">
        <v>500.23101000000003</v>
      </c>
      <c r="F61" s="29">
        <v>-500.23101000000003</v>
      </c>
      <c r="G61" s="29">
        <f t="shared" si="3"/>
        <v>0</v>
      </c>
      <c r="H61" s="51"/>
    </row>
    <row r="62" spans="2:8" x14ac:dyDescent="0.35">
      <c r="B62" s="44" t="s">
        <v>227</v>
      </c>
      <c r="D62" s="49">
        <v>0</v>
      </c>
      <c r="E62" s="49">
        <v>41.047249999999998</v>
      </c>
      <c r="F62" s="49">
        <v>0</v>
      </c>
      <c r="G62" s="29">
        <f t="shared" si="3"/>
        <v>41.047249999999998</v>
      </c>
      <c r="H62" s="51"/>
    </row>
    <row r="63" spans="2:8" x14ac:dyDescent="0.35">
      <c r="B63" s="44" t="s">
        <v>228</v>
      </c>
      <c r="D63" s="29">
        <v>0</v>
      </c>
      <c r="E63" s="29">
        <v>37.543219999999998</v>
      </c>
      <c r="F63" s="29">
        <v>0</v>
      </c>
      <c r="G63" s="29">
        <f t="shared" si="3"/>
        <v>37.543219999999998</v>
      </c>
      <c r="H63" s="51"/>
    </row>
    <row r="64" spans="2:8" x14ac:dyDescent="0.35">
      <c r="B64" s="44" t="s">
        <v>229</v>
      </c>
      <c r="D64" s="49">
        <v>0</v>
      </c>
      <c r="E64" s="49">
        <v>210.89599999999999</v>
      </c>
      <c r="F64" s="49">
        <v>-210.89599999999999</v>
      </c>
      <c r="G64" s="29">
        <f t="shared" si="3"/>
        <v>0</v>
      </c>
      <c r="H64" s="51"/>
    </row>
    <row r="65" spans="2:8" s="23" customFormat="1" x14ac:dyDescent="0.35">
      <c r="B65" s="23" t="s">
        <v>58</v>
      </c>
      <c r="D65" s="30">
        <f>SUBTOTAL(9,D59:D64)</f>
        <v>1543.31233</v>
      </c>
      <c r="E65" s="30">
        <f t="shared" ref="E65:G65" si="4">SUBTOTAL(9,E59:E64)</f>
        <v>1934.06089</v>
      </c>
      <c r="F65" s="30">
        <f t="shared" si="4"/>
        <v>-1855.48649</v>
      </c>
      <c r="G65" s="30">
        <f t="shared" si="4"/>
        <v>1621.8867299999999</v>
      </c>
      <c r="H65" s="52"/>
    </row>
    <row r="66" spans="2:8" s="23" customFormat="1" ht="4.5" customHeight="1" x14ac:dyDescent="0.35">
      <c r="D66" s="30"/>
      <c r="E66" s="30"/>
      <c r="F66" s="30"/>
      <c r="G66" s="30"/>
      <c r="H66" s="52"/>
    </row>
    <row r="67" spans="2:8" s="23" customFormat="1" x14ac:dyDescent="0.35">
      <c r="B67" s="23" t="s">
        <v>55</v>
      </c>
      <c r="D67" s="30"/>
      <c r="E67" s="30"/>
      <c r="F67" s="30"/>
      <c r="G67" s="30"/>
      <c r="H67" s="52"/>
    </row>
    <row r="68" spans="2:8" x14ac:dyDescent="0.35">
      <c r="B68" s="44" t="s">
        <v>118</v>
      </c>
      <c r="D68" s="29">
        <v>0</v>
      </c>
      <c r="E68" s="29">
        <v>612.57865000000004</v>
      </c>
      <c r="F68" s="29">
        <v>-612.57865000000004</v>
      </c>
      <c r="G68" s="29">
        <f>SUM(D68:F68)</f>
        <v>0</v>
      </c>
      <c r="H68" s="51"/>
    </row>
    <row r="69" spans="2:8" x14ac:dyDescent="0.35">
      <c r="B69" s="44" t="s">
        <v>142</v>
      </c>
      <c r="D69" s="29">
        <v>185.23467000000002</v>
      </c>
      <c r="E69" s="29">
        <v>553.48193000000003</v>
      </c>
      <c r="F69" s="29">
        <v>-738.71659999999997</v>
      </c>
      <c r="G69" s="29">
        <f>SUM(D69:F69)</f>
        <v>0</v>
      </c>
      <c r="H69" s="51"/>
    </row>
    <row r="70" spans="2:8" x14ac:dyDescent="0.35">
      <c r="B70" s="44" t="s">
        <v>234</v>
      </c>
      <c r="D70" s="29">
        <v>0</v>
      </c>
      <c r="E70" s="29">
        <v>16.44622</v>
      </c>
      <c r="F70" s="29">
        <v>0</v>
      </c>
      <c r="G70" s="29">
        <f>SUM(D70:F70)</f>
        <v>16.44622</v>
      </c>
      <c r="H70" s="51"/>
    </row>
    <row r="71" spans="2:8" x14ac:dyDescent="0.35">
      <c r="B71" s="44" t="s">
        <v>235</v>
      </c>
      <c r="D71" s="29">
        <v>0</v>
      </c>
      <c r="E71" s="29">
        <v>18.75637</v>
      </c>
      <c r="F71" s="29">
        <v>-18.75637</v>
      </c>
      <c r="G71" s="29">
        <f>SUM(D71:F71)</f>
        <v>0</v>
      </c>
      <c r="H71" s="51"/>
    </row>
    <row r="72" spans="2:8" x14ac:dyDescent="0.35">
      <c r="B72" s="44" t="s">
        <v>194</v>
      </c>
      <c r="D72" s="29">
        <v>154.33947000000001</v>
      </c>
      <c r="E72" s="29">
        <v>1330.1837200000002</v>
      </c>
      <c r="F72" s="29">
        <v>-1472.2674300000001</v>
      </c>
      <c r="G72" s="29">
        <v>12.255759999999999</v>
      </c>
      <c r="H72" s="51"/>
    </row>
    <row r="73" spans="2:8" x14ac:dyDescent="0.35">
      <c r="B73" s="23" t="s">
        <v>58</v>
      </c>
      <c r="C73" s="23"/>
      <c r="D73" s="30">
        <f>SUBTOTAL(9,D68:D72)</f>
        <v>339.57414000000006</v>
      </c>
      <c r="E73" s="30">
        <f t="shared" ref="E73:G73" si="5">SUBTOTAL(9,E68:E72)</f>
        <v>2531.4468900000002</v>
      </c>
      <c r="F73" s="30">
        <f t="shared" si="5"/>
        <v>-2842.3190500000001</v>
      </c>
      <c r="G73" s="30">
        <f t="shared" si="5"/>
        <v>28.701979999999999</v>
      </c>
      <c r="H73" s="52"/>
    </row>
    <row r="74" spans="2:8" ht="4.5" customHeight="1" x14ac:dyDescent="0.35">
      <c r="D74" s="29"/>
      <c r="E74" s="29"/>
      <c r="F74" s="29"/>
      <c r="G74" s="29"/>
      <c r="H74" s="51"/>
    </row>
    <row r="75" spans="2:8" x14ac:dyDescent="0.35">
      <c r="B75" s="23" t="s">
        <v>56</v>
      </c>
      <c r="C75" s="23"/>
      <c r="D75" s="30"/>
      <c r="E75" s="30"/>
      <c r="F75" s="30"/>
      <c r="G75" s="30"/>
      <c r="H75" s="52"/>
    </row>
    <row r="76" spans="2:8" x14ac:dyDescent="0.35">
      <c r="B76" s="44" t="s">
        <v>194</v>
      </c>
      <c r="D76" s="29">
        <v>0</v>
      </c>
      <c r="E76" s="29">
        <v>690.53577000000007</v>
      </c>
      <c r="F76" s="29">
        <v>-690.53577000000007</v>
      </c>
      <c r="G76" s="29">
        <v>0</v>
      </c>
      <c r="H76" s="51"/>
    </row>
    <row r="77" spans="2:8" x14ac:dyDescent="0.35">
      <c r="B77" s="23" t="s">
        <v>58</v>
      </c>
      <c r="C77" s="23"/>
      <c r="D77" s="30">
        <f>SUBTOTAL(9,D76:D76)</f>
        <v>0</v>
      </c>
      <c r="E77" s="30">
        <f t="shared" ref="E77:G77" si="6">SUBTOTAL(9,E76:E76)</f>
        <v>690.53577000000007</v>
      </c>
      <c r="F77" s="30">
        <f t="shared" si="6"/>
        <v>-690.53577000000007</v>
      </c>
      <c r="G77" s="30">
        <f t="shared" si="6"/>
        <v>0</v>
      </c>
      <c r="H77" s="52"/>
    </row>
    <row r="78" spans="2:8" x14ac:dyDescent="0.35">
      <c r="B78" s="23"/>
      <c r="C78" s="23"/>
      <c r="D78" s="30"/>
      <c r="E78" s="30"/>
      <c r="F78" s="30"/>
      <c r="G78" s="30"/>
      <c r="H78" s="52"/>
    </row>
    <row r="79" spans="2:8" x14ac:dyDescent="0.35">
      <c r="B79" s="23" t="s">
        <v>206</v>
      </c>
      <c r="C79" s="23"/>
      <c r="D79" s="29"/>
      <c r="E79" s="29"/>
      <c r="F79" s="29"/>
      <c r="G79" s="29"/>
      <c r="H79" s="51"/>
    </row>
    <row r="80" spans="2:8" x14ac:dyDescent="0.35">
      <c r="B80" s="44" t="s">
        <v>236</v>
      </c>
      <c r="D80" s="29">
        <v>0</v>
      </c>
      <c r="E80" s="29">
        <v>266.24162000000001</v>
      </c>
      <c r="F80" s="29">
        <v>0</v>
      </c>
      <c r="G80" s="29">
        <f>SUM(D80:F80)</f>
        <v>266.24162000000001</v>
      </c>
      <c r="H80" s="51"/>
    </row>
    <row r="81" spans="2:8" x14ac:dyDescent="0.35">
      <c r="B81" s="44" t="s">
        <v>109</v>
      </c>
      <c r="D81" s="29">
        <v>99.812320000000014</v>
      </c>
      <c r="E81" s="29">
        <v>18.419119999999999</v>
      </c>
      <c r="F81" s="29">
        <v>0</v>
      </c>
      <c r="G81" s="29">
        <f>SUM(D81:F81)</f>
        <v>118.23144000000002</v>
      </c>
      <c r="H81" s="51"/>
    </row>
    <row r="82" spans="2:8" x14ac:dyDescent="0.35">
      <c r="B82" s="44" t="s">
        <v>194</v>
      </c>
      <c r="D82" s="29">
        <v>6.1077499999999993</v>
      </c>
      <c r="E82" s="29">
        <v>142.99547000000001</v>
      </c>
      <c r="F82" s="29">
        <v>-86.924270000000007</v>
      </c>
      <c r="G82" s="29">
        <v>62.17895</v>
      </c>
      <c r="H82" s="51"/>
    </row>
    <row r="83" spans="2:8" x14ac:dyDescent="0.35">
      <c r="B83" s="23" t="s">
        <v>58</v>
      </c>
      <c r="C83" s="23"/>
      <c r="D83" s="30">
        <f>SUBTOTAL(9,D80:D82)</f>
        <v>105.92007000000001</v>
      </c>
      <c r="E83" s="30">
        <f t="shared" ref="E83:G83" si="7">SUBTOTAL(9,E80:E82)</f>
        <v>427.65621000000004</v>
      </c>
      <c r="F83" s="30">
        <f t="shared" si="7"/>
        <v>-86.924270000000007</v>
      </c>
      <c r="G83" s="30">
        <f t="shared" si="7"/>
        <v>446.65201000000002</v>
      </c>
      <c r="H83" s="52"/>
    </row>
    <row r="84" spans="2:8" x14ac:dyDescent="0.35">
      <c r="B84" s="23"/>
      <c r="C84" s="23"/>
      <c r="D84" s="30"/>
      <c r="E84" s="30"/>
      <c r="F84" s="30"/>
      <c r="G84" s="30"/>
      <c r="H84" s="52"/>
    </row>
    <row r="85" spans="2:8" s="23" customFormat="1" x14ac:dyDescent="0.35">
      <c r="B85" s="23" t="s">
        <v>205</v>
      </c>
      <c r="D85" s="30"/>
      <c r="E85" s="30"/>
      <c r="F85" s="30"/>
      <c r="G85" s="30"/>
      <c r="H85" s="52"/>
    </row>
    <row r="86" spans="2:8" x14ac:dyDescent="0.35">
      <c r="B86" s="44" t="s">
        <v>237</v>
      </c>
      <c r="D86" s="29">
        <v>575.35715000000005</v>
      </c>
      <c r="E86" s="29">
        <v>0</v>
      </c>
      <c r="F86" s="29">
        <v>0</v>
      </c>
      <c r="G86" s="29">
        <f>SUM(D86:F86)</f>
        <v>575.35715000000005</v>
      </c>
      <c r="H86" s="51"/>
    </row>
    <row r="87" spans="2:8" x14ac:dyDescent="0.35">
      <c r="B87" s="44" t="s">
        <v>107</v>
      </c>
      <c r="D87" s="29">
        <v>0</v>
      </c>
      <c r="E87" s="29">
        <v>1289.22831</v>
      </c>
      <c r="F87" s="29">
        <v>-1289.22831</v>
      </c>
      <c r="G87" s="29">
        <f>SUM(D87:F87)</f>
        <v>0</v>
      </c>
      <c r="H87" s="51"/>
    </row>
    <row r="88" spans="2:8" x14ac:dyDescent="0.35">
      <c r="B88" s="44" t="s">
        <v>106</v>
      </c>
      <c r="D88" s="29">
        <v>1474.15563</v>
      </c>
      <c r="E88" s="29">
        <v>134.49636999999998</v>
      </c>
      <c r="F88" s="29">
        <v>0</v>
      </c>
      <c r="G88" s="29">
        <f>SUM(D88:F88)</f>
        <v>1608.652</v>
      </c>
      <c r="H88" s="51"/>
    </row>
    <row r="89" spans="2:8" x14ac:dyDescent="0.35">
      <c r="B89" s="44" t="s">
        <v>161</v>
      </c>
      <c r="D89" s="29">
        <v>0</v>
      </c>
      <c r="E89" s="29">
        <v>337.41061999999999</v>
      </c>
      <c r="F89" s="29">
        <v>0</v>
      </c>
      <c r="G89" s="29">
        <f>SUM(D89:F89)</f>
        <v>337.41061999999999</v>
      </c>
      <c r="H89" s="51"/>
    </row>
    <row r="90" spans="2:8" x14ac:dyDescent="0.35">
      <c r="B90" s="44" t="s">
        <v>194</v>
      </c>
      <c r="D90" s="29">
        <v>663.46722999999997</v>
      </c>
      <c r="E90" s="29">
        <v>1434.6903900000002</v>
      </c>
      <c r="F90" s="29">
        <v>-994.49868000000026</v>
      </c>
      <c r="G90" s="29">
        <v>1103.6589400000003</v>
      </c>
      <c r="H90" s="51"/>
    </row>
    <row r="91" spans="2:8" x14ac:dyDescent="0.35">
      <c r="B91" s="23" t="s">
        <v>58</v>
      </c>
      <c r="C91" s="23"/>
      <c r="D91" s="30">
        <f>SUBTOTAL(9,D86:D90)</f>
        <v>2712.9800100000002</v>
      </c>
      <c r="E91" s="30">
        <f t="shared" ref="E91:G91" si="8">SUBTOTAL(9,E86:E90)</f>
        <v>3195.8256900000001</v>
      </c>
      <c r="F91" s="30">
        <f t="shared" si="8"/>
        <v>-2283.7269900000001</v>
      </c>
      <c r="G91" s="30">
        <f t="shared" si="8"/>
        <v>3625.0787100000002</v>
      </c>
      <c r="H91" s="52"/>
    </row>
    <row r="92" spans="2:8" ht="8" customHeight="1" x14ac:dyDescent="0.35">
      <c r="D92" s="29"/>
      <c r="E92" s="29"/>
      <c r="F92" s="29"/>
      <c r="G92" s="29"/>
      <c r="H92" s="51"/>
    </row>
    <row r="93" spans="2:8" ht="15" thickBot="1" x14ac:dyDescent="0.4">
      <c r="B93" s="32" t="s">
        <v>57</v>
      </c>
      <c r="C93" s="32"/>
      <c r="D93" s="33">
        <f>SUBTOTAL(9,D9:D91)</f>
        <v>53402.488079999996</v>
      </c>
      <c r="E93" s="33">
        <f>SUBTOTAL(9,E9:E91)</f>
        <v>76273.940980000014</v>
      </c>
      <c r="F93" s="33">
        <f>SUBTOTAL(9,F9:F91)</f>
        <v>-36748.960440000003</v>
      </c>
      <c r="G93" s="33">
        <f>SUBTOTAL(9,G9:G91)</f>
        <v>92927.468620000029</v>
      </c>
      <c r="H93" s="52"/>
    </row>
    <row r="94" spans="2:8" ht="15" thickTop="1" x14ac:dyDescent="0.35">
      <c r="D94" s="29"/>
      <c r="E94" s="29"/>
      <c r="F94" s="29"/>
      <c r="G94" s="29"/>
      <c r="H94" s="51"/>
    </row>
    <row r="95" spans="2:8" x14ac:dyDescent="0.35">
      <c r="B95" s="23" t="s">
        <v>195</v>
      </c>
      <c r="D95" s="29"/>
      <c r="E95" s="29"/>
      <c r="F95" s="29"/>
      <c r="G95" s="29"/>
      <c r="H95" s="51"/>
    </row>
    <row r="96" spans="2:8" x14ac:dyDescent="0.35">
      <c r="B96" s="44" t="s">
        <v>230</v>
      </c>
      <c r="D96" s="29">
        <v>-7026.1264600000004</v>
      </c>
      <c r="E96" s="29">
        <v>-3847.9123</v>
      </c>
      <c r="F96" s="29">
        <v>0</v>
      </c>
      <c r="G96" s="29">
        <f>SUM(D96:F96)</f>
        <v>-10874.038759999999</v>
      </c>
      <c r="H96" s="51"/>
    </row>
    <row r="97" spans="2:8" s="23" customFormat="1" x14ac:dyDescent="0.35">
      <c r="B97" s="44" t="s">
        <v>135</v>
      </c>
      <c r="C97"/>
      <c r="D97" s="29">
        <v>-4900.9201299999995</v>
      </c>
      <c r="E97" s="29">
        <v>-1822.4255700000001</v>
      </c>
      <c r="F97" s="29">
        <v>500.44615999999996</v>
      </c>
      <c r="G97" s="29">
        <f>SUM(D97:F97)</f>
        <v>-6222.8995400000003</v>
      </c>
      <c r="H97" s="51"/>
    </row>
    <row r="98" spans="2:8" s="23" customFormat="1" x14ac:dyDescent="0.35">
      <c r="B98" s="44" t="s">
        <v>231</v>
      </c>
      <c r="C98"/>
      <c r="D98" s="29">
        <v>0</v>
      </c>
      <c r="E98" s="29">
        <v>-4520.473</v>
      </c>
      <c r="F98" s="29">
        <v>4520.473</v>
      </c>
      <c r="G98" s="29">
        <f>SUM(D98:F98)</f>
        <v>0</v>
      </c>
      <c r="H98" s="51"/>
    </row>
    <row r="99" spans="2:8" x14ac:dyDescent="0.35">
      <c r="B99" s="23" t="s">
        <v>58</v>
      </c>
      <c r="D99" s="29">
        <f>SUBTOTAL(9,D96:D98)</f>
        <v>-11927.04659</v>
      </c>
      <c r="E99" s="29">
        <f>SUBTOTAL(9,E96:E98)</f>
        <v>-10190.810870000001</v>
      </c>
      <c r="F99" s="29">
        <f>SUBTOTAL(9,F96:F98)</f>
        <v>5020.9191599999995</v>
      </c>
      <c r="G99" s="29">
        <f>SUBTOTAL(9,G96:G98)</f>
        <v>-17096.938300000002</v>
      </c>
      <c r="H99" s="51"/>
    </row>
    <row r="100" spans="2:8" x14ac:dyDescent="0.35">
      <c r="B100" s="23"/>
      <c r="D100" s="29"/>
      <c r="E100" s="29"/>
      <c r="F100" s="29"/>
      <c r="G100" s="29"/>
      <c r="H100" s="51"/>
    </row>
    <row r="101" spans="2:8" x14ac:dyDescent="0.35">
      <c r="B101" s="23" t="s">
        <v>196</v>
      </c>
      <c r="D101" s="29"/>
      <c r="E101" s="29"/>
      <c r="F101" s="29"/>
      <c r="G101" s="29"/>
      <c r="H101" s="51"/>
    </row>
    <row r="102" spans="2:8" x14ac:dyDescent="0.35">
      <c r="B102" s="44" t="s">
        <v>126</v>
      </c>
      <c r="D102" s="29">
        <v>-860.67630000000008</v>
      </c>
      <c r="E102" s="29">
        <v>-466.92277000000001</v>
      </c>
      <c r="F102" s="29">
        <v>88.028139999999993</v>
      </c>
      <c r="G102" s="29">
        <f>SUM(D102:F102)</f>
        <v>-1239.5709300000003</v>
      </c>
      <c r="H102" s="51"/>
    </row>
    <row r="103" spans="2:8" x14ac:dyDescent="0.35">
      <c r="B103" s="44" t="s">
        <v>164</v>
      </c>
      <c r="D103" s="29">
        <v>0</v>
      </c>
      <c r="E103" s="29">
        <v>-524.35682999999995</v>
      </c>
      <c r="F103" s="29">
        <v>524.35682999999995</v>
      </c>
      <c r="G103" s="29">
        <f>SUM(D103:F103)</f>
        <v>0</v>
      </c>
      <c r="H103" s="51"/>
    </row>
    <row r="104" spans="2:8" x14ac:dyDescent="0.35">
      <c r="B104" s="23" t="s">
        <v>58</v>
      </c>
      <c r="D104" s="29">
        <f>SUBTOTAL(9,D102:D103)</f>
        <v>-860.67630000000008</v>
      </c>
      <c r="E104" s="29">
        <f>SUBTOTAL(9,E102:E103)</f>
        <v>-991.27959999999996</v>
      </c>
      <c r="F104" s="29">
        <f>SUBTOTAL(9,F102:F103)</f>
        <v>612.38496999999995</v>
      </c>
      <c r="G104" s="29">
        <f>SUBTOTAL(9,G102:G103)</f>
        <v>-1239.5709300000003</v>
      </c>
      <c r="H104" s="51"/>
    </row>
    <row r="105" spans="2:8" x14ac:dyDescent="0.35">
      <c r="B105" s="23"/>
      <c r="D105" s="29"/>
      <c r="E105" s="29"/>
      <c r="F105" s="29"/>
      <c r="G105" s="29"/>
      <c r="H105" s="51"/>
    </row>
    <row r="106" spans="2:8" x14ac:dyDescent="0.35">
      <c r="B106" s="23" t="s">
        <v>198</v>
      </c>
      <c r="D106" s="29"/>
      <c r="E106" s="29"/>
      <c r="F106" s="29"/>
      <c r="G106" s="29"/>
      <c r="H106" s="51"/>
    </row>
    <row r="107" spans="2:8" x14ac:dyDescent="0.35">
      <c r="B107" s="44" t="s">
        <v>134</v>
      </c>
      <c r="D107" s="29">
        <v>0</v>
      </c>
      <c r="E107" s="29">
        <v>-385.62966999999998</v>
      </c>
      <c r="F107" s="29">
        <v>385.62966999999998</v>
      </c>
      <c r="G107" s="29">
        <f>SUM(D107:F107)</f>
        <v>0</v>
      </c>
      <c r="H107" s="51"/>
    </row>
    <row r="108" spans="2:8" x14ac:dyDescent="0.35">
      <c r="B108" s="44" t="s">
        <v>136</v>
      </c>
      <c r="D108" s="29">
        <v>-288.54021</v>
      </c>
      <c r="E108" s="29">
        <v>-67.245999999999995</v>
      </c>
      <c r="F108" s="29">
        <v>0</v>
      </c>
      <c r="G108" s="29">
        <f>SUM(D108:F108)</f>
        <v>-355.78620999999998</v>
      </c>
      <c r="H108" s="51"/>
    </row>
    <row r="109" spans="2:8" x14ac:dyDescent="0.35">
      <c r="B109" s="23" t="s">
        <v>58</v>
      </c>
      <c r="D109" s="29">
        <f>SUBTOTAL(9,D107:D108)</f>
        <v>-288.54021</v>
      </c>
      <c r="E109" s="29">
        <f>SUBTOTAL(9,E107:E108)</f>
        <v>-452.87566999999996</v>
      </c>
      <c r="F109" s="29">
        <f>SUBTOTAL(9,F107:F108)</f>
        <v>385.62966999999998</v>
      </c>
      <c r="G109" s="29">
        <f>SUBTOTAL(9,G107:G108)</f>
        <v>-355.78620999999998</v>
      </c>
      <c r="H109" s="51"/>
    </row>
    <row r="110" spans="2:8" x14ac:dyDescent="0.35">
      <c r="D110" s="29"/>
      <c r="E110" s="29"/>
      <c r="F110" s="29"/>
      <c r="G110" s="29"/>
      <c r="H110" s="51"/>
    </row>
    <row r="111" spans="2:8" ht="15" thickBot="1" x14ac:dyDescent="0.4">
      <c r="B111" s="32" t="s">
        <v>57</v>
      </c>
      <c r="C111" s="32"/>
      <c r="D111" s="33">
        <f>SUBTOTAL(9,D96:D109)</f>
        <v>-13076.2631</v>
      </c>
      <c r="E111" s="33">
        <f>SUBTOTAL(9,E96:E109)</f>
        <v>-11634.96614</v>
      </c>
      <c r="F111" s="33">
        <f>SUBTOTAL(9,F96:F109)</f>
        <v>6018.9337999999998</v>
      </c>
      <c r="G111" s="33">
        <f>SUBTOTAL(9,G96:G109)</f>
        <v>-18692.295440000002</v>
      </c>
      <c r="H111" s="52"/>
    </row>
    <row r="112" spans="2:8" ht="15" thickTop="1" x14ac:dyDescent="0.35">
      <c r="D112" s="29"/>
      <c r="E112" s="29"/>
      <c r="F112" s="29"/>
      <c r="G112" s="29"/>
      <c r="H112" s="51"/>
    </row>
    <row r="113" spans="2:13" x14ac:dyDescent="0.35">
      <c r="B113" s="2" t="s">
        <v>197</v>
      </c>
      <c r="D113" s="29">
        <f>D29</f>
        <v>34000.465819999998</v>
      </c>
      <c r="E113" s="29">
        <f>E29</f>
        <v>58039.726450000009</v>
      </c>
      <c r="F113" s="29">
        <f>F29</f>
        <v>-26678.479200000002</v>
      </c>
      <c r="G113" s="29">
        <f>G29</f>
        <v>65361.713070000005</v>
      </c>
      <c r="H113" s="51"/>
      <c r="J113" s="48"/>
      <c r="K113" s="48"/>
      <c r="L113" s="48"/>
      <c r="M113" s="48"/>
    </row>
    <row r="114" spans="2:13" ht="2" customHeight="1" x14ac:dyDescent="0.35">
      <c r="B114" s="2"/>
      <c r="D114" s="29"/>
      <c r="E114" s="29"/>
      <c r="F114" s="29"/>
      <c r="G114" s="29"/>
      <c r="H114" s="51"/>
    </row>
    <row r="115" spans="2:13" x14ac:dyDescent="0.35">
      <c r="B115" s="38" t="s">
        <v>193</v>
      </c>
      <c r="D115" s="29"/>
      <c r="E115" s="29"/>
      <c r="F115" s="29"/>
      <c r="G115" s="29"/>
      <c r="H115" s="51"/>
    </row>
    <row r="116" spans="2:13" x14ac:dyDescent="0.35">
      <c r="B116" s="47" t="s">
        <v>12</v>
      </c>
      <c r="D116" s="29">
        <f>D49</f>
        <v>1890.5343700000001</v>
      </c>
      <c r="E116" s="29">
        <f>E49</f>
        <v>2166.4076800000003</v>
      </c>
      <c r="F116" s="29">
        <f>F49</f>
        <v>-1575.4120699999999</v>
      </c>
      <c r="G116" s="29">
        <f>G49</f>
        <v>2481.5299799999998</v>
      </c>
      <c r="H116" s="51"/>
      <c r="J116" s="48"/>
      <c r="K116" s="48"/>
      <c r="L116" s="48"/>
      <c r="M116" s="48"/>
    </row>
    <row r="117" spans="2:13" x14ac:dyDescent="0.35">
      <c r="B117" s="47" t="s">
        <v>10</v>
      </c>
      <c r="D117" s="29">
        <f>D56</f>
        <v>319.12854000000004</v>
      </c>
      <c r="E117" s="29">
        <f>E56</f>
        <v>489.95005000000003</v>
      </c>
      <c r="F117" s="29">
        <f>F56</f>
        <v>-736.07659999999987</v>
      </c>
      <c r="G117" s="29">
        <f>G56</f>
        <v>73.001990000000006</v>
      </c>
      <c r="H117" s="51"/>
      <c r="J117" s="48"/>
      <c r="K117" s="48"/>
      <c r="L117" s="48"/>
      <c r="M117" s="48"/>
    </row>
    <row r="118" spans="2:13" x14ac:dyDescent="0.35">
      <c r="B118" s="47" t="s">
        <v>11</v>
      </c>
      <c r="D118" s="29">
        <f>D65</f>
        <v>1543.31233</v>
      </c>
      <c r="E118" s="29">
        <f>E65</f>
        <v>1934.06089</v>
      </c>
      <c r="F118" s="29">
        <f>F65</f>
        <v>-1855.48649</v>
      </c>
      <c r="G118" s="29">
        <f>G65</f>
        <v>1621.8867299999999</v>
      </c>
      <c r="H118" s="51"/>
      <c r="J118" s="48"/>
      <c r="K118" s="48"/>
      <c r="L118" s="48"/>
      <c r="M118" s="48"/>
    </row>
    <row r="119" spans="2:13" x14ac:dyDescent="0.35">
      <c r="B119" s="47" t="s">
        <v>13</v>
      </c>
      <c r="D119" s="29">
        <f>D73</f>
        <v>339.57414000000006</v>
      </c>
      <c r="E119" s="29">
        <f>E73</f>
        <v>2531.4468900000002</v>
      </c>
      <c r="F119" s="29">
        <f>F73</f>
        <v>-2842.3190500000001</v>
      </c>
      <c r="G119" s="29">
        <f>G73</f>
        <v>28.701979999999999</v>
      </c>
      <c r="H119" s="51"/>
      <c r="J119" s="48"/>
      <c r="K119" s="48"/>
      <c r="L119" s="48"/>
      <c r="M119" s="48"/>
    </row>
    <row r="120" spans="2:13" ht="2" customHeight="1" x14ac:dyDescent="0.35">
      <c r="B120" s="2"/>
      <c r="D120" s="29"/>
      <c r="E120" s="29"/>
      <c r="F120" s="29"/>
      <c r="G120" s="29"/>
      <c r="H120" s="51"/>
      <c r="J120" s="48"/>
      <c r="K120" s="48"/>
      <c r="L120" s="48"/>
      <c r="M120" s="48"/>
    </row>
    <row r="121" spans="2:13" ht="2" customHeight="1" x14ac:dyDescent="0.35">
      <c r="D121" s="29"/>
      <c r="E121" s="29"/>
      <c r="F121" s="29"/>
      <c r="G121" s="29"/>
      <c r="H121" s="51"/>
      <c r="J121" s="48"/>
      <c r="K121" s="48"/>
      <c r="L121" s="48"/>
      <c r="M121" s="48"/>
    </row>
    <row r="122" spans="2:13" x14ac:dyDescent="0.35">
      <c r="B122" s="2" t="s">
        <v>56</v>
      </c>
      <c r="D122" s="29">
        <f>D77</f>
        <v>0</v>
      </c>
      <c r="E122" s="29">
        <f>E77</f>
        <v>690.53577000000007</v>
      </c>
      <c r="F122" s="29">
        <f>F77</f>
        <v>-690.53577000000007</v>
      </c>
      <c r="G122" s="29">
        <f>G77</f>
        <v>0</v>
      </c>
      <c r="H122" s="51"/>
      <c r="J122" s="48"/>
      <c r="K122" s="48"/>
      <c r="L122" s="48"/>
      <c r="M122" s="48"/>
    </row>
    <row r="123" spans="2:13" ht="5.5" customHeight="1" x14ac:dyDescent="0.35">
      <c r="B123" s="39"/>
      <c r="D123" s="29"/>
      <c r="E123" s="29"/>
      <c r="F123" s="29"/>
      <c r="G123" s="29"/>
      <c r="H123" s="51"/>
      <c r="J123" s="48"/>
      <c r="K123" s="48"/>
      <c r="L123" s="48"/>
      <c r="M123" s="48"/>
    </row>
    <row r="124" spans="2:13" x14ac:dyDescent="0.35">
      <c r="B124" s="38" t="s">
        <v>212</v>
      </c>
      <c r="D124" s="29">
        <f>SUM(D83)</f>
        <v>105.92007000000001</v>
      </c>
      <c r="E124" s="29">
        <f>SUM(E83)</f>
        <v>427.65621000000004</v>
      </c>
      <c r="F124" s="29">
        <f>SUM(F83)</f>
        <v>-86.924270000000007</v>
      </c>
      <c r="G124" s="29">
        <f>SUM(G83)</f>
        <v>446.65201000000002</v>
      </c>
      <c r="H124" s="51"/>
      <c r="J124" s="48"/>
      <c r="K124" s="48"/>
      <c r="L124" s="48"/>
      <c r="M124" s="48"/>
    </row>
    <row r="125" spans="2:13" ht="6" customHeight="1" x14ac:dyDescent="0.35">
      <c r="B125" s="2"/>
      <c r="D125" s="29"/>
      <c r="E125" s="29"/>
      <c r="F125" s="29"/>
      <c r="G125" s="29"/>
      <c r="H125" s="51"/>
      <c r="J125" s="48"/>
      <c r="K125" s="48"/>
      <c r="L125" s="48"/>
      <c r="M125" s="48"/>
    </row>
    <row r="126" spans="2:13" x14ac:dyDescent="0.35">
      <c r="B126" s="38" t="s">
        <v>81</v>
      </c>
      <c r="D126" s="29">
        <f>SUM(D113:D124)</f>
        <v>38198.935269999994</v>
      </c>
      <c r="E126" s="29">
        <f>SUM(E113:E124)</f>
        <v>66279.783940000008</v>
      </c>
      <c r="F126" s="29">
        <f>SUM(F113:F124)</f>
        <v>-34465.233450000007</v>
      </c>
      <c r="G126" s="29">
        <f>SUM(G113:G124)</f>
        <v>70013.48576000001</v>
      </c>
      <c r="H126" s="51"/>
      <c r="J126" s="48"/>
      <c r="K126" s="48"/>
      <c r="L126" s="48"/>
      <c r="M126" s="48"/>
    </row>
    <row r="127" spans="2:13" x14ac:dyDescent="0.35">
      <c r="B127" s="38"/>
      <c r="D127" s="29"/>
      <c r="E127" s="29"/>
      <c r="F127" s="29"/>
      <c r="G127" s="29"/>
      <c r="H127" s="51"/>
      <c r="J127" s="48"/>
      <c r="K127" s="48"/>
      <c r="L127" s="48"/>
      <c r="M127" s="48"/>
    </row>
    <row r="128" spans="2:13" x14ac:dyDescent="0.35">
      <c r="B128" s="38" t="s">
        <v>77</v>
      </c>
      <c r="D128" s="29">
        <f>SUM(D39,D91)</f>
        <v>15203.552810000001</v>
      </c>
      <c r="E128" s="29">
        <f>SUM(E39,E91)</f>
        <v>9994.1570400000001</v>
      </c>
      <c r="F128" s="29">
        <f>SUM(F39,F91)</f>
        <v>-2283.7269900000001</v>
      </c>
      <c r="G128" s="29">
        <f>SUM(G39,G91)</f>
        <v>22913.98286</v>
      </c>
      <c r="H128" s="51"/>
      <c r="J128" s="48"/>
      <c r="K128" s="48"/>
      <c r="L128" s="48"/>
      <c r="M128" s="48"/>
    </row>
    <row r="129" spans="2:13" x14ac:dyDescent="0.35">
      <c r="B129" s="2"/>
      <c r="D129" s="29"/>
      <c r="E129" s="29"/>
      <c r="F129" s="29"/>
      <c r="G129" s="29"/>
      <c r="H129" s="51"/>
      <c r="J129" s="48"/>
      <c r="K129" s="48"/>
      <c r="L129" s="48"/>
      <c r="M129" s="48"/>
    </row>
    <row r="130" spans="2:13" x14ac:dyDescent="0.35">
      <c r="B130" s="38" t="s">
        <v>82</v>
      </c>
      <c r="D130" s="29"/>
      <c r="E130" s="29"/>
      <c r="F130" s="29"/>
      <c r="G130" s="29"/>
      <c r="H130" s="51"/>
      <c r="J130" s="48"/>
      <c r="K130" s="48"/>
      <c r="L130" s="48"/>
      <c r="M130" s="48"/>
    </row>
    <row r="131" spans="2:13" x14ac:dyDescent="0.35">
      <c r="B131" s="45" t="s">
        <v>79</v>
      </c>
      <c r="D131" s="29">
        <f>SUM(D104,D99)</f>
        <v>-12787.722890000001</v>
      </c>
      <c r="E131" s="29">
        <f>SUM(E104,E99)</f>
        <v>-11182.090470000001</v>
      </c>
      <c r="F131" s="29">
        <f>SUM(F104,F99)</f>
        <v>5633.3041299999995</v>
      </c>
      <c r="G131" s="29">
        <f>SUM(G104,G99)</f>
        <v>-18336.509230000003</v>
      </c>
      <c r="H131" s="51"/>
      <c r="J131" s="48"/>
      <c r="K131" s="48"/>
      <c r="L131" s="48"/>
      <c r="M131" s="48"/>
    </row>
    <row r="132" spans="2:13" x14ac:dyDescent="0.35">
      <c r="B132" s="45" t="s">
        <v>80</v>
      </c>
      <c r="D132" s="29">
        <f>SUM(D109)</f>
        <v>-288.54021</v>
      </c>
      <c r="E132" s="29">
        <f>SUM(E109)</f>
        <v>-452.87566999999996</v>
      </c>
      <c r="F132" s="29">
        <f>SUM(F109)</f>
        <v>385.62966999999998</v>
      </c>
      <c r="G132" s="29">
        <f>SUM(G109)</f>
        <v>-355.78620999999998</v>
      </c>
      <c r="H132" s="51"/>
      <c r="J132" s="48"/>
      <c r="K132" s="48"/>
      <c r="L132" s="48"/>
      <c r="M132" s="48"/>
    </row>
    <row r="133" spans="2:13" x14ac:dyDescent="0.35">
      <c r="D133" s="29"/>
      <c r="E133" s="29"/>
      <c r="F133" s="29"/>
      <c r="G133" s="29"/>
      <c r="H133" s="51"/>
      <c r="J133" s="48"/>
      <c r="K133" s="48"/>
      <c r="L133" s="48"/>
      <c r="M133" s="48"/>
    </row>
    <row r="134" spans="2:13" s="23" customFormat="1" x14ac:dyDescent="0.35">
      <c r="B134" s="23" t="s">
        <v>53</v>
      </c>
      <c r="D134" s="29"/>
      <c r="E134" s="29"/>
      <c r="F134" s="29"/>
      <c r="G134" s="29"/>
      <c r="H134" s="51"/>
      <c r="J134" s="48"/>
      <c r="K134" s="48"/>
      <c r="L134" s="48"/>
      <c r="M134" s="48"/>
    </row>
    <row r="135" spans="2:13" x14ac:dyDescent="0.35">
      <c r="B135" s="44" t="s">
        <v>53</v>
      </c>
      <c r="D135" s="29">
        <v>345.91790999999995</v>
      </c>
      <c r="E135" s="29">
        <v>554.79737999999998</v>
      </c>
      <c r="F135" s="29">
        <v>-900.71528999999998</v>
      </c>
      <c r="G135" s="29">
        <f>SUM(D135:F135)</f>
        <v>0</v>
      </c>
      <c r="H135" s="51"/>
      <c r="J135" s="48"/>
      <c r="K135" s="48"/>
      <c r="L135" s="48"/>
      <c r="M135" s="48"/>
    </row>
    <row r="136" spans="2:13" x14ac:dyDescent="0.35">
      <c r="B136" s="2" t="s">
        <v>61</v>
      </c>
      <c r="C136" s="23"/>
      <c r="D136" s="30">
        <f>SUBTOTAL(9,D135:D135)</f>
        <v>345.91790999999995</v>
      </c>
      <c r="E136" s="30">
        <f>SUBTOTAL(9,E135:E135)</f>
        <v>554.79737999999998</v>
      </c>
      <c r="F136" s="30">
        <f>SUBTOTAL(9,F135:F135)</f>
        <v>-900.71528999999998</v>
      </c>
      <c r="G136" s="30">
        <f>SUBTOTAL(9,G135:G135)</f>
        <v>0</v>
      </c>
      <c r="H136" s="52"/>
      <c r="J136" s="48"/>
      <c r="K136" s="48"/>
      <c r="L136" s="48"/>
      <c r="M136" s="48"/>
    </row>
    <row r="137" spans="2:13" x14ac:dyDescent="0.35">
      <c r="D137" s="29"/>
      <c r="E137" s="29"/>
      <c r="F137" s="29"/>
      <c r="G137" s="29"/>
      <c r="H137" s="51"/>
      <c r="J137" s="48"/>
      <c r="K137" s="48"/>
      <c r="L137" s="48"/>
      <c r="M137" s="48"/>
    </row>
    <row r="138" spans="2:13" x14ac:dyDescent="0.35">
      <c r="B138" s="23" t="s">
        <v>64</v>
      </c>
      <c r="D138" s="29"/>
      <c r="E138" s="29"/>
      <c r="F138" s="29"/>
      <c r="G138" s="29"/>
      <c r="H138" s="51"/>
      <c r="J138" s="48"/>
      <c r="K138" s="48"/>
      <c r="L138" s="48"/>
      <c r="M138" s="48"/>
    </row>
    <row r="139" spans="2:13" x14ac:dyDescent="0.35">
      <c r="B139" s="44" t="s">
        <v>148</v>
      </c>
      <c r="D139" s="29">
        <v>40.0929</v>
      </c>
      <c r="E139" s="29">
        <v>605.06574999999998</v>
      </c>
      <c r="F139" s="29">
        <v>-645.15865000000008</v>
      </c>
      <c r="G139" s="29">
        <f>SUM(D139:F139)</f>
        <v>0</v>
      </c>
      <c r="H139" s="51"/>
      <c r="J139" s="48"/>
      <c r="K139" s="48"/>
      <c r="L139" s="48"/>
      <c r="M139" s="48"/>
    </row>
    <row r="140" spans="2:13" x14ac:dyDescent="0.35">
      <c r="B140" s="38" t="s">
        <v>65</v>
      </c>
      <c r="C140" s="23"/>
      <c r="D140" s="30">
        <f>SUBTOTAL(9,D139:D139)</f>
        <v>40.0929</v>
      </c>
      <c r="E140" s="30">
        <f>SUBTOTAL(9,E139:E139)</f>
        <v>605.06574999999998</v>
      </c>
      <c r="F140" s="30">
        <f>SUBTOTAL(9,F139:F139)</f>
        <v>-645.15865000000008</v>
      </c>
      <c r="G140" s="30">
        <f>SUBTOTAL(9,G139:G139)</f>
        <v>0</v>
      </c>
      <c r="H140" s="52"/>
      <c r="J140" s="48"/>
      <c r="K140" s="48"/>
      <c r="L140" s="48"/>
      <c r="M140" s="48"/>
    </row>
    <row r="141" spans="2:13" x14ac:dyDescent="0.35">
      <c r="D141" s="29"/>
      <c r="E141" s="29"/>
      <c r="F141" s="29"/>
      <c r="G141" s="29"/>
      <c r="H141" s="51"/>
    </row>
    <row r="163" spans="4:8" x14ac:dyDescent="0.35">
      <c r="D163" s="28"/>
      <c r="E163" s="28"/>
      <c r="F163" s="28"/>
      <c r="G163" s="28"/>
      <c r="H163" s="53"/>
    </row>
    <row r="164" spans="4:8" x14ac:dyDescent="0.35">
      <c r="D164" s="28"/>
      <c r="E164" s="28"/>
      <c r="F164" s="28"/>
      <c r="G164" s="28"/>
      <c r="H164" s="53"/>
    </row>
    <row r="165" spans="4:8" x14ac:dyDescent="0.35">
      <c r="D165" s="28"/>
      <c r="E165" s="28"/>
      <c r="F165" s="28"/>
      <c r="G165" s="28"/>
      <c r="H165" s="53"/>
    </row>
    <row r="166" spans="4:8" x14ac:dyDescent="0.35">
      <c r="D166" s="28"/>
      <c r="E166" s="28"/>
      <c r="F166" s="28"/>
      <c r="G166" s="28"/>
      <c r="H166" s="53"/>
    </row>
    <row r="167" spans="4:8" x14ac:dyDescent="0.35">
      <c r="D167" s="28"/>
      <c r="E167" s="28"/>
      <c r="F167" s="28"/>
      <c r="G167" s="28"/>
      <c r="H167" s="53"/>
    </row>
    <row r="168" spans="4:8" x14ac:dyDescent="0.35">
      <c r="D168" s="28"/>
      <c r="E168" s="28"/>
      <c r="F168" s="28"/>
      <c r="G168" s="28"/>
      <c r="H168" s="53"/>
    </row>
    <row r="169" spans="4:8" x14ac:dyDescent="0.35">
      <c r="D169" s="28"/>
      <c r="E169" s="28"/>
      <c r="F169" s="28"/>
      <c r="G169" s="28"/>
      <c r="H169" s="53"/>
    </row>
    <row r="170" spans="4:8" x14ac:dyDescent="0.35">
      <c r="D170" s="28"/>
      <c r="E170" s="28"/>
      <c r="F170" s="28"/>
      <c r="G170" s="28"/>
      <c r="H170" s="53"/>
    </row>
    <row r="171" spans="4:8" x14ac:dyDescent="0.35">
      <c r="D171" s="28"/>
      <c r="E171" s="28"/>
      <c r="F171" s="28"/>
      <c r="G171" s="28"/>
      <c r="H171" s="53"/>
    </row>
    <row r="172" spans="4:8" x14ac:dyDescent="0.35">
      <c r="D172" s="28"/>
      <c r="E172" s="28"/>
      <c r="F172" s="28"/>
      <c r="G172" s="28"/>
      <c r="H172" s="53"/>
    </row>
    <row r="173" spans="4:8" x14ac:dyDescent="0.35">
      <c r="D173" s="28"/>
      <c r="E173" s="28"/>
      <c r="F173" s="28"/>
      <c r="G173" s="28"/>
      <c r="H173" s="53"/>
    </row>
    <row r="174" spans="4:8" x14ac:dyDescent="0.35">
      <c r="D174" s="28"/>
      <c r="E174" s="28"/>
      <c r="F174" s="28"/>
      <c r="G174" s="28"/>
      <c r="H174" s="53"/>
    </row>
    <row r="175" spans="4:8" x14ac:dyDescent="0.35">
      <c r="D175" s="28"/>
      <c r="E175" s="28"/>
      <c r="F175" s="28"/>
      <c r="G175" s="28"/>
      <c r="H175" s="53"/>
    </row>
    <row r="176" spans="4:8" x14ac:dyDescent="0.35">
      <c r="D176" s="28"/>
      <c r="E176" s="28"/>
      <c r="F176" s="28"/>
      <c r="G176" s="28"/>
      <c r="H176" s="53"/>
    </row>
    <row r="177" spans="4:8" x14ac:dyDescent="0.35">
      <c r="D177" s="28"/>
      <c r="E177" s="28"/>
      <c r="F177" s="28"/>
      <c r="G177" s="28"/>
      <c r="H177" s="53"/>
    </row>
    <row r="178" spans="4:8" x14ac:dyDescent="0.35">
      <c r="D178" s="28"/>
      <c r="E178" s="28"/>
      <c r="F178" s="28"/>
      <c r="G178" s="28"/>
      <c r="H178" s="53"/>
    </row>
    <row r="179" spans="4:8" x14ac:dyDescent="0.35">
      <c r="D179" s="28"/>
      <c r="E179" s="28"/>
      <c r="F179" s="28"/>
      <c r="G179" s="28"/>
      <c r="H179" s="53"/>
    </row>
    <row r="180" spans="4:8" x14ac:dyDescent="0.35">
      <c r="D180" s="28"/>
      <c r="E180" s="28"/>
      <c r="F180" s="28"/>
      <c r="G180" s="28"/>
      <c r="H180" s="53"/>
    </row>
    <row r="181" spans="4:8" x14ac:dyDescent="0.35">
      <c r="D181" s="28"/>
      <c r="E181" s="28"/>
      <c r="F181" s="28"/>
      <c r="G181" s="28"/>
      <c r="H181" s="53"/>
    </row>
    <row r="182" spans="4:8" x14ac:dyDescent="0.35">
      <c r="D182" s="28"/>
      <c r="E182" s="28"/>
      <c r="F182" s="28"/>
      <c r="G182" s="28"/>
      <c r="H182" s="53"/>
    </row>
    <row r="183" spans="4:8" x14ac:dyDescent="0.35">
      <c r="D183" s="28"/>
      <c r="E183" s="28"/>
      <c r="F183" s="28"/>
      <c r="G183" s="28"/>
      <c r="H183" s="53"/>
    </row>
    <row r="184" spans="4:8" x14ac:dyDescent="0.35">
      <c r="D184" s="28"/>
      <c r="E184" s="28"/>
      <c r="F184" s="28"/>
      <c r="G184" s="28"/>
      <c r="H184" s="53"/>
    </row>
    <row r="185" spans="4:8" x14ac:dyDescent="0.35">
      <c r="D185" s="28"/>
      <c r="E185" s="28"/>
      <c r="F185" s="28"/>
      <c r="G185" s="28"/>
      <c r="H185" s="53"/>
    </row>
    <row r="186" spans="4:8" x14ac:dyDescent="0.35">
      <c r="D186" s="28"/>
      <c r="E186" s="28"/>
      <c r="F186" s="28"/>
      <c r="G186" s="28"/>
      <c r="H186" s="53"/>
    </row>
    <row r="187" spans="4:8" x14ac:dyDescent="0.35">
      <c r="D187" s="28"/>
      <c r="E187" s="28"/>
      <c r="F187" s="28"/>
      <c r="G187" s="28"/>
      <c r="H187" s="53"/>
    </row>
    <row r="188" spans="4:8" x14ac:dyDescent="0.35">
      <c r="D188" s="28"/>
      <c r="E188" s="28"/>
      <c r="F188" s="28"/>
      <c r="G188" s="28"/>
      <c r="H188" s="53"/>
    </row>
    <row r="189" spans="4:8" x14ac:dyDescent="0.35">
      <c r="D189" s="28"/>
      <c r="E189" s="28"/>
      <c r="F189" s="28"/>
      <c r="G189" s="28"/>
      <c r="H189" s="53"/>
    </row>
    <row r="190" spans="4:8" x14ac:dyDescent="0.35">
      <c r="D190" s="28"/>
      <c r="E190" s="28"/>
      <c r="F190" s="28"/>
      <c r="G190" s="28"/>
      <c r="H190" s="53"/>
    </row>
    <row r="191" spans="4:8" x14ac:dyDescent="0.35">
      <c r="D191" s="28"/>
      <c r="E191" s="28"/>
      <c r="F191" s="28"/>
      <c r="G191" s="28"/>
      <c r="H191" s="53"/>
    </row>
    <row r="192" spans="4:8" x14ac:dyDescent="0.35">
      <c r="D192" s="28"/>
      <c r="E192" s="28"/>
      <c r="F192" s="28"/>
      <c r="G192" s="28"/>
      <c r="H192" s="53"/>
    </row>
    <row r="193" spans="4:8" x14ac:dyDescent="0.35">
      <c r="D193" s="28"/>
      <c r="E193" s="28"/>
      <c r="F193" s="28"/>
      <c r="G193" s="28"/>
      <c r="H193" s="53"/>
    </row>
    <row r="194" spans="4:8" x14ac:dyDescent="0.35">
      <c r="D194" s="28"/>
      <c r="E194" s="28"/>
      <c r="F194" s="28"/>
      <c r="G194" s="28"/>
      <c r="H194" s="53"/>
    </row>
    <row r="195" spans="4:8" x14ac:dyDescent="0.35">
      <c r="D195" s="28"/>
      <c r="E195" s="28"/>
      <c r="F195" s="28"/>
      <c r="G195" s="28"/>
      <c r="H195" s="53"/>
    </row>
    <row r="196" spans="4:8" x14ac:dyDescent="0.35">
      <c r="D196" s="28"/>
      <c r="E196" s="28"/>
      <c r="F196" s="28"/>
      <c r="G196" s="28"/>
      <c r="H196" s="53"/>
    </row>
    <row r="197" spans="4:8" x14ac:dyDescent="0.35">
      <c r="D197" s="28"/>
      <c r="E197" s="28"/>
      <c r="F197" s="28"/>
      <c r="G197" s="28"/>
      <c r="H197" s="53"/>
    </row>
    <row r="198" spans="4:8" x14ac:dyDescent="0.35">
      <c r="D198" s="28"/>
      <c r="E198" s="28"/>
      <c r="F198" s="28"/>
      <c r="G198" s="28"/>
      <c r="H198" s="53"/>
    </row>
    <row r="199" spans="4:8" x14ac:dyDescent="0.35">
      <c r="D199" s="28"/>
      <c r="E199" s="28"/>
      <c r="F199" s="28"/>
      <c r="G199" s="28"/>
      <c r="H199" s="53"/>
    </row>
    <row r="200" spans="4:8" x14ac:dyDescent="0.35">
      <c r="D200" s="28"/>
      <c r="E200" s="28"/>
      <c r="F200" s="28"/>
      <c r="G200" s="28"/>
      <c r="H200" s="53"/>
    </row>
    <row r="201" spans="4:8" x14ac:dyDescent="0.35">
      <c r="D201" s="28"/>
      <c r="E201" s="28"/>
      <c r="F201" s="28"/>
      <c r="G201" s="28"/>
      <c r="H201" s="53"/>
    </row>
    <row r="202" spans="4:8" x14ac:dyDescent="0.35">
      <c r="D202" s="28"/>
      <c r="E202" s="28"/>
      <c r="F202" s="28"/>
      <c r="G202" s="28"/>
      <c r="H202" s="53"/>
    </row>
    <row r="203" spans="4:8" x14ac:dyDescent="0.35">
      <c r="D203" s="28"/>
      <c r="E203" s="28"/>
      <c r="F203" s="28"/>
      <c r="G203" s="28"/>
      <c r="H203" s="53"/>
    </row>
    <row r="204" spans="4:8" x14ac:dyDescent="0.35">
      <c r="D204" s="28"/>
      <c r="E204" s="28"/>
      <c r="F204" s="28"/>
      <c r="G204" s="28"/>
      <c r="H204" s="53"/>
    </row>
    <row r="205" spans="4:8" x14ac:dyDescent="0.35">
      <c r="D205" s="28"/>
      <c r="E205" s="28"/>
      <c r="F205" s="28"/>
      <c r="G205" s="28"/>
      <c r="H205" s="53"/>
    </row>
    <row r="206" spans="4:8" x14ac:dyDescent="0.35">
      <c r="D206" s="28"/>
      <c r="E206" s="28"/>
      <c r="F206" s="28"/>
      <c r="G206" s="28"/>
      <c r="H206" s="53"/>
    </row>
    <row r="207" spans="4:8" x14ac:dyDescent="0.35">
      <c r="D207" s="28"/>
      <c r="E207" s="28"/>
      <c r="F207" s="28"/>
      <c r="G207" s="28"/>
      <c r="H207" s="53"/>
    </row>
    <row r="208" spans="4:8" x14ac:dyDescent="0.35">
      <c r="D208" s="28"/>
      <c r="E208" s="28"/>
      <c r="F208" s="28"/>
      <c r="G208" s="28"/>
      <c r="H208" s="53"/>
    </row>
    <row r="209" spans="4:8" x14ac:dyDescent="0.35">
      <c r="D209" s="28"/>
      <c r="E209" s="28"/>
      <c r="F209" s="28"/>
      <c r="G209" s="28"/>
      <c r="H209" s="53"/>
    </row>
    <row r="210" spans="4:8" x14ac:dyDescent="0.35">
      <c r="D210" s="28"/>
      <c r="E210" s="28"/>
      <c r="F210" s="28"/>
      <c r="G210" s="28"/>
      <c r="H210" s="53"/>
    </row>
    <row r="211" spans="4:8" x14ac:dyDescent="0.35">
      <c r="D211" s="28"/>
      <c r="E211" s="28"/>
      <c r="F211" s="28"/>
      <c r="G211" s="28"/>
      <c r="H211" s="53"/>
    </row>
    <row r="212" spans="4:8" x14ac:dyDescent="0.35">
      <c r="D212" s="28"/>
      <c r="E212" s="28"/>
      <c r="F212" s="28"/>
      <c r="G212" s="28"/>
      <c r="H212" s="53"/>
    </row>
    <row r="213" spans="4:8" x14ac:dyDescent="0.35">
      <c r="D213" s="28"/>
      <c r="E213" s="28"/>
      <c r="F213" s="28"/>
      <c r="G213" s="28"/>
      <c r="H213" s="53"/>
    </row>
    <row r="214" spans="4:8" x14ac:dyDescent="0.35">
      <c r="D214" s="28"/>
      <c r="E214" s="28"/>
      <c r="F214" s="28"/>
      <c r="G214" s="28"/>
      <c r="H214" s="53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6" fitToHeight="3" orientation="portrait" r:id="rId1"/>
  <rowBreaks count="2" manualBreakCount="2">
    <brk id="57" max="7" man="1"/>
    <brk id="11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19BE-AB74-447F-AF9E-E85987ED1D68}">
  <dimension ref="A1:M224"/>
  <sheetViews>
    <sheetView view="pageBreakPreview" zoomScale="60" zoomScaleNormal="100" workbookViewId="0">
      <selection activeCell="A20" sqref="A20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</v>
      </c>
      <c r="C1" s="34"/>
      <c r="D1" s="34"/>
      <c r="E1" s="34"/>
      <c r="F1" s="34"/>
      <c r="G1" s="35" t="s">
        <v>38</v>
      </c>
    </row>
    <row r="2" spans="2:7" x14ac:dyDescent="0.35">
      <c r="B2" s="23" t="s">
        <v>202</v>
      </c>
      <c r="C2" s="23"/>
      <c r="D2" s="23"/>
      <c r="E2" s="23"/>
      <c r="F2" s="23"/>
      <c r="G2" s="37" t="str">
        <f>'5.1'!$I$2</f>
        <v>MAY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2">
        <v>2024</v>
      </c>
      <c r="E4" s="62"/>
      <c r="F4" s="62"/>
      <c r="G4" s="62"/>
    </row>
    <row r="5" spans="2:7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190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218</v>
      </c>
      <c r="D9" s="29">
        <f>'5.3 - 2023'!G9</f>
        <v>170.61336</v>
      </c>
      <c r="E9" s="29">
        <v>3541.3532200000004</v>
      </c>
      <c r="F9" s="29">
        <v>0</v>
      </c>
      <c r="G9" s="29">
        <f t="shared" ref="G9:G17" si="0">SUM(D9:F9)</f>
        <v>3711.9665800000002</v>
      </c>
    </row>
    <row r="10" spans="2:7" x14ac:dyDescent="0.35">
      <c r="B10" s="44" t="s">
        <v>124</v>
      </c>
      <c r="D10" s="29">
        <f>'5.3 - 2023'!G10</f>
        <v>37297.668839999998</v>
      </c>
      <c r="E10" s="29">
        <v>14406.037689999999</v>
      </c>
      <c r="F10" s="29">
        <v>0</v>
      </c>
      <c r="G10" s="29">
        <f t="shared" si="0"/>
        <v>51703.706529999996</v>
      </c>
    </row>
    <row r="11" spans="2:7" x14ac:dyDescent="0.35">
      <c r="B11" s="44" t="s">
        <v>219</v>
      </c>
      <c r="D11" s="29">
        <f>'5.3 - 2023'!G11</f>
        <v>15782.54135</v>
      </c>
      <c r="E11" s="29">
        <v>4873.9136600000002</v>
      </c>
      <c r="F11" s="29">
        <v>0</v>
      </c>
      <c r="G11" s="29">
        <f t="shared" si="0"/>
        <v>20656.455009999998</v>
      </c>
    </row>
    <row r="12" spans="2:7" x14ac:dyDescent="0.35">
      <c r="B12" s="44" t="s">
        <v>87</v>
      </c>
      <c r="D12" s="29">
        <f>'5.3 - 2023'!G12</f>
        <v>2122.81268</v>
      </c>
      <c r="E12" s="29">
        <v>1065.0627400000001</v>
      </c>
      <c r="F12" s="29">
        <v>0</v>
      </c>
      <c r="G12" s="29">
        <f t="shared" si="0"/>
        <v>3187.8754200000003</v>
      </c>
    </row>
    <row r="13" spans="2:7" x14ac:dyDescent="0.35">
      <c r="B13" s="44" t="s">
        <v>220</v>
      </c>
      <c r="D13" s="29">
        <f>'5.3 - 2023'!G13</f>
        <v>0</v>
      </c>
      <c r="E13" s="29">
        <v>1226.2985800000001</v>
      </c>
      <c r="F13" s="29">
        <v>-1226.2985800000001</v>
      </c>
      <c r="G13" s="29">
        <f t="shared" si="0"/>
        <v>0</v>
      </c>
    </row>
    <row r="14" spans="2:7" x14ac:dyDescent="0.35">
      <c r="B14" s="44" t="s">
        <v>85</v>
      </c>
      <c r="D14" s="29">
        <f>'5.3 - 2023'!G14</f>
        <v>399.80521999999996</v>
      </c>
      <c r="E14" s="29">
        <v>811.67902000000004</v>
      </c>
      <c r="F14" s="29">
        <v>0</v>
      </c>
      <c r="G14" s="29">
        <f t="shared" si="0"/>
        <v>1211.48424</v>
      </c>
    </row>
    <row r="15" spans="2:7" x14ac:dyDescent="0.35">
      <c r="B15" s="44" t="s">
        <v>96</v>
      </c>
      <c r="D15" s="29"/>
      <c r="E15" s="29">
        <v>85.485429999999994</v>
      </c>
      <c r="F15" s="29">
        <v>0</v>
      </c>
      <c r="G15" s="29">
        <f t="shared" si="0"/>
        <v>85.485429999999994</v>
      </c>
    </row>
    <row r="16" spans="2:7" x14ac:dyDescent="0.35">
      <c r="B16" s="44" t="s">
        <v>238</v>
      </c>
      <c r="D16" s="29"/>
      <c r="E16" s="29">
        <v>138.19763</v>
      </c>
      <c r="F16" s="29">
        <v>0</v>
      </c>
      <c r="G16" s="29">
        <f t="shared" si="0"/>
        <v>138.19763</v>
      </c>
    </row>
    <row r="17" spans="2:7" x14ac:dyDescent="0.35">
      <c r="B17" s="44" t="s">
        <v>239</v>
      </c>
      <c r="D17" s="29"/>
      <c r="E17" s="29">
        <v>200.16482000000002</v>
      </c>
      <c r="F17" s="29">
        <v>0</v>
      </c>
      <c r="G17" s="29">
        <f t="shared" si="0"/>
        <v>200.16482000000002</v>
      </c>
    </row>
    <row r="18" spans="2:7" x14ac:dyDescent="0.35">
      <c r="B18" s="23" t="s">
        <v>26</v>
      </c>
      <c r="D18" s="29"/>
      <c r="E18" s="29"/>
      <c r="F18" s="29"/>
      <c r="G18" s="29"/>
    </row>
    <row r="19" spans="2:7" x14ac:dyDescent="0.35">
      <c r="B19" s="44" t="s">
        <v>120</v>
      </c>
      <c r="D19" s="29">
        <f>'5.3 - 2023'!G16</f>
        <v>0</v>
      </c>
      <c r="E19" s="29">
        <v>86.483490000000003</v>
      </c>
      <c r="F19" s="29">
        <v>-86.483490000000003</v>
      </c>
      <c r="G19" s="29">
        <f>SUM(D19:F19)</f>
        <v>0</v>
      </c>
    </row>
    <row r="20" spans="2:7" x14ac:dyDescent="0.35">
      <c r="B20" s="44" t="s">
        <v>221</v>
      </c>
      <c r="D20" s="29">
        <f>'5.3 - 2023'!G17</f>
        <v>650.66387999999995</v>
      </c>
      <c r="E20" s="29">
        <v>281.47970000000004</v>
      </c>
      <c r="F20" s="29">
        <v>0</v>
      </c>
      <c r="G20" s="29">
        <f>SUM(D20:F20)</f>
        <v>932.14357999999993</v>
      </c>
    </row>
    <row r="21" spans="2:7" x14ac:dyDescent="0.35">
      <c r="B21" s="44" t="s">
        <v>138</v>
      </c>
      <c r="D21" s="29">
        <f>'5.3 - 2023'!G18</f>
        <v>3.6090799999997216</v>
      </c>
      <c r="E21" s="29">
        <v>216.72572</v>
      </c>
      <c r="F21" s="29">
        <v>0</v>
      </c>
      <c r="G21" s="29">
        <f>SUM(D21:F21)</f>
        <v>220.33479999999972</v>
      </c>
    </row>
    <row r="22" spans="2:7" x14ac:dyDescent="0.35">
      <c r="B22" s="23" t="s">
        <v>27</v>
      </c>
      <c r="D22" s="29"/>
      <c r="E22" s="29"/>
      <c r="F22" s="29"/>
      <c r="G22" s="29"/>
    </row>
    <row r="23" spans="2:7" x14ac:dyDescent="0.35">
      <c r="B23" s="44" t="s">
        <v>119</v>
      </c>
      <c r="D23" s="29">
        <f>'5.3 - 2023'!G20</f>
        <v>482.82033000000001</v>
      </c>
      <c r="E23" s="29">
        <v>4299.8762200000001</v>
      </c>
      <c r="F23" s="29">
        <v>0</v>
      </c>
      <c r="G23" s="29">
        <f>SUM(D23:F23)</f>
        <v>4782.6965500000006</v>
      </c>
    </row>
    <row r="24" spans="2:7" x14ac:dyDescent="0.35">
      <c r="B24" s="44" t="s">
        <v>131</v>
      </c>
      <c r="D24" s="29">
        <f>'5.3 - 2023'!G21</f>
        <v>5983.2543800000003</v>
      </c>
      <c r="E24" s="29">
        <v>-77.961860000000001</v>
      </c>
      <c r="F24" s="29">
        <v>-5905.29252</v>
      </c>
      <c r="G24" s="29">
        <f>SUM(D24:F24)</f>
        <v>0</v>
      </c>
    </row>
    <row r="25" spans="2:7" x14ac:dyDescent="0.35">
      <c r="B25" s="23" t="s">
        <v>55</v>
      </c>
      <c r="D25" s="29"/>
      <c r="E25" s="29"/>
      <c r="F25" s="29"/>
      <c r="G25" s="29"/>
    </row>
    <row r="26" spans="2:7" x14ac:dyDescent="0.35">
      <c r="B26" s="44" t="s">
        <v>130</v>
      </c>
      <c r="D26" s="29">
        <f>'5.3 - 2023'!G23</f>
        <v>2467.9239499999999</v>
      </c>
      <c r="E26" s="29">
        <v>855.35906</v>
      </c>
      <c r="F26" s="29">
        <v>-3323.2830099999996</v>
      </c>
      <c r="G26" s="29">
        <f>SUM(D26:F26)</f>
        <v>0</v>
      </c>
    </row>
    <row r="27" spans="2:7" x14ac:dyDescent="0.35">
      <c r="B27" s="23" t="s">
        <v>56</v>
      </c>
      <c r="D27" s="29"/>
      <c r="E27" s="29"/>
      <c r="F27" s="29"/>
      <c r="G27" s="29"/>
    </row>
    <row r="28" spans="2:7" x14ac:dyDescent="0.35">
      <c r="B28" s="44" t="s">
        <v>166</v>
      </c>
      <c r="D28" s="29"/>
      <c r="E28" s="29">
        <v>2286.8298500000001</v>
      </c>
      <c r="F28" s="29">
        <v>-2286.8298500000001</v>
      </c>
      <c r="G28" s="29">
        <f>SUM(D28:F28)</f>
        <v>0</v>
      </c>
    </row>
    <row r="29" spans="2:7" x14ac:dyDescent="0.35">
      <c r="B29" s="44"/>
      <c r="D29" s="29"/>
      <c r="E29" s="29"/>
      <c r="F29" s="29"/>
      <c r="G29" s="29"/>
    </row>
    <row r="30" spans="2:7" x14ac:dyDescent="0.35">
      <c r="B30" s="23" t="s">
        <v>58</v>
      </c>
      <c r="C30" s="23"/>
      <c r="D30" s="30">
        <f>SUBTOTAL(9,D9:D28)</f>
        <v>65361.713070000005</v>
      </c>
      <c r="E30" s="30">
        <f>SUBTOTAL(9,E9:E28)</f>
        <v>34296.984969999998</v>
      </c>
      <c r="F30" s="30">
        <f>SUBTOTAL(9,F9:F28)</f>
        <v>-12828.187449999999</v>
      </c>
      <c r="G30" s="30">
        <f>SUBTOTAL(9,G9:G28)</f>
        <v>86830.510589999991</v>
      </c>
    </row>
    <row r="31" spans="2:7" x14ac:dyDescent="0.35">
      <c r="D31" s="29"/>
      <c r="E31" s="29"/>
      <c r="F31" s="29"/>
      <c r="G31" s="29"/>
    </row>
    <row r="32" spans="2:7" x14ac:dyDescent="0.35">
      <c r="B32" s="23" t="s">
        <v>191</v>
      </c>
      <c r="C32" s="23"/>
      <c r="D32" s="30"/>
      <c r="E32" s="30"/>
      <c r="F32" s="30"/>
      <c r="G32" s="30"/>
    </row>
    <row r="33" spans="1:7" x14ac:dyDescent="0.35">
      <c r="B33" s="23" t="s">
        <v>54</v>
      </c>
      <c r="C33" s="23"/>
      <c r="D33" s="30"/>
      <c r="E33" s="30"/>
      <c r="F33" s="30"/>
      <c r="G33" s="30"/>
    </row>
    <row r="34" spans="1:7" x14ac:dyDescent="0.35">
      <c r="A34" s="59" t="s">
        <v>204</v>
      </c>
      <c r="B34" s="44" t="s">
        <v>222</v>
      </c>
      <c r="C34" s="23"/>
      <c r="D34" s="29">
        <f>'5.3 - 2023'!G33</f>
        <v>4645.4945299999999</v>
      </c>
      <c r="E34" s="29">
        <v>-2378.2925099999998</v>
      </c>
      <c r="F34" s="29">
        <v>-2267.2020200000002</v>
      </c>
      <c r="G34" s="29">
        <f>SUM(D34:F34)</f>
        <v>0</v>
      </c>
    </row>
    <row r="35" spans="1:7" x14ac:dyDescent="0.35">
      <c r="B35" s="44" t="s">
        <v>223</v>
      </c>
      <c r="D35" s="29">
        <f>'5.3 - 2023'!G34</f>
        <v>6586.1512599999987</v>
      </c>
      <c r="E35" s="29">
        <v>178.60888</v>
      </c>
      <c r="F35" s="29">
        <v>0</v>
      </c>
      <c r="G35" s="29">
        <f>SUM(D35:F35)</f>
        <v>6764.7601399999985</v>
      </c>
    </row>
    <row r="36" spans="1:7" x14ac:dyDescent="0.35">
      <c r="B36" s="44" t="s">
        <v>224</v>
      </c>
      <c r="D36" s="29">
        <f>'5.3 - 2023'!G35</f>
        <v>6283.2818500000003</v>
      </c>
      <c r="E36" s="29">
        <v>2551.6174000000001</v>
      </c>
      <c r="F36" s="29">
        <v>0</v>
      </c>
      <c r="G36" s="29">
        <f>SUM(D36:F36)</f>
        <v>8834.8992500000004</v>
      </c>
    </row>
    <row r="37" spans="1:7" x14ac:dyDescent="0.35">
      <c r="B37" s="44" t="s">
        <v>225</v>
      </c>
      <c r="D37" s="29">
        <f>'5.3 - 2023'!G36</f>
        <v>1485.46976</v>
      </c>
      <c r="E37" s="29">
        <v>4169.3764300000003</v>
      </c>
      <c r="F37" s="29">
        <v>0</v>
      </c>
      <c r="G37" s="29">
        <f>SUM(D37:F37)</f>
        <v>5654.8461900000002</v>
      </c>
    </row>
    <row r="38" spans="1:7" x14ac:dyDescent="0.35">
      <c r="B38" s="23" t="s">
        <v>44</v>
      </c>
      <c r="D38" s="29"/>
      <c r="E38" s="29"/>
      <c r="F38" s="29"/>
      <c r="G38" s="29"/>
    </row>
    <row r="39" spans="1:7" x14ac:dyDescent="0.35">
      <c r="B39" s="44" t="s">
        <v>226</v>
      </c>
      <c r="D39" s="29">
        <f>'5.3 - 2023'!G38</f>
        <v>288.50675000000001</v>
      </c>
      <c r="E39" s="29">
        <v>293.07334000000003</v>
      </c>
      <c r="F39" s="29">
        <v>0</v>
      </c>
      <c r="G39" s="29">
        <f>SUM(D39:F39)</f>
        <v>581.58009000000004</v>
      </c>
    </row>
    <row r="40" spans="1:7" x14ac:dyDescent="0.35">
      <c r="B40" s="23" t="s">
        <v>58</v>
      </c>
      <c r="C40" s="23"/>
      <c r="D40" s="30">
        <f>SUBTOTAL(9,D34:D39)</f>
        <v>19288.904149999998</v>
      </c>
      <c r="E40" s="30">
        <f>SUBTOTAL(9,E34:E39)</f>
        <v>4814.3835400000007</v>
      </c>
      <c r="F40" s="30">
        <f>SUBTOTAL(9,F34:F39)</f>
        <v>-2267.2020200000002</v>
      </c>
      <c r="G40" s="30">
        <f>SUBTOTAL(9,G34:G39)</f>
        <v>21836.085669999997</v>
      </c>
    </row>
    <row r="41" spans="1:7" x14ac:dyDescent="0.35">
      <c r="D41" s="29"/>
      <c r="E41" s="29"/>
      <c r="F41" s="29"/>
      <c r="G41" s="29"/>
    </row>
    <row r="42" spans="1:7" x14ac:dyDescent="0.35">
      <c r="B42" s="23" t="s">
        <v>193</v>
      </c>
      <c r="C42" s="23"/>
      <c r="D42" s="30"/>
      <c r="E42" s="30"/>
      <c r="F42" s="30"/>
      <c r="G42" s="30"/>
    </row>
    <row r="43" spans="1:7" x14ac:dyDescent="0.35">
      <c r="B43" s="23"/>
      <c r="C43" s="23"/>
      <c r="D43" s="30"/>
      <c r="E43" s="30"/>
      <c r="F43" s="30"/>
      <c r="G43" s="30"/>
    </row>
    <row r="44" spans="1:7" x14ac:dyDescent="0.35">
      <c r="B44" s="23" t="s">
        <v>29</v>
      </c>
      <c r="C44" s="23"/>
      <c r="D44" s="30"/>
      <c r="E44" s="30"/>
      <c r="F44" s="30"/>
      <c r="G44" s="30"/>
    </row>
    <row r="45" spans="1:7" x14ac:dyDescent="0.35">
      <c r="B45" s="44" t="s">
        <v>127</v>
      </c>
      <c r="D45" s="29">
        <f>'5.3 - 2023'!G44</f>
        <v>0</v>
      </c>
      <c r="E45" s="29">
        <v>44.357469999999999</v>
      </c>
      <c r="F45" s="29">
        <v>-44.357469999999999</v>
      </c>
      <c r="G45" s="29">
        <f t="shared" ref="G45:G50" si="1">SUM(D45:F45)</f>
        <v>0</v>
      </c>
    </row>
    <row r="46" spans="1:7" x14ac:dyDescent="0.35">
      <c r="B46" s="44" t="s">
        <v>165</v>
      </c>
      <c r="D46" s="29"/>
      <c r="E46" s="29">
        <v>452.99447999999995</v>
      </c>
      <c r="F46" s="29">
        <v>0</v>
      </c>
      <c r="G46" s="29">
        <f t="shared" si="1"/>
        <v>452.99447999999995</v>
      </c>
    </row>
    <row r="47" spans="1:7" x14ac:dyDescent="0.35">
      <c r="B47" s="44" t="s">
        <v>128</v>
      </c>
      <c r="D47" s="29">
        <f>'5.3 - 2023'!G45</f>
        <v>201.20508999999998</v>
      </c>
      <c r="E47" s="29">
        <v>735.4839300000001</v>
      </c>
      <c r="F47" s="29">
        <v>-936.68902000000003</v>
      </c>
      <c r="G47" s="29">
        <f t="shared" si="1"/>
        <v>0</v>
      </c>
    </row>
    <row r="48" spans="1:7" x14ac:dyDescent="0.35">
      <c r="B48" s="44" t="s">
        <v>137</v>
      </c>
      <c r="D48" s="29">
        <f>'5.3 - 2023'!G46</f>
        <v>1115.88409</v>
      </c>
      <c r="E48" s="29">
        <v>104.36453999999999</v>
      </c>
      <c r="F48" s="29">
        <v>-1220.2486299999998</v>
      </c>
      <c r="G48" s="29">
        <f t="shared" si="1"/>
        <v>0</v>
      </c>
    </row>
    <row r="49" spans="2:7" x14ac:dyDescent="0.35">
      <c r="B49" s="44" t="s">
        <v>86</v>
      </c>
      <c r="D49" s="29">
        <f>'5.3 - 2023'!G47</f>
        <v>894.38398000000007</v>
      </c>
      <c r="E49" s="29">
        <v>545.70121999999992</v>
      </c>
      <c r="F49" s="29">
        <v>0</v>
      </c>
      <c r="G49" s="29">
        <f t="shared" si="1"/>
        <v>1440.0852</v>
      </c>
    </row>
    <row r="50" spans="2:7" x14ac:dyDescent="0.35">
      <c r="B50" s="44" t="s">
        <v>244</v>
      </c>
      <c r="D50" s="29"/>
      <c r="E50" s="46">
        <v>7.7929599999999999</v>
      </c>
      <c r="F50" s="46">
        <v>0</v>
      </c>
      <c r="G50" s="46">
        <f t="shared" si="1"/>
        <v>7.7929599999999999</v>
      </c>
    </row>
    <row r="51" spans="2:7" x14ac:dyDescent="0.35">
      <c r="B51" s="44" t="s">
        <v>194</v>
      </c>
      <c r="D51" s="29">
        <v>270.05681999999996</v>
      </c>
      <c r="E51" s="29">
        <v>1185.0643300000002</v>
      </c>
      <c r="F51" s="29">
        <v>-1088.9419700000001</v>
      </c>
      <c r="G51" s="29">
        <v>366.17918000000003</v>
      </c>
    </row>
    <row r="52" spans="2:7" x14ac:dyDescent="0.35">
      <c r="B52" s="23" t="s">
        <v>58</v>
      </c>
      <c r="C52" s="23"/>
      <c r="D52" s="30">
        <f>SUBTOTAL(9,D45:D51)</f>
        <v>2481.5299799999998</v>
      </c>
      <c r="E52" s="30">
        <f t="shared" ref="E52:G52" si="2">SUBTOTAL(9,E45:E51)</f>
        <v>3075.75893</v>
      </c>
      <c r="F52" s="30">
        <f t="shared" si="2"/>
        <v>-3290.2370899999996</v>
      </c>
      <c r="G52" s="30">
        <f t="shared" si="2"/>
        <v>2267.0518199999997</v>
      </c>
    </row>
    <row r="53" spans="2:7" x14ac:dyDescent="0.35">
      <c r="B53" s="23"/>
      <c r="C53" s="23"/>
      <c r="D53" s="30"/>
      <c r="E53" s="30"/>
      <c r="F53" s="30"/>
      <c r="G53" s="30"/>
    </row>
    <row r="54" spans="2:7" x14ac:dyDescent="0.35">
      <c r="B54" s="23" t="s">
        <v>26</v>
      </c>
      <c r="C54" s="23"/>
      <c r="D54" s="30"/>
      <c r="E54" s="30"/>
      <c r="F54" s="30"/>
      <c r="G54" s="30"/>
    </row>
    <row r="55" spans="2:7" x14ac:dyDescent="0.35">
      <c r="B55" s="44" t="s">
        <v>245</v>
      </c>
      <c r="D55" s="29"/>
      <c r="E55" s="29">
        <v>1722.7690600000001</v>
      </c>
      <c r="F55" s="29">
        <v>-1722.7690600000001</v>
      </c>
      <c r="G55" s="29">
        <f>SUM(D55:F55)</f>
        <v>0</v>
      </c>
    </row>
    <row r="56" spans="2:7" x14ac:dyDescent="0.35">
      <c r="B56" s="44" t="s">
        <v>283</v>
      </c>
      <c r="D56" s="29"/>
      <c r="E56" s="49">
        <v>12.955540000000001</v>
      </c>
      <c r="F56" s="49">
        <v>0</v>
      </c>
      <c r="G56" s="29">
        <f>SUM(D56:F56)</f>
        <v>12.955540000000001</v>
      </c>
    </row>
    <row r="57" spans="2:7" x14ac:dyDescent="0.35">
      <c r="B57" s="44" t="s">
        <v>246</v>
      </c>
      <c r="D57" s="29"/>
      <c r="E57" s="29">
        <v>162.99266</v>
      </c>
      <c r="F57" s="29">
        <v>0</v>
      </c>
      <c r="G57" s="29">
        <f>SUM(D57:F57)</f>
        <v>162.99266</v>
      </c>
    </row>
    <row r="58" spans="2:7" x14ac:dyDescent="0.35">
      <c r="B58" s="44" t="s">
        <v>232</v>
      </c>
      <c r="D58" s="29">
        <f>'5.3 - 2023'!G53</f>
        <v>0.25342999999999999</v>
      </c>
      <c r="E58" s="29">
        <v>18.36205</v>
      </c>
      <c r="F58" s="29">
        <v>0</v>
      </c>
      <c r="G58" s="29">
        <f>SUM(D58:F58)</f>
        <v>18.615480000000002</v>
      </c>
    </row>
    <row r="59" spans="2:7" x14ac:dyDescent="0.35">
      <c r="B59" s="44" t="s">
        <v>194</v>
      </c>
      <c r="D59" s="29">
        <v>72.748559999999998</v>
      </c>
      <c r="E59" s="29">
        <v>870.53309999999999</v>
      </c>
      <c r="F59" s="29">
        <v>-380.91102999999998</v>
      </c>
      <c r="G59" s="29">
        <v>562.37063000000001</v>
      </c>
    </row>
    <row r="60" spans="2:7" x14ac:dyDescent="0.35">
      <c r="B60" s="23" t="s">
        <v>58</v>
      </c>
      <c r="C60" s="23"/>
      <c r="D60" s="30">
        <f>SUBTOTAL(9,D55:D59)</f>
        <v>73.001989999999992</v>
      </c>
      <c r="E60" s="30">
        <f t="shared" ref="E60:G60" si="3">SUBTOTAL(9,E55:E59)</f>
        <v>2787.6124099999997</v>
      </c>
      <c r="F60" s="30">
        <f t="shared" si="3"/>
        <v>-2103.6800899999998</v>
      </c>
      <c r="G60" s="30">
        <f t="shared" si="3"/>
        <v>756.93430999999998</v>
      </c>
    </row>
    <row r="61" spans="2:7" x14ac:dyDescent="0.35">
      <c r="B61" s="23"/>
      <c r="C61" s="23"/>
      <c r="D61" s="30"/>
      <c r="E61" s="30"/>
      <c r="F61" s="30"/>
      <c r="G61" s="30"/>
    </row>
    <row r="62" spans="2:7" x14ac:dyDescent="0.35">
      <c r="B62" s="23" t="s">
        <v>27</v>
      </c>
      <c r="C62" s="23"/>
      <c r="D62" s="30"/>
      <c r="E62" s="30"/>
      <c r="F62" s="30"/>
      <c r="G62" s="30"/>
    </row>
    <row r="63" spans="2:7" x14ac:dyDescent="0.35">
      <c r="B63" s="44" t="s">
        <v>125</v>
      </c>
      <c r="D63" s="29">
        <f>'5.3 - 2023'!G59</f>
        <v>1543.2962599999998</v>
      </c>
      <c r="E63" s="29">
        <v>1111.8593899999998</v>
      </c>
      <c r="F63" s="29">
        <v>-2655.1556499999997</v>
      </c>
      <c r="G63" s="29">
        <f>SUM(D63:F63)</f>
        <v>0</v>
      </c>
    </row>
    <row r="64" spans="2:7" x14ac:dyDescent="0.35">
      <c r="B64" s="44" t="s">
        <v>227</v>
      </c>
      <c r="D64" s="29">
        <f>'5.3 - 2023'!G62</f>
        <v>41.047249999999998</v>
      </c>
      <c r="E64" s="49">
        <v>416.79530999999997</v>
      </c>
      <c r="F64" s="49">
        <v>0</v>
      </c>
      <c r="G64" s="29">
        <f>SUM(D64:F64)</f>
        <v>457.84255999999999</v>
      </c>
    </row>
    <row r="65" spans="2:7" x14ac:dyDescent="0.35">
      <c r="B65" s="44" t="s">
        <v>229</v>
      </c>
      <c r="D65" s="29">
        <f>'5.3 - 2023'!G64</f>
        <v>0</v>
      </c>
      <c r="E65" s="29">
        <v>166.66943000000001</v>
      </c>
      <c r="F65" s="29">
        <v>-166.66943000000001</v>
      </c>
      <c r="G65" s="29">
        <f>SUM(D65:F65)</f>
        <v>0</v>
      </c>
    </row>
    <row r="66" spans="2:7" x14ac:dyDescent="0.35">
      <c r="B66" s="44" t="s">
        <v>228</v>
      </c>
      <c r="D66" s="29">
        <f>'5.3 - 2023'!G63</f>
        <v>37.543219999999998</v>
      </c>
      <c r="E66" s="49">
        <v>362.37953000000005</v>
      </c>
      <c r="F66" s="49">
        <v>0</v>
      </c>
      <c r="G66" s="29">
        <f>SUM(D66:F66)</f>
        <v>399.92275000000006</v>
      </c>
    </row>
    <row r="67" spans="2:7" x14ac:dyDescent="0.35">
      <c r="B67" s="44" t="s">
        <v>194</v>
      </c>
      <c r="D67" s="29">
        <v>0</v>
      </c>
      <c r="E67" s="29">
        <v>27.186209999999999</v>
      </c>
      <c r="F67" s="29">
        <v>-27.186209999999999</v>
      </c>
      <c r="G67" s="29">
        <v>0</v>
      </c>
    </row>
    <row r="68" spans="2:7" x14ac:dyDescent="0.35">
      <c r="B68" s="23" t="s">
        <v>58</v>
      </c>
      <c r="C68" s="23"/>
      <c r="D68" s="30">
        <f>SUBTOTAL(9,D63:D67)</f>
        <v>1621.8867299999999</v>
      </c>
      <c r="E68" s="30">
        <f t="shared" ref="E68:G68" si="4">SUBTOTAL(9,E63:E67)</f>
        <v>2084.8898699999995</v>
      </c>
      <c r="F68" s="30">
        <f t="shared" si="4"/>
        <v>-2849.0112899999995</v>
      </c>
      <c r="G68" s="30">
        <f t="shared" si="4"/>
        <v>857.76531</v>
      </c>
    </row>
    <row r="69" spans="2:7" x14ac:dyDescent="0.35">
      <c r="B69" s="23"/>
      <c r="C69" s="23"/>
      <c r="D69" s="30"/>
      <c r="E69" s="30"/>
      <c r="F69" s="30"/>
      <c r="G69" s="30"/>
    </row>
    <row r="70" spans="2:7" x14ac:dyDescent="0.35">
      <c r="B70" s="23" t="s">
        <v>55</v>
      </c>
      <c r="C70" s="23"/>
      <c r="D70" s="30"/>
      <c r="E70" s="30"/>
      <c r="F70" s="30"/>
      <c r="G70" s="30"/>
    </row>
    <row r="71" spans="2:7" x14ac:dyDescent="0.35">
      <c r="B71" s="44" t="s">
        <v>118</v>
      </c>
      <c r="D71" s="29">
        <f>'5.3 - 2023'!G68</f>
        <v>0</v>
      </c>
      <c r="E71" s="29">
        <v>890.24768000000006</v>
      </c>
      <c r="F71" s="29">
        <v>-890.24768000000006</v>
      </c>
      <c r="G71" s="29">
        <f t="shared" ref="G71:G77" si="5">SUM(D71:F71)</f>
        <v>0</v>
      </c>
    </row>
    <row r="72" spans="2:7" x14ac:dyDescent="0.35">
      <c r="B72" s="44" t="s">
        <v>247</v>
      </c>
      <c r="D72" s="29"/>
      <c r="E72" s="29">
        <v>115.13014</v>
      </c>
      <c r="F72" s="29">
        <v>-115.13014</v>
      </c>
      <c r="G72" s="29">
        <f t="shared" si="5"/>
        <v>0</v>
      </c>
    </row>
    <row r="73" spans="2:7" x14ac:dyDescent="0.35">
      <c r="B73" s="44" t="s">
        <v>234</v>
      </c>
      <c r="D73" s="29">
        <f>'5.3 - 2023'!G70</f>
        <v>16.44622</v>
      </c>
      <c r="E73" s="49">
        <v>251.60749999999999</v>
      </c>
      <c r="F73" s="49">
        <v>0</v>
      </c>
      <c r="G73" s="29">
        <f t="shared" si="5"/>
        <v>268.05372</v>
      </c>
    </row>
    <row r="74" spans="2:7" x14ac:dyDescent="0.35">
      <c r="B74" s="44" t="s">
        <v>156</v>
      </c>
      <c r="D74" s="42"/>
      <c r="E74" s="42">
        <v>492.18221999999997</v>
      </c>
      <c r="F74" s="42">
        <v>-492.18221999999997</v>
      </c>
      <c r="G74" s="42">
        <f t="shared" si="5"/>
        <v>0</v>
      </c>
    </row>
    <row r="75" spans="2:7" x14ac:dyDescent="0.35">
      <c r="B75" s="44" t="s">
        <v>248</v>
      </c>
      <c r="D75" s="29"/>
      <c r="E75" s="29">
        <v>453.5</v>
      </c>
      <c r="F75" s="29">
        <v>-453.5</v>
      </c>
      <c r="G75" s="29">
        <f t="shared" si="5"/>
        <v>0</v>
      </c>
    </row>
    <row r="76" spans="2:7" x14ac:dyDescent="0.35">
      <c r="B76" s="44" t="s">
        <v>235</v>
      </c>
      <c r="D76" s="29">
        <f>'5.3 - 2023'!G71</f>
        <v>0</v>
      </c>
      <c r="E76" s="29">
        <v>18.292570000000001</v>
      </c>
      <c r="F76" s="29">
        <v>-18.292570000000001</v>
      </c>
      <c r="G76" s="29">
        <f t="shared" si="5"/>
        <v>0</v>
      </c>
    </row>
    <row r="77" spans="2:7" x14ac:dyDescent="0.35">
      <c r="B77" s="44" t="s">
        <v>249</v>
      </c>
      <c r="D77" s="29">
        <v>0</v>
      </c>
      <c r="E77" s="29">
        <v>138.32139999999998</v>
      </c>
      <c r="F77" s="29">
        <v>-138.32139999999998</v>
      </c>
      <c r="G77" s="29">
        <f t="shared" si="5"/>
        <v>0</v>
      </c>
    </row>
    <row r="78" spans="2:7" x14ac:dyDescent="0.35">
      <c r="B78" s="44" t="s">
        <v>194</v>
      </c>
      <c r="D78" s="29">
        <v>12.255759999999999</v>
      </c>
      <c r="E78" s="29">
        <v>1172.7329000000002</v>
      </c>
      <c r="F78" s="29">
        <v>-1091.7508</v>
      </c>
      <c r="G78" s="29">
        <v>93.237860000000012</v>
      </c>
    </row>
    <row r="79" spans="2:7" x14ac:dyDescent="0.35">
      <c r="B79" s="23" t="s">
        <v>58</v>
      </c>
      <c r="C79" s="23"/>
      <c r="D79" s="30">
        <f>SUBTOTAL(9,D71:D78)</f>
        <v>28.701979999999999</v>
      </c>
      <c r="E79" s="30">
        <f t="shared" ref="E79:G79" si="6">SUBTOTAL(9,E71:E78)</f>
        <v>3532.0144099999998</v>
      </c>
      <c r="F79" s="30">
        <f t="shared" si="6"/>
        <v>-3199.4248100000004</v>
      </c>
      <c r="G79" s="30">
        <f t="shared" si="6"/>
        <v>361.29158000000001</v>
      </c>
    </row>
    <row r="80" spans="2:7" x14ac:dyDescent="0.35">
      <c r="D80" s="29"/>
      <c r="E80" s="29"/>
      <c r="F80" s="29"/>
      <c r="G80" s="29"/>
    </row>
    <row r="81" spans="2:7" x14ac:dyDescent="0.35">
      <c r="B81" s="23" t="s">
        <v>56</v>
      </c>
      <c r="C81" s="23"/>
      <c r="D81" s="30"/>
      <c r="E81" s="30"/>
      <c r="F81" s="30"/>
      <c r="G81" s="30"/>
    </row>
    <row r="82" spans="2:7" x14ac:dyDescent="0.35">
      <c r="B82" s="44" t="s">
        <v>240</v>
      </c>
      <c r="D82" s="29"/>
      <c r="E82" s="29">
        <v>60.235300000000002</v>
      </c>
      <c r="F82" s="29">
        <v>0</v>
      </c>
      <c r="G82" s="29">
        <f>SUM(D82:F82)</f>
        <v>60.235300000000002</v>
      </c>
    </row>
    <row r="83" spans="2:7" x14ac:dyDescent="0.35">
      <c r="B83" s="44" t="s">
        <v>172</v>
      </c>
      <c r="D83" s="29"/>
      <c r="E83" s="29">
        <v>453.16791999999998</v>
      </c>
      <c r="F83" s="29">
        <v>-453.16791999999998</v>
      </c>
      <c r="G83" s="29">
        <f>SUM(D83:F83)</f>
        <v>0</v>
      </c>
    </row>
    <row r="84" spans="2:7" x14ac:dyDescent="0.35">
      <c r="B84" s="44" t="s">
        <v>241</v>
      </c>
      <c r="D84" s="29"/>
      <c r="E84" s="29">
        <v>96.898740000000004</v>
      </c>
      <c r="F84" s="29">
        <v>0</v>
      </c>
      <c r="G84" s="29">
        <f>SUM(D84:F84)</f>
        <v>96.898740000000004</v>
      </c>
    </row>
    <row r="85" spans="2:7" x14ac:dyDescent="0.35">
      <c r="B85" s="23" t="s">
        <v>58</v>
      </c>
      <c r="C85" s="23"/>
      <c r="D85" s="30">
        <f>SUBTOTAL(9,D82:D84)</f>
        <v>0</v>
      </c>
      <c r="E85" s="30">
        <f t="shared" ref="E85:G85" si="7">SUBTOTAL(9,E82:E84)</f>
        <v>610.30196000000001</v>
      </c>
      <c r="F85" s="30">
        <f t="shared" si="7"/>
        <v>-453.16791999999998</v>
      </c>
      <c r="G85" s="30">
        <f t="shared" si="7"/>
        <v>157.13404</v>
      </c>
    </row>
    <row r="86" spans="2:7" x14ac:dyDescent="0.35">
      <c r="D86" s="29"/>
      <c r="E86" s="29"/>
      <c r="F86" s="29"/>
      <c r="G86" s="29"/>
    </row>
    <row r="87" spans="2:7" x14ac:dyDescent="0.35">
      <c r="B87" s="23" t="s">
        <v>206</v>
      </c>
      <c r="C87" s="23"/>
      <c r="D87" s="29"/>
      <c r="E87" s="29"/>
      <c r="F87" s="29"/>
      <c r="G87" s="29"/>
    </row>
    <row r="88" spans="2:7" x14ac:dyDescent="0.35">
      <c r="B88" s="44" t="s">
        <v>236</v>
      </c>
      <c r="D88" s="29">
        <f>'5.3 - 2023'!G80</f>
        <v>266.24162000000001</v>
      </c>
      <c r="E88" s="29">
        <v>286.13018</v>
      </c>
      <c r="F88" s="29">
        <v>-552.37180000000001</v>
      </c>
      <c r="G88" s="29">
        <f>SUM(D88:F88)</f>
        <v>0</v>
      </c>
    </row>
    <row r="89" spans="2:7" x14ac:dyDescent="0.35">
      <c r="B89" s="44" t="s">
        <v>109</v>
      </c>
      <c r="D89" s="29">
        <f>'5.3 - 2023'!G81</f>
        <v>118.23144000000002</v>
      </c>
      <c r="E89" s="29">
        <v>0</v>
      </c>
      <c r="F89" s="29">
        <v>0</v>
      </c>
      <c r="G89" s="29">
        <f>SUM(D89:F89)</f>
        <v>118.23144000000002</v>
      </c>
    </row>
    <row r="90" spans="2:7" x14ac:dyDescent="0.35">
      <c r="B90" s="44" t="s">
        <v>250</v>
      </c>
      <c r="D90" s="29"/>
      <c r="E90" s="29">
        <v>177.75173999999998</v>
      </c>
      <c r="F90" s="29">
        <v>0</v>
      </c>
      <c r="G90" s="29">
        <f>SUM(D90:F90)</f>
        <v>177.75173999999998</v>
      </c>
    </row>
    <row r="91" spans="2:7" x14ac:dyDescent="0.35">
      <c r="B91" s="44" t="s">
        <v>194</v>
      </c>
      <c r="D91" s="29">
        <v>62.17895</v>
      </c>
      <c r="E91" s="29">
        <v>746.14089000000001</v>
      </c>
      <c r="F91" s="29">
        <v>-340.37095999999997</v>
      </c>
      <c r="G91" s="29">
        <v>467.94887999999997</v>
      </c>
    </row>
    <row r="92" spans="2:7" x14ac:dyDescent="0.35">
      <c r="B92" s="23" t="s">
        <v>58</v>
      </c>
      <c r="C92" s="23"/>
      <c r="D92" s="30">
        <f>SUBTOTAL(9,D88:D91)</f>
        <v>446.65201000000002</v>
      </c>
      <c r="E92" s="30">
        <f t="shared" ref="E92:G92" si="8">SUBTOTAL(9,E88:E91)</f>
        <v>1210.0228099999999</v>
      </c>
      <c r="F92" s="30">
        <f t="shared" si="8"/>
        <v>-892.74275999999998</v>
      </c>
      <c r="G92" s="30">
        <f t="shared" si="8"/>
        <v>763.93205999999998</v>
      </c>
    </row>
    <row r="93" spans="2:7" x14ac:dyDescent="0.35">
      <c r="B93" s="23"/>
      <c r="C93" s="23"/>
      <c r="D93" s="30"/>
      <c r="E93" s="30"/>
      <c r="F93" s="30"/>
      <c r="G93" s="30"/>
    </row>
    <row r="94" spans="2:7" x14ac:dyDescent="0.35">
      <c r="B94" s="23" t="s">
        <v>207</v>
      </c>
      <c r="C94" s="23"/>
      <c r="D94" s="30"/>
      <c r="E94" s="30"/>
      <c r="F94" s="30"/>
      <c r="G94" s="30"/>
    </row>
    <row r="95" spans="2:7" x14ac:dyDescent="0.35">
      <c r="B95" s="44" t="s">
        <v>237</v>
      </c>
      <c r="D95" s="29">
        <f>'5.3 - 2023'!G86</f>
        <v>575.35715000000005</v>
      </c>
      <c r="E95" s="29">
        <v>138.87092000000001</v>
      </c>
      <c r="F95" s="29">
        <v>0</v>
      </c>
      <c r="G95" s="29">
        <f>SUM(D95:F95)</f>
        <v>714.22807000000012</v>
      </c>
    </row>
    <row r="96" spans="2:7" x14ac:dyDescent="0.35">
      <c r="B96" s="44" t="s">
        <v>107</v>
      </c>
      <c r="D96" s="29">
        <f>'5.3 - 2023'!G87</f>
        <v>0</v>
      </c>
      <c r="E96" s="29">
        <v>1101.57293</v>
      </c>
      <c r="F96" s="29">
        <v>-1101.57293</v>
      </c>
      <c r="G96" s="29">
        <f>SUM(D96:F96)</f>
        <v>0</v>
      </c>
    </row>
    <row r="97" spans="2:7" x14ac:dyDescent="0.35">
      <c r="B97" s="44" t="s">
        <v>106</v>
      </c>
      <c r="D97" s="29">
        <f>'5.3 - 2023'!G88</f>
        <v>1608.652</v>
      </c>
      <c r="E97" s="29">
        <v>73.411100000000005</v>
      </c>
      <c r="F97" s="29">
        <v>0</v>
      </c>
      <c r="G97" s="29">
        <f>SUM(D97:F97)</f>
        <v>1682.0631000000001</v>
      </c>
    </row>
    <row r="98" spans="2:7" x14ac:dyDescent="0.35">
      <c r="B98" s="44" t="s">
        <v>161</v>
      </c>
      <c r="D98" s="29">
        <f>'5.3 - 2023'!G89</f>
        <v>337.41061999999999</v>
      </c>
      <c r="E98" s="29">
        <v>524.14265999999998</v>
      </c>
      <c r="F98" s="29">
        <v>0</v>
      </c>
      <c r="G98" s="29">
        <f>SUM(D98:F98)</f>
        <v>861.55327999999997</v>
      </c>
    </row>
    <row r="99" spans="2:7" x14ac:dyDescent="0.35">
      <c r="B99" s="44" t="s">
        <v>251</v>
      </c>
      <c r="D99" s="29"/>
      <c r="E99" s="49">
        <v>7.415</v>
      </c>
      <c r="F99" s="49">
        <v>0</v>
      </c>
      <c r="G99" s="29">
        <f>SUM(D99:F99)</f>
        <v>7.415</v>
      </c>
    </row>
    <row r="100" spans="2:7" x14ac:dyDescent="0.35">
      <c r="B100" s="44" t="s">
        <v>194</v>
      </c>
      <c r="D100" s="29">
        <v>1103.6589400000003</v>
      </c>
      <c r="E100" s="29">
        <v>1360.9654599999999</v>
      </c>
      <c r="F100" s="29">
        <v>-952.06927999999994</v>
      </c>
      <c r="G100" s="29">
        <v>1512.55512</v>
      </c>
    </row>
    <row r="101" spans="2:7" x14ac:dyDescent="0.35">
      <c r="B101" s="23" t="s">
        <v>58</v>
      </c>
      <c r="C101" s="23"/>
      <c r="D101" s="30">
        <f>SUBTOTAL(9,D95:D100)</f>
        <v>3625.0787100000002</v>
      </c>
      <c r="E101" s="30">
        <f t="shared" ref="E101:G101" si="9">SUBTOTAL(9,E95:E100)</f>
        <v>3206.3780699999998</v>
      </c>
      <c r="F101" s="30">
        <f t="shared" si="9"/>
        <v>-2053.64221</v>
      </c>
      <c r="G101" s="30">
        <f t="shared" si="9"/>
        <v>4777.8145700000005</v>
      </c>
    </row>
    <row r="102" spans="2:7" x14ac:dyDescent="0.35">
      <c r="D102" s="29"/>
      <c r="E102" s="29"/>
      <c r="F102" s="29"/>
      <c r="G102" s="29"/>
    </row>
    <row r="103" spans="2:7" ht="15" thickBot="1" x14ac:dyDescent="0.4">
      <c r="B103" s="32" t="s">
        <v>57</v>
      </c>
      <c r="C103" s="32"/>
      <c r="D103" s="33">
        <f>SUBTOTAL(9,D9:D101)</f>
        <v>92927.468620000029</v>
      </c>
      <c r="E103" s="33">
        <f t="shared" ref="E103:G103" si="10">SUBTOTAL(9,E9:E101)</f>
        <v>55618.346970000021</v>
      </c>
      <c r="F103" s="33">
        <f t="shared" si="10"/>
        <v>-29937.295640000004</v>
      </c>
      <c r="G103" s="33">
        <f t="shared" si="10"/>
        <v>118608.51994999999</v>
      </c>
    </row>
    <row r="104" spans="2:7" ht="15" thickTop="1" x14ac:dyDescent="0.35">
      <c r="D104" s="29"/>
      <c r="E104" s="29"/>
      <c r="F104" s="29"/>
      <c r="G104" s="29"/>
    </row>
    <row r="105" spans="2:7" x14ac:dyDescent="0.35">
      <c r="B105" s="23" t="s">
        <v>195</v>
      </c>
      <c r="D105" s="29"/>
      <c r="E105" s="29"/>
      <c r="F105" s="29"/>
      <c r="G105" s="29"/>
    </row>
    <row r="106" spans="2:7" x14ac:dyDescent="0.35">
      <c r="B106" s="44" t="s">
        <v>230</v>
      </c>
      <c r="D106" s="29">
        <f>'5.3 - 2023'!G96</f>
        <v>-10874.038759999999</v>
      </c>
      <c r="E106" s="29">
        <v>-1889.1830299999999</v>
      </c>
      <c r="F106" s="29">
        <v>0</v>
      </c>
      <c r="G106" s="29">
        <f>SUM(D106:F106)</f>
        <v>-12763.22179</v>
      </c>
    </row>
    <row r="107" spans="2:7" x14ac:dyDescent="0.35">
      <c r="B107" s="44" t="s">
        <v>135</v>
      </c>
      <c r="D107" s="29">
        <f>'5.3 - 2023'!G97</f>
        <v>-6222.8995400000003</v>
      </c>
      <c r="E107" s="29">
        <v>66.488979999999998</v>
      </c>
      <c r="F107" s="29">
        <v>6156.4105599999994</v>
      </c>
      <c r="G107" s="29">
        <f>SUM(D107:F107)</f>
        <v>0</v>
      </c>
    </row>
    <row r="108" spans="2:7" x14ac:dyDescent="0.35">
      <c r="B108" s="23" t="s">
        <v>58</v>
      </c>
      <c r="D108" s="29">
        <f>SUBTOTAL(9,D106:D107)</f>
        <v>-17096.938300000002</v>
      </c>
      <c r="E108" s="29">
        <f>SUBTOTAL(9,E106:E107)</f>
        <v>-1822.6940499999998</v>
      </c>
      <c r="F108" s="29">
        <f>SUBTOTAL(9,F106:F107)</f>
        <v>6156.4105599999994</v>
      </c>
      <c r="G108" s="29">
        <f>SUBTOTAL(9,G106:G107)</f>
        <v>-12763.22179</v>
      </c>
    </row>
    <row r="109" spans="2:7" x14ac:dyDescent="0.35">
      <c r="B109" s="23"/>
      <c r="D109" s="29"/>
      <c r="E109" s="29"/>
      <c r="F109" s="29"/>
      <c r="G109" s="29"/>
    </row>
    <row r="110" spans="2:7" x14ac:dyDescent="0.35">
      <c r="B110" s="23" t="s">
        <v>196</v>
      </c>
      <c r="D110" s="29"/>
      <c r="E110" s="29"/>
      <c r="F110" s="29"/>
      <c r="G110" s="29"/>
    </row>
    <row r="111" spans="2:7" x14ac:dyDescent="0.35">
      <c r="B111" s="44" t="s">
        <v>126</v>
      </c>
      <c r="D111" s="29">
        <f>'5.3 - 2023'!G102</f>
        <v>-1239.5709300000003</v>
      </c>
      <c r="E111" s="29">
        <v>-1019.30024</v>
      </c>
      <c r="F111" s="29">
        <v>2258.8711699999999</v>
      </c>
      <c r="G111" s="29">
        <f>SUM(D111:F111)</f>
        <v>0</v>
      </c>
    </row>
    <row r="112" spans="2:7" x14ac:dyDescent="0.35">
      <c r="B112" s="44" t="s">
        <v>242</v>
      </c>
      <c r="D112" s="29"/>
      <c r="E112" s="29">
        <v>-169.67</v>
      </c>
      <c r="F112" s="29">
        <v>0</v>
      </c>
      <c r="G112" s="29">
        <f>SUM(D112:F112)</f>
        <v>-169.67</v>
      </c>
    </row>
    <row r="113" spans="2:13" x14ac:dyDescent="0.35">
      <c r="B113" s="23" t="s">
        <v>58</v>
      </c>
      <c r="D113" s="29"/>
      <c r="E113" s="29">
        <f>SUBTOTAL(9,E111:E112)</f>
        <v>-1188.9702400000001</v>
      </c>
      <c r="F113" s="29">
        <f>SUBTOTAL(9,F111:F112)</f>
        <v>2258.8711699999999</v>
      </c>
      <c r="G113" s="29">
        <f>SUBTOTAL(9,G111:G112)</f>
        <v>-169.67</v>
      </c>
    </row>
    <row r="114" spans="2:13" x14ac:dyDescent="0.35">
      <c r="B114" s="23"/>
      <c r="D114" s="29"/>
      <c r="E114" s="29"/>
      <c r="F114" s="29"/>
      <c r="G114" s="29"/>
    </row>
    <row r="115" spans="2:13" x14ac:dyDescent="0.35">
      <c r="B115" s="23" t="s">
        <v>198</v>
      </c>
      <c r="D115" s="29"/>
      <c r="E115" s="29"/>
      <c r="F115" s="29"/>
      <c r="G115" s="29"/>
    </row>
    <row r="116" spans="2:13" x14ac:dyDescent="0.35">
      <c r="B116" s="44" t="s">
        <v>134</v>
      </c>
      <c r="D116" s="29">
        <f>'5.3 - 2023'!G107</f>
        <v>0</v>
      </c>
      <c r="E116" s="29">
        <v>-457.91232000000002</v>
      </c>
      <c r="F116" s="29">
        <v>457.91232000000002</v>
      </c>
      <c r="G116" s="29">
        <f>SUM(D116:F116)</f>
        <v>0</v>
      </c>
    </row>
    <row r="117" spans="2:13" x14ac:dyDescent="0.35">
      <c r="B117" s="44" t="s">
        <v>136</v>
      </c>
      <c r="D117" s="29">
        <f>'5.3 - 2023'!G108</f>
        <v>-355.78620999999998</v>
      </c>
      <c r="E117" s="29">
        <v>0</v>
      </c>
      <c r="F117" s="29">
        <v>0</v>
      </c>
      <c r="G117" s="29">
        <f>SUM(D117:F117)</f>
        <v>-355.78620999999998</v>
      </c>
    </row>
    <row r="118" spans="2:13" x14ac:dyDescent="0.35">
      <c r="B118" s="44" t="s">
        <v>243</v>
      </c>
      <c r="D118" s="29"/>
      <c r="E118" s="29">
        <v>-62.5</v>
      </c>
      <c r="F118" s="29">
        <v>0</v>
      </c>
      <c r="G118" s="29">
        <f>SUM(D118:F118)</f>
        <v>-62.5</v>
      </c>
    </row>
    <row r="119" spans="2:13" x14ac:dyDescent="0.35">
      <c r="B119" s="23" t="s">
        <v>58</v>
      </c>
      <c r="D119" s="29">
        <f>SUBTOTAL(9,D116:D118)</f>
        <v>-355.78620999999998</v>
      </c>
      <c r="E119" s="29">
        <f>SUBTOTAL(9,E116:E118)</f>
        <v>-520.41232000000002</v>
      </c>
      <c r="F119" s="29">
        <f>SUBTOTAL(9,F116:F118)</f>
        <v>457.91232000000002</v>
      </c>
      <c r="G119" s="29">
        <f>SUBTOTAL(9,G116:G118)</f>
        <v>-418.28620999999998</v>
      </c>
    </row>
    <row r="120" spans="2:13" x14ac:dyDescent="0.35">
      <c r="D120" s="29"/>
      <c r="E120" s="29"/>
      <c r="F120" s="29"/>
      <c r="G120" s="29"/>
    </row>
    <row r="121" spans="2:13" ht="15" thickBot="1" x14ac:dyDescent="0.4">
      <c r="B121" s="32" t="s">
        <v>57</v>
      </c>
      <c r="C121" s="32"/>
      <c r="D121" s="33">
        <f>SUBTOTAL(9,D106:D119)</f>
        <v>-18692.295440000002</v>
      </c>
      <c r="E121" s="33">
        <f>SUBTOTAL(9,E106:E119)</f>
        <v>-3532.0766099999996</v>
      </c>
      <c r="F121" s="33">
        <f>SUBTOTAL(9,F106:F119)</f>
        <v>8873.1940499999982</v>
      </c>
      <c r="G121" s="33">
        <f>SUBTOTAL(9,G106:G119)</f>
        <v>-13351.178</v>
      </c>
    </row>
    <row r="122" spans="2:13" ht="15" thickTop="1" x14ac:dyDescent="0.35">
      <c r="D122" s="29"/>
      <c r="E122" s="29"/>
      <c r="F122" s="29"/>
      <c r="G122" s="29"/>
    </row>
    <row r="123" spans="2:13" x14ac:dyDescent="0.35">
      <c r="B123" s="2" t="s">
        <v>197</v>
      </c>
      <c r="D123" s="29">
        <f>D30</f>
        <v>65361.713070000005</v>
      </c>
      <c r="E123" s="29">
        <f>E30</f>
        <v>34296.984969999998</v>
      </c>
      <c r="F123" s="29">
        <f>F30</f>
        <v>-12828.187449999999</v>
      </c>
      <c r="G123" s="29">
        <f>G30</f>
        <v>86830.510589999991</v>
      </c>
      <c r="J123" s="48"/>
      <c r="K123" s="48"/>
      <c r="L123" s="48"/>
      <c r="M123" s="48"/>
    </row>
    <row r="124" spans="2:13" x14ac:dyDescent="0.35">
      <c r="B124" s="2"/>
      <c r="D124" s="29"/>
      <c r="E124" s="29"/>
      <c r="F124" s="29"/>
      <c r="G124" s="29"/>
      <c r="J124" s="48"/>
      <c r="K124" s="48"/>
      <c r="L124" s="48"/>
      <c r="M124" s="48"/>
    </row>
    <row r="125" spans="2:13" x14ac:dyDescent="0.35">
      <c r="B125" s="38" t="s">
        <v>193</v>
      </c>
      <c r="D125" s="29"/>
      <c r="E125" s="29"/>
      <c r="F125" s="29"/>
      <c r="G125" s="29"/>
      <c r="J125" s="48"/>
      <c r="K125" s="48"/>
      <c r="L125" s="48"/>
      <c r="M125" s="48"/>
    </row>
    <row r="126" spans="2:13" x14ac:dyDescent="0.35">
      <c r="B126" s="47" t="s">
        <v>12</v>
      </c>
      <c r="D126" s="29">
        <f>D52</f>
        <v>2481.5299799999998</v>
      </c>
      <c r="E126" s="29">
        <f>E52</f>
        <v>3075.75893</v>
      </c>
      <c r="F126" s="29">
        <f>F52</f>
        <v>-3290.2370899999996</v>
      </c>
      <c r="G126" s="29">
        <f>G52</f>
        <v>2267.0518199999997</v>
      </c>
      <c r="J126" s="48"/>
      <c r="K126" s="48"/>
      <c r="L126" s="48"/>
      <c r="M126" s="48"/>
    </row>
    <row r="127" spans="2:13" x14ac:dyDescent="0.35">
      <c r="B127" s="47" t="s">
        <v>10</v>
      </c>
      <c r="D127" s="29">
        <f>D60</f>
        <v>73.001989999999992</v>
      </c>
      <c r="E127" s="29">
        <f>E60</f>
        <v>2787.6124099999997</v>
      </c>
      <c r="F127" s="29">
        <f>F60</f>
        <v>-2103.6800899999998</v>
      </c>
      <c r="G127" s="29">
        <f>G60</f>
        <v>756.93430999999998</v>
      </c>
      <c r="J127" s="48"/>
      <c r="K127" s="48"/>
      <c r="L127" s="48"/>
      <c r="M127" s="48"/>
    </row>
    <row r="128" spans="2:13" x14ac:dyDescent="0.35">
      <c r="B128" s="47" t="s">
        <v>11</v>
      </c>
      <c r="D128" s="29">
        <f>D68</f>
        <v>1621.8867299999999</v>
      </c>
      <c r="E128" s="29">
        <f>E68</f>
        <v>2084.8898699999995</v>
      </c>
      <c r="F128" s="29">
        <f>F68</f>
        <v>-2849.0112899999995</v>
      </c>
      <c r="G128" s="29">
        <f>G68</f>
        <v>857.76531</v>
      </c>
      <c r="J128" s="48"/>
      <c r="K128" s="48"/>
      <c r="L128" s="48"/>
      <c r="M128" s="48"/>
    </row>
    <row r="129" spans="2:13" x14ac:dyDescent="0.35">
      <c r="B129" s="47" t="s">
        <v>13</v>
      </c>
      <c r="D129" s="29">
        <f>D79</f>
        <v>28.701979999999999</v>
      </c>
      <c r="E129" s="29">
        <f>E79</f>
        <v>3532.0144099999998</v>
      </c>
      <c r="F129" s="29">
        <f>F79</f>
        <v>-3199.4248100000004</v>
      </c>
      <c r="G129" s="29">
        <f>G79</f>
        <v>361.29158000000001</v>
      </c>
      <c r="J129" s="48"/>
      <c r="K129" s="48"/>
      <c r="L129" s="48"/>
      <c r="M129" s="48"/>
    </row>
    <row r="130" spans="2:13" x14ac:dyDescent="0.35">
      <c r="D130" s="29"/>
      <c r="E130" s="29"/>
      <c r="F130" s="29"/>
      <c r="G130" s="29"/>
      <c r="J130" s="48"/>
      <c r="K130" s="48"/>
      <c r="L130" s="48"/>
      <c r="M130" s="48"/>
    </row>
    <row r="131" spans="2:13" x14ac:dyDescent="0.35">
      <c r="B131" s="2" t="s">
        <v>56</v>
      </c>
      <c r="D131" s="29">
        <f>D85</f>
        <v>0</v>
      </c>
      <c r="E131" s="29">
        <f>E85</f>
        <v>610.30196000000001</v>
      </c>
      <c r="F131" s="29">
        <f>F85</f>
        <v>-453.16791999999998</v>
      </c>
      <c r="G131" s="29">
        <f>G85</f>
        <v>157.13404</v>
      </c>
      <c r="J131" s="48"/>
      <c r="K131" s="48"/>
      <c r="L131" s="48"/>
      <c r="M131" s="48"/>
    </row>
    <row r="132" spans="2:13" x14ac:dyDescent="0.35">
      <c r="B132" s="39"/>
      <c r="D132" s="29"/>
      <c r="E132" s="29"/>
      <c r="F132" s="29"/>
      <c r="G132" s="29"/>
      <c r="J132" s="48"/>
      <c r="K132" s="48"/>
      <c r="L132" s="48"/>
      <c r="M132" s="48"/>
    </row>
    <row r="133" spans="2:13" x14ac:dyDescent="0.35">
      <c r="B133" s="38" t="s">
        <v>78</v>
      </c>
      <c r="D133" s="29">
        <f>SUM(D92)</f>
        <v>446.65201000000002</v>
      </c>
      <c r="E133" s="29">
        <f>SUM(E92)</f>
        <v>1210.0228099999999</v>
      </c>
      <c r="F133" s="29">
        <f>SUM(F92)</f>
        <v>-892.74275999999998</v>
      </c>
      <c r="G133" s="29">
        <f>SUM(G92)</f>
        <v>763.93205999999998</v>
      </c>
      <c r="J133" s="48"/>
      <c r="K133" s="48"/>
      <c r="L133" s="48"/>
      <c r="M133" s="48"/>
    </row>
    <row r="134" spans="2:13" x14ac:dyDescent="0.35">
      <c r="B134" s="2"/>
      <c r="D134" s="29"/>
      <c r="E134" s="29"/>
      <c r="F134" s="29"/>
      <c r="G134" s="29"/>
      <c r="J134" s="48"/>
      <c r="K134" s="48"/>
      <c r="L134" s="48"/>
      <c r="M134" s="48"/>
    </row>
    <row r="135" spans="2:13" x14ac:dyDescent="0.35">
      <c r="B135" s="38" t="s">
        <v>81</v>
      </c>
      <c r="D135" s="29">
        <f>SUM(D123:D133)</f>
        <v>70013.48576000001</v>
      </c>
      <c r="E135" s="29">
        <f>SUM(E123:E133)</f>
        <v>47597.585360000005</v>
      </c>
      <c r="F135" s="29">
        <f>SUM(F123:F133)</f>
        <v>-25616.451410000001</v>
      </c>
      <c r="G135" s="29">
        <f>SUM(G123:G133)</f>
        <v>91994.619709999999</v>
      </c>
      <c r="J135" s="48"/>
      <c r="K135" s="48"/>
      <c r="L135" s="48"/>
      <c r="M135" s="48"/>
    </row>
    <row r="136" spans="2:13" x14ac:dyDescent="0.35">
      <c r="B136" s="38"/>
      <c r="D136" s="29"/>
      <c r="E136" s="29"/>
      <c r="F136" s="29"/>
      <c r="G136" s="29"/>
      <c r="J136" s="48"/>
      <c r="K136" s="48"/>
      <c r="L136" s="48"/>
      <c r="M136" s="48"/>
    </row>
    <row r="137" spans="2:13" x14ac:dyDescent="0.35">
      <c r="B137" s="38" t="s">
        <v>77</v>
      </c>
      <c r="D137" s="29">
        <f>SUM(D40,D101)</f>
        <v>22913.98286</v>
      </c>
      <c r="E137" s="29">
        <f>SUM(E40,E101)</f>
        <v>8020.7616100000005</v>
      </c>
      <c r="F137" s="29">
        <f>SUM(F40,F101)</f>
        <v>-4320.8442300000006</v>
      </c>
      <c r="G137" s="29">
        <f>SUM(G40,G101)</f>
        <v>26613.900239999995</v>
      </c>
      <c r="J137" s="48"/>
      <c r="K137" s="48"/>
      <c r="L137" s="48"/>
      <c r="M137" s="48"/>
    </row>
    <row r="138" spans="2:13" x14ac:dyDescent="0.35">
      <c r="B138" s="2"/>
      <c r="D138" s="29"/>
      <c r="E138" s="29"/>
      <c r="F138" s="29"/>
      <c r="G138" s="29"/>
      <c r="J138" s="48"/>
      <c r="K138" s="48"/>
      <c r="L138" s="48"/>
      <c r="M138" s="48"/>
    </row>
    <row r="139" spans="2:13" x14ac:dyDescent="0.35">
      <c r="B139" s="38" t="s">
        <v>82</v>
      </c>
      <c r="D139" s="29"/>
      <c r="E139" s="29"/>
      <c r="F139" s="29"/>
      <c r="G139" s="29"/>
      <c r="J139" s="48"/>
      <c r="K139" s="48"/>
      <c r="L139" s="48"/>
      <c r="M139" s="48"/>
    </row>
    <row r="140" spans="2:13" x14ac:dyDescent="0.35">
      <c r="B140" s="45" t="s">
        <v>79</v>
      </c>
      <c r="D140" s="29">
        <f>SUM(D113,D108)</f>
        <v>-17096.938300000002</v>
      </c>
      <c r="E140" s="29">
        <f>SUM(E113,E108)</f>
        <v>-3011.6642899999997</v>
      </c>
      <c r="F140" s="29">
        <f>SUM(F113,F108)</f>
        <v>8415.2817299999988</v>
      </c>
      <c r="G140" s="29">
        <f>SUM(G113,G108)</f>
        <v>-12932.89179</v>
      </c>
      <c r="J140" s="48"/>
      <c r="K140" s="48"/>
      <c r="L140" s="48"/>
      <c r="M140" s="48"/>
    </row>
    <row r="141" spans="2:13" x14ac:dyDescent="0.35">
      <c r="B141" s="45" t="s">
        <v>80</v>
      </c>
      <c r="D141" s="29">
        <f>SUM(D119)</f>
        <v>-355.78620999999998</v>
      </c>
      <c r="E141" s="29">
        <f>SUM(E119)</f>
        <v>-520.41232000000002</v>
      </c>
      <c r="F141" s="29">
        <f>SUM(F119)</f>
        <v>457.91232000000002</v>
      </c>
      <c r="G141" s="29">
        <f>SUM(G119)</f>
        <v>-418.28620999999998</v>
      </c>
      <c r="J141" s="48"/>
      <c r="K141" s="48"/>
      <c r="L141" s="48"/>
      <c r="M141" s="48"/>
    </row>
    <row r="142" spans="2:13" x14ac:dyDescent="0.35">
      <c r="D142" s="29"/>
      <c r="E142" s="29"/>
      <c r="F142" s="29"/>
      <c r="G142" s="29"/>
      <c r="J142" s="48"/>
      <c r="K142" s="48"/>
      <c r="L142" s="48"/>
      <c r="M142" s="48"/>
    </row>
    <row r="143" spans="2:13" x14ac:dyDescent="0.35">
      <c r="B143" s="23" t="s">
        <v>53</v>
      </c>
      <c r="C143" s="23"/>
      <c r="D143" s="29"/>
      <c r="E143" s="29"/>
      <c r="F143" s="29"/>
      <c r="G143" s="29"/>
      <c r="J143" s="48"/>
      <c r="K143" s="48"/>
      <c r="L143" s="48"/>
      <c r="M143" s="48"/>
    </row>
    <row r="144" spans="2:13" x14ac:dyDescent="0.35">
      <c r="B144" s="44" t="s">
        <v>53</v>
      </c>
      <c r="D144" s="29">
        <f>'5.3 - 2023'!G135</f>
        <v>0</v>
      </c>
      <c r="E144" s="29">
        <v>9581.0017100000005</v>
      </c>
      <c r="F144" s="29">
        <v>0</v>
      </c>
      <c r="G144" s="29">
        <f>SUM(D144:F144)</f>
        <v>9581.0017100000005</v>
      </c>
      <c r="J144" s="48"/>
      <c r="K144" s="48"/>
      <c r="L144" s="48"/>
      <c r="M144" s="48"/>
    </row>
    <row r="145" spans="2:13" x14ac:dyDescent="0.35">
      <c r="B145" s="44" t="s">
        <v>211</v>
      </c>
      <c r="D145" s="29"/>
      <c r="E145" s="29">
        <v>-7161.42749</v>
      </c>
      <c r="F145" s="29">
        <v>0</v>
      </c>
      <c r="G145" s="29">
        <f>SUM(D145:F145)</f>
        <v>-7161.42749</v>
      </c>
      <c r="J145" s="48"/>
      <c r="K145" s="48"/>
      <c r="L145" s="48"/>
      <c r="M145" s="48"/>
    </row>
    <row r="146" spans="2:13" x14ac:dyDescent="0.35">
      <c r="B146" s="2" t="s">
        <v>61</v>
      </c>
      <c r="C146" s="23"/>
      <c r="D146" s="30">
        <f>SUBTOTAL(9,D144:D145)</f>
        <v>0</v>
      </c>
      <c r="E146" s="30">
        <f>SUBTOTAL(9,E144:E145)</f>
        <v>2419.5742200000004</v>
      </c>
      <c r="F146" s="30">
        <f>SUBTOTAL(9,F144:F145)</f>
        <v>0</v>
      </c>
      <c r="G146" s="30">
        <f>SUBTOTAL(9,G144:G145)</f>
        <v>2419.5742200000004</v>
      </c>
      <c r="J146" s="48"/>
      <c r="K146" s="48"/>
      <c r="L146" s="48"/>
      <c r="M146" s="48"/>
    </row>
    <row r="147" spans="2:13" x14ac:dyDescent="0.35">
      <c r="D147" s="29"/>
      <c r="E147" s="29"/>
      <c r="F147" s="29"/>
      <c r="G147" s="29"/>
      <c r="J147" s="48"/>
      <c r="K147" s="48"/>
      <c r="L147" s="48"/>
      <c r="M147" s="48"/>
    </row>
    <row r="148" spans="2:13" x14ac:dyDescent="0.35">
      <c r="B148" s="23" t="s">
        <v>64</v>
      </c>
      <c r="D148" s="29"/>
      <c r="E148" s="29"/>
      <c r="F148" s="29"/>
      <c r="G148" s="29"/>
      <c r="J148" s="48"/>
      <c r="K148" s="48"/>
      <c r="L148" s="48"/>
      <c r="M148" s="48"/>
    </row>
    <row r="149" spans="2:13" x14ac:dyDescent="0.35">
      <c r="B149" s="44" t="s">
        <v>148</v>
      </c>
      <c r="D149" s="29">
        <f>'5.3 - 2023'!G139</f>
        <v>0</v>
      </c>
      <c r="E149" s="29">
        <v>0</v>
      </c>
      <c r="F149" s="29">
        <v>0</v>
      </c>
      <c r="G149" s="29">
        <f>SUM(D149:F149)</f>
        <v>0</v>
      </c>
      <c r="J149" s="48"/>
      <c r="K149" s="48"/>
      <c r="L149" s="48"/>
      <c r="M149" s="48"/>
    </row>
    <row r="150" spans="2:13" x14ac:dyDescent="0.35">
      <c r="B150" s="38" t="s">
        <v>65</v>
      </c>
      <c r="C150" s="23"/>
      <c r="D150" s="30">
        <f>SUBTOTAL(9,D149:D149)</f>
        <v>0</v>
      </c>
      <c r="E150" s="30">
        <f>SUBTOTAL(9,E149:E149)</f>
        <v>0</v>
      </c>
      <c r="F150" s="30">
        <f>SUBTOTAL(9,F149:F149)</f>
        <v>0</v>
      </c>
      <c r="G150" s="30">
        <f>SUBTOTAL(9,G149:G149)</f>
        <v>0</v>
      </c>
      <c r="J150" s="48"/>
      <c r="K150" s="48"/>
      <c r="L150" s="48"/>
      <c r="M150" s="48"/>
    </row>
    <row r="151" spans="2:13" x14ac:dyDescent="0.35">
      <c r="D151" s="29"/>
      <c r="E151" s="29"/>
      <c r="F151" s="29"/>
      <c r="G151" s="29"/>
      <c r="J151" s="48"/>
      <c r="K151" s="48"/>
      <c r="L151" s="48"/>
      <c r="M151" s="48"/>
    </row>
    <row r="152" spans="2:13" x14ac:dyDescent="0.35">
      <c r="B152" t="s">
        <v>217</v>
      </c>
      <c r="J152" s="48"/>
      <c r="K152" s="48"/>
      <c r="L152" s="48"/>
      <c r="M152" s="48"/>
    </row>
    <row r="153" spans="2:13" x14ac:dyDescent="0.35">
      <c r="J153" s="48"/>
      <c r="K153" s="48"/>
      <c r="L153" s="48"/>
      <c r="M153" s="48"/>
    </row>
    <row r="154" spans="2:13" x14ac:dyDescent="0.35">
      <c r="J154" s="48"/>
      <c r="K154" s="48"/>
      <c r="L154" s="48"/>
      <c r="M154" s="48"/>
    </row>
    <row r="155" spans="2:13" x14ac:dyDescent="0.35">
      <c r="J155" s="48"/>
      <c r="K155" s="48"/>
      <c r="L155" s="48"/>
      <c r="M155" s="48"/>
    </row>
    <row r="156" spans="2:13" x14ac:dyDescent="0.35">
      <c r="J156" s="48"/>
      <c r="K156" s="48"/>
      <c r="L156" s="48"/>
      <c r="M156" s="48"/>
    </row>
    <row r="157" spans="2:13" x14ac:dyDescent="0.35">
      <c r="J157" s="48"/>
      <c r="K157" s="48"/>
      <c r="L157" s="48"/>
      <c r="M157" s="48"/>
    </row>
    <row r="158" spans="2:13" x14ac:dyDescent="0.35">
      <c r="J158" s="48"/>
      <c r="K158" s="48"/>
      <c r="L158" s="48"/>
      <c r="M158" s="48"/>
    </row>
    <row r="159" spans="2:13" x14ac:dyDescent="0.35">
      <c r="J159" s="48"/>
      <c r="K159" s="48"/>
      <c r="L159" s="48"/>
      <c r="M159" s="48"/>
    </row>
    <row r="160" spans="2:13" x14ac:dyDescent="0.35">
      <c r="J160" s="48"/>
      <c r="K160" s="48"/>
      <c r="L160" s="48"/>
      <c r="M160" s="48"/>
    </row>
    <row r="173" spans="4:7" x14ac:dyDescent="0.35">
      <c r="D173" s="28"/>
      <c r="E173" s="28"/>
      <c r="F173" s="28"/>
      <c r="G173" s="2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  <row r="224" spans="4:7" x14ac:dyDescent="0.35">
      <c r="D224" s="28"/>
      <c r="E224" s="28"/>
      <c r="F224" s="28"/>
      <c r="G224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1" manualBreakCount="1">
    <brk id="6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C308-B091-47DF-8A2F-5D849226A0C8}">
  <dimension ref="B1:M225"/>
  <sheetViews>
    <sheetView view="pageBreakPreview" topLeftCell="A97" zoomScale="60" zoomScaleNormal="100" workbookViewId="0">
      <selection activeCell="A20" sqref="A20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</v>
      </c>
      <c r="C1" s="34"/>
      <c r="D1" s="34"/>
      <c r="E1" s="34"/>
      <c r="F1" s="34"/>
      <c r="G1" s="35" t="s">
        <v>39</v>
      </c>
    </row>
    <row r="2" spans="2:7" x14ac:dyDescent="0.35">
      <c r="B2" s="23" t="s">
        <v>184</v>
      </c>
      <c r="C2" s="23"/>
      <c r="D2" s="23"/>
      <c r="E2" s="23"/>
      <c r="F2" s="23"/>
      <c r="G2" s="37" t="str">
        <f>'5.1'!$I$2</f>
        <v>MAY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2">
        <v>2025</v>
      </c>
      <c r="E4" s="62"/>
      <c r="F4" s="62"/>
      <c r="G4" s="62"/>
    </row>
    <row r="5" spans="2:7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190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218</v>
      </c>
      <c r="D9" s="46">
        <f>'5.4 - 2024'!G9</f>
        <v>3711.9665800000002</v>
      </c>
      <c r="E9" s="46">
        <v>5221.3500000000004</v>
      </c>
      <c r="F9" s="46">
        <v>0</v>
      </c>
      <c r="G9" s="46">
        <f t="shared" ref="G9:G18" si="0">SUM(D9:F9)</f>
        <v>8933.3165800000006</v>
      </c>
    </row>
    <row r="10" spans="2:7" x14ac:dyDescent="0.35">
      <c r="B10" s="44" t="s">
        <v>252</v>
      </c>
      <c r="D10" s="46"/>
      <c r="E10" s="46">
        <v>4114.3500000000004</v>
      </c>
      <c r="F10" s="46">
        <v>0</v>
      </c>
      <c r="G10" s="46">
        <f t="shared" si="0"/>
        <v>4114.3500000000004</v>
      </c>
    </row>
    <row r="11" spans="2:7" x14ac:dyDescent="0.35">
      <c r="B11" s="44" t="s">
        <v>124</v>
      </c>
      <c r="D11" s="46">
        <f>'5.4 - 2024'!G10</f>
        <v>51703.706529999996</v>
      </c>
      <c r="E11" s="46">
        <v>10516</v>
      </c>
      <c r="F11" s="46">
        <v>-62219.706530000003</v>
      </c>
      <c r="G11" s="46">
        <f t="shared" si="0"/>
        <v>0</v>
      </c>
    </row>
    <row r="12" spans="2:7" x14ac:dyDescent="0.35">
      <c r="B12" s="44" t="s">
        <v>219</v>
      </c>
      <c r="D12" s="46">
        <f>'5.4 - 2024'!G11</f>
        <v>20656.455009999998</v>
      </c>
      <c r="E12" s="46">
        <v>14301.445</v>
      </c>
      <c r="F12" s="46">
        <v>0</v>
      </c>
      <c r="G12" s="46">
        <f t="shared" si="0"/>
        <v>34957.900009999998</v>
      </c>
    </row>
    <row r="13" spans="2:7" x14ac:dyDescent="0.35">
      <c r="B13" s="44" t="s">
        <v>87</v>
      </c>
      <c r="D13" s="46">
        <f>'5.4 - 2024'!G12</f>
        <v>3187.8754200000003</v>
      </c>
      <c r="E13" s="46">
        <v>42242.13</v>
      </c>
      <c r="F13" s="46">
        <v>0</v>
      </c>
      <c r="G13" s="46">
        <f t="shared" si="0"/>
        <v>45430.005420000001</v>
      </c>
    </row>
    <row r="14" spans="2:7" x14ac:dyDescent="0.35">
      <c r="B14" s="44" t="s">
        <v>85</v>
      </c>
      <c r="D14" s="46">
        <f>'5.4 - 2024'!G14</f>
        <v>1211.48424</v>
      </c>
      <c r="E14" s="46">
        <v>2624</v>
      </c>
      <c r="F14" s="46">
        <v>0</v>
      </c>
      <c r="G14" s="46">
        <f t="shared" si="0"/>
        <v>3835.4842399999998</v>
      </c>
    </row>
    <row r="15" spans="2:7" x14ac:dyDescent="0.35">
      <c r="B15" s="44" t="s">
        <v>96</v>
      </c>
      <c r="D15" s="46">
        <f>'5.4 - 2024'!G15</f>
        <v>85.485429999999994</v>
      </c>
      <c r="E15" s="46">
        <v>2450</v>
      </c>
      <c r="F15" s="46">
        <v>-2535.4854300000002</v>
      </c>
      <c r="G15" s="46">
        <f t="shared" si="0"/>
        <v>0</v>
      </c>
    </row>
    <row r="16" spans="2:7" x14ac:dyDescent="0.35">
      <c r="B16" s="44" t="s">
        <v>253</v>
      </c>
      <c r="D16" s="46"/>
      <c r="E16" s="46">
        <v>300</v>
      </c>
      <c r="F16" s="46">
        <v>-300</v>
      </c>
      <c r="G16" s="46">
        <f t="shared" si="0"/>
        <v>0</v>
      </c>
    </row>
    <row r="17" spans="2:7" x14ac:dyDescent="0.35">
      <c r="B17" s="44" t="s">
        <v>238</v>
      </c>
      <c r="D17" s="46">
        <f>'5.4 - 2024'!G16</f>
        <v>138.19763</v>
      </c>
      <c r="E17" s="46">
        <v>100</v>
      </c>
      <c r="F17" s="46">
        <v>0</v>
      </c>
      <c r="G17" s="46">
        <f t="shared" si="0"/>
        <v>238.19763</v>
      </c>
    </row>
    <row r="18" spans="2:7" x14ac:dyDescent="0.35">
      <c r="B18" s="44" t="s">
        <v>239</v>
      </c>
      <c r="D18" s="46">
        <f>'5.4 - 2024'!G17</f>
        <v>200.16482000000002</v>
      </c>
      <c r="E18" s="46">
        <v>1500</v>
      </c>
      <c r="F18" s="46">
        <v>0</v>
      </c>
      <c r="G18" s="46">
        <f t="shared" si="0"/>
        <v>1700.16482</v>
      </c>
    </row>
    <row r="19" spans="2:7" x14ac:dyDescent="0.35">
      <c r="B19" s="23" t="s">
        <v>26</v>
      </c>
      <c r="D19" s="46"/>
      <c r="E19" s="46"/>
      <c r="F19" s="46"/>
      <c r="G19" s="46"/>
    </row>
    <row r="20" spans="2:7" x14ac:dyDescent="0.35">
      <c r="B20" s="44" t="s">
        <v>221</v>
      </c>
      <c r="D20" s="46">
        <f>'5.4 - 2024'!G20</f>
        <v>932.14357999999993</v>
      </c>
      <c r="E20" s="46">
        <v>2400</v>
      </c>
      <c r="F20" s="46">
        <v>0</v>
      </c>
      <c r="G20" s="46">
        <f>SUM(D20:F20)</f>
        <v>3332.1435799999999</v>
      </c>
    </row>
    <row r="21" spans="2:7" x14ac:dyDescent="0.35">
      <c r="B21" s="44" t="s">
        <v>138</v>
      </c>
      <c r="D21" s="46">
        <f>'5.4 - 2024'!G21</f>
        <v>220.33479999999972</v>
      </c>
      <c r="E21" s="46">
        <v>0</v>
      </c>
      <c r="F21" s="46">
        <v>-220.3348</v>
      </c>
      <c r="G21" s="46">
        <f>SUM(D21:F21)</f>
        <v>-2.8421709430404007E-13</v>
      </c>
    </row>
    <row r="22" spans="2:7" x14ac:dyDescent="0.35">
      <c r="B22" s="44" t="s">
        <v>254</v>
      </c>
      <c r="D22" s="46"/>
      <c r="E22" s="46">
        <v>75</v>
      </c>
      <c r="F22" s="46">
        <v>0</v>
      </c>
      <c r="G22" s="46">
        <f>SUM(D22:F22)</f>
        <v>75</v>
      </c>
    </row>
    <row r="23" spans="2:7" x14ac:dyDescent="0.35">
      <c r="B23" s="44" t="s">
        <v>255</v>
      </c>
      <c r="D23" s="46"/>
      <c r="E23" s="46">
        <v>949.9</v>
      </c>
      <c r="F23" s="46">
        <v>-949.9</v>
      </c>
      <c r="G23" s="46">
        <f>SUM(D23:F23)</f>
        <v>0</v>
      </c>
    </row>
    <row r="24" spans="2:7" x14ac:dyDescent="0.35">
      <c r="B24" s="23" t="s">
        <v>27</v>
      </c>
      <c r="D24" s="46"/>
      <c r="E24" s="46"/>
      <c r="F24" s="46"/>
      <c r="G24" s="46"/>
    </row>
    <row r="25" spans="2:7" x14ac:dyDescent="0.35">
      <c r="B25" s="44" t="s">
        <v>119</v>
      </c>
      <c r="D25" s="46">
        <f>'5.4 - 2024'!G23</f>
        <v>4782.6965500000006</v>
      </c>
      <c r="E25" s="46">
        <v>1010</v>
      </c>
      <c r="F25" s="46">
        <v>-5792.6965499999997</v>
      </c>
      <c r="G25" s="46">
        <f>SUM(D25:F25)</f>
        <v>0</v>
      </c>
    </row>
    <row r="26" spans="2:7" x14ac:dyDescent="0.35">
      <c r="B26" s="23" t="s">
        <v>55</v>
      </c>
      <c r="D26" s="29"/>
      <c r="E26" s="29"/>
      <c r="F26" s="29"/>
      <c r="G26" s="29"/>
    </row>
    <row r="27" spans="2:7" x14ac:dyDescent="0.35">
      <c r="B27" s="44" t="s">
        <v>256</v>
      </c>
      <c r="D27" s="29"/>
      <c r="E27" s="49">
        <v>500</v>
      </c>
      <c r="F27" s="49">
        <v>0</v>
      </c>
      <c r="G27" s="29">
        <f>SUM(D27:F27)</f>
        <v>500</v>
      </c>
    </row>
    <row r="28" spans="2:7" x14ac:dyDescent="0.35">
      <c r="B28" s="44"/>
      <c r="D28" s="29"/>
      <c r="E28" s="29"/>
      <c r="F28" s="29"/>
      <c r="G28" s="29"/>
    </row>
    <row r="29" spans="2:7" x14ac:dyDescent="0.35">
      <c r="B29" s="23" t="s">
        <v>58</v>
      </c>
      <c r="C29" s="23"/>
      <c r="D29" s="30">
        <f>SUBTOTAL(9,D9:D27)</f>
        <v>86830.510589999991</v>
      </c>
      <c r="E29" s="30">
        <f>SUBTOTAL(9,E9:E27)</f>
        <v>88304.174999999988</v>
      </c>
      <c r="F29" s="30">
        <f>SUBTOTAL(9,F9:F27)</f>
        <v>-72018.123309999995</v>
      </c>
      <c r="G29" s="30">
        <f>SUBTOTAL(9,G9:G27)</f>
        <v>103116.56228000001</v>
      </c>
    </row>
    <row r="30" spans="2:7" x14ac:dyDescent="0.35">
      <c r="D30" s="29"/>
      <c r="E30" s="29"/>
      <c r="F30" s="29"/>
      <c r="G30" s="29"/>
    </row>
    <row r="31" spans="2:7" x14ac:dyDescent="0.35">
      <c r="B31" s="23" t="s">
        <v>191</v>
      </c>
      <c r="C31" s="23"/>
      <c r="D31" s="30"/>
      <c r="E31" s="30"/>
      <c r="F31" s="30"/>
      <c r="G31" s="30"/>
    </row>
    <row r="32" spans="2:7" x14ac:dyDescent="0.35">
      <c r="B32" s="23" t="s">
        <v>54</v>
      </c>
      <c r="C32" s="23"/>
      <c r="D32" s="30"/>
      <c r="E32" s="30"/>
      <c r="F32" s="30"/>
      <c r="G32" s="30"/>
    </row>
    <row r="33" spans="2:7" x14ac:dyDescent="0.35">
      <c r="B33" s="44" t="s">
        <v>223</v>
      </c>
      <c r="D33" s="29">
        <f>'5.4 - 2024'!G35</f>
        <v>6764.7601399999985</v>
      </c>
      <c r="E33" s="29">
        <v>650</v>
      </c>
      <c r="F33" s="29">
        <v>0</v>
      </c>
      <c r="G33" s="29">
        <f>SUM(D33:F33)</f>
        <v>7414.7601399999985</v>
      </c>
    </row>
    <row r="34" spans="2:7" x14ac:dyDescent="0.35">
      <c r="B34" s="44" t="s">
        <v>224</v>
      </c>
      <c r="D34" s="29">
        <f>'5.4 - 2024'!G36</f>
        <v>8834.8992500000004</v>
      </c>
      <c r="E34" s="29">
        <v>1773</v>
      </c>
      <c r="F34" s="29">
        <v>-10607.89925</v>
      </c>
      <c r="G34" s="29">
        <f>SUM(D34:F34)</f>
        <v>0</v>
      </c>
    </row>
    <row r="35" spans="2:7" x14ac:dyDescent="0.35">
      <c r="B35" s="44" t="s">
        <v>225</v>
      </c>
      <c r="D35" s="29">
        <f>'5.4 - 2024'!G37</f>
        <v>5654.8461900000002</v>
      </c>
      <c r="E35" s="29">
        <v>1640</v>
      </c>
      <c r="F35" s="29">
        <v>-7294.8461900000002</v>
      </c>
      <c r="G35" s="29">
        <f>SUM(D35:F35)</f>
        <v>0</v>
      </c>
    </row>
    <row r="36" spans="2:7" x14ac:dyDescent="0.35">
      <c r="B36" s="23" t="s">
        <v>44</v>
      </c>
      <c r="D36" s="29"/>
      <c r="E36" s="29"/>
      <c r="F36" s="29"/>
      <c r="G36" s="29"/>
    </row>
    <row r="37" spans="2:7" x14ac:dyDescent="0.35">
      <c r="B37" s="44" t="s">
        <v>226</v>
      </c>
      <c r="D37" s="29">
        <f>'5.4 - 2024'!G39</f>
        <v>581.58009000000004</v>
      </c>
      <c r="E37" s="29">
        <v>750</v>
      </c>
      <c r="F37" s="29">
        <v>0</v>
      </c>
      <c r="G37" s="29">
        <f>SUM(D37:F37)</f>
        <v>1331.5800899999999</v>
      </c>
    </row>
    <row r="38" spans="2:7" x14ac:dyDescent="0.35">
      <c r="B38" s="23" t="s">
        <v>58</v>
      </c>
      <c r="C38" s="23"/>
      <c r="D38" s="30">
        <f>SUBTOTAL(9,D33:D37)</f>
        <v>21836.085669999997</v>
      </c>
      <c r="E38" s="30">
        <f>SUBTOTAL(9,E33:E37)</f>
        <v>4813</v>
      </c>
      <c r="F38" s="30">
        <f>SUBTOTAL(9,F33:F37)</f>
        <v>-17902.745439999999</v>
      </c>
      <c r="G38" s="30">
        <f>SUBTOTAL(9,G33:G37)</f>
        <v>8746.340229999998</v>
      </c>
    </row>
    <row r="39" spans="2:7" x14ac:dyDescent="0.35">
      <c r="D39" s="29"/>
      <c r="E39" s="29"/>
      <c r="F39" s="29"/>
      <c r="G39" s="29"/>
    </row>
    <row r="40" spans="2:7" x14ac:dyDescent="0.35">
      <c r="B40" s="23" t="s">
        <v>193</v>
      </c>
      <c r="C40" s="23"/>
      <c r="D40" s="30"/>
      <c r="E40" s="30"/>
      <c r="F40" s="30"/>
      <c r="G40" s="30"/>
    </row>
    <row r="41" spans="2:7" x14ac:dyDescent="0.35">
      <c r="B41" s="23"/>
      <c r="C41" s="23"/>
      <c r="D41" s="30"/>
      <c r="E41" s="30"/>
      <c r="F41" s="30"/>
      <c r="G41" s="30"/>
    </row>
    <row r="42" spans="2:7" x14ac:dyDescent="0.35">
      <c r="B42" s="23" t="s">
        <v>29</v>
      </c>
      <c r="C42" s="23"/>
      <c r="D42" s="30"/>
      <c r="E42" s="30"/>
      <c r="F42" s="30"/>
      <c r="G42" s="30"/>
    </row>
    <row r="43" spans="2:7" x14ac:dyDescent="0.35">
      <c r="B43" s="44" t="s">
        <v>165</v>
      </c>
      <c r="D43" s="29">
        <f>'5.4 - 2024'!G46</f>
        <v>452.99447999999995</v>
      </c>
      <c r="E43" s="29">
        <v>1499</v>
      </c>
      <c r="F43" s="29">
        <v>-1951.9944800000001</v>
      </c>
      <c r="G43" s="29">
        <f t="shared" ref="G43:G48" si="1">SUM(D43:F43)</f>
        <v>0</v>
      </c>
    </row>
    <row r="44" spans="2:7" x14ac:dyDescent="0.35">
      <c r="B44" s="44" t="s">
        <v>128</v>
      </c>
      <c r="D44" s="29">
        <f>'5.4 - 2024'!G47</f>
        <v>0</v>
      </c>
      <c r="E44" s="29">
        <v>0</v>
      </c>
      <c r="F44" s="29">
        <v>0</v>
      </c>
      <c r="G44" s="29">
        <f t="shared" si="1"/>
        <v>0</v>
      </c>
    </row>
    <row r="45" spans="2:7" x14ac:dyDescent="0.35">
      <c r="B45" s="44" t="s">
        <v>86</v>
      </c>
      <c r="D45" s="46">
        <f>'5.4 - 2024'!G49</f>
        <v>1440.0852</v>
      </c>
      <c r="E45" s="46">
        <v>200</v>
      </c>
      <c r="F45" s="46">
        <v>-1640.0852</v>
      </c>
      <c r="G45" s="46">
        <f t="shared" si="1"/>
        <v>0</v>
      </c>
    </row>
    <row r="46" spans="2:7" x14ac:dyDescent="0.35">
      <c r="B46" s="44" t="s">
        <v>244</v>
      </c>
      <c r="D46" s="29">
        <f>'5.4 - 2024'!G50</f>
        <v>7.7929599999999999</v>
      </c>
      <c r="E46" s="49">
        <v>200</v>
      </c>
      <c r="F46" s="49">
        <v>0</v>
      </c>
      <c r="G46" s="29">
        <f t="shared" si="1"/>
        <v>207.79295999999999</v>
      </c>
    </row>
    <row r="47" spans="2:7" x14ac:dyDescent="0.35">
      <c r="B47" s="44" t="s">
        <v>260</v>
      </c>
      <c r="D47" s="29"/>
      <c r="E47" s="49">
        <v>150</v>
      </c>
      <c r="F47" s="49">
        <v>0</v>
      </c>
      <c r="G47" s="29">
        <f t="shared" si="1"/>
        <v>150</v>
      </c>
    </row>
    <row r="48" spans="2:7" x14ac:dyDescent="0.35">
      <c r="B48" s="44" t="s">
        <v>261</v>
      </c>
      <c r="D48" s="29"/>
      <c r="E48" s="49">
        <v>650</v>
      </c>
      <c r="F48" s="49">
        <v>0</v>
      </c>
      <c r="G48" s="29">
        <f t="shared" si="1"/>
        <v>650</v>
      </c>
    </row>
    <row r="49" spans="2:7" x14ac:dyDescent="0.35">
      <c r="B49" s="44" t="s">
        <v>194</v>
      </c>
      <c r="D49" s="29">
        <v>366.17918000000003</v>
      </c>
      <c r="E49" s="29">
        <v>950</v>
      </c>
      <c r="F49" s="29">
        <v>-1157.3929600000001</v>
      </c>
      <c r="G49" s="29">
        <v>158.78621999999999</v>
      </c>
    </row>
    <row r="50" spans="2:7" x14ac:dyDescent="0.35">
      <c r="B50" s="23" t="s">
        <v>58</v>
      </c>
      <c r="C50" s="23"/>
      <c r="D50" s="30">
        <f>SUBTOTAL(9,D43:D49)</f>
        <v>2267.0518199999997</v>
      </c>
      <c r="E50" s="30">
        <f t="shared" ref="E50:G50" si="2">SUBTOTAL(9,E43:E49)</f>
        <v>3649</v>
      </c>
      <c r="F50" s="30">
        <f t="shared" si="2"/>
        <v>-4749.47264</v>
      </c>
      <c r="G50" s="30">
        <f t="shared" si="2"/>
        <v>1166.57918</v>
      </c>
    </row>
    <row r="51" spans="2:7" x14ac:dyDescent="0.35">
      <c r="B51" s="23"/>
      <c r="C51" s="23"/>
      <c r="D51" s="30"/>
      <c r="E51" s="30"/>
      <c r="F51" s="30"/>
      <c r="G51" s="30"/>
    </row>
    <row r="52" spans="2:7" x14ac:dyDescent="0.35">
      <c r="B52" s="23" t="s">
        <v>26</v>
      </c>
      <c r="C52" s="23"/>
      <c r="D52" s="30"/>
      <c r="E52" s="30"/>
      <c r="F52" s="30"/>
      <c r="G52" s="30"/>
    </row>
    <row r="53" spans="2:7" x14ac:dyDescent="0.35">
      <c r="B53" s="44" t="s">
        <v>283</v>
      </c>
      <c r="D53" s="29">
        <f>'5.4 - 2024'!G56</f>
        <v>12.955540000000001</v>
      </c>
      <c r="E53" s="49">
        <v>450</v>
      </c>
      <c r="F53" s="49">
        <v>0</v>
      </c>
      <c r="G53" s="29">
        <f>SUM(D53:F53)</f>
        <v>462.95553999999998</v>
      </c>
    </row>
    <row r="54" spans="2:7" x14ac:dyDescent="0.35">
      <c r="B54" s="44" t="s">
        <v>246</v>
      </c>
      <c r="D54" s="29">
        <f>'5.4 - 2024'!G57</f>
        <v>162.99266</v>
      </c>
      <c r="E54" s="29">
        <v>300</v>
      </c>
      <c r="F54" s="29">
        <v>-462.99266</v>
      </c>
      <c r="G54" s="29">
        <f>SUM(D54:F54)</f>
        <v>0</v>
      </c>
    </row>
    <row r="55" spans="2:7" x14ac:dyDescent="0.35">
      <c r="B55" s="44" t="s">
        <v>262</v>
      </c>
      <c r="D55" s="29"/>
      <c r="E55" s="49">
        <v>80</v>
      </c>
      <c r="F55" s="49">
        <v>0</v>
      </c>
      <c r="G55" s="29">
        <f>SUM(D55:F55)</f>
        <v>80</v>
      </c>
    </row>
    <row r="56" spans="2:7" x14ac:dyDescent="0.35">
      <c r="B56" s="44" t="s">
        <v>263</v>
      </c>
      <c r="D56" s="29"/>
      <c r="E56" s="49">
        <v>200</v>
      </c>
      <c r="F56" s="49">
        <v>0</v>
      </c>
      <c r="G56" s="29">
        <f>SUM(D56:F56)</f>
        <v>200</v>
      </c>
    </row>
    <row r="57" spans="2:7" x14ac:dyDescent="0.35">
      <c r="B57" s="44" t="s">
        <v>232</v>
      </c>
      <c r="D57" s="29">
        <f>'5.4 - 2024'!G58</f>
        <v>18.615480000000002</v>
      </c>
      <c r="E57" s="29">
        <v>434</v>
      </c>
      <c r="F57" s="29">
        <v>0</v>
      </c>
      <c r="G57" s="29">
        <f>SUM(D57:F57)</f>
        <v>452.61547999999999</v>
      </c>
    </row>
    <row r="58" spans="2:7" x14ac:dyDescent="0.35">
      <c r="B58" s="44" t="s">
        <v>194</v>
      </c>
      <c r="D58" s="29">
        <v>562.37063000000001</v>
      </c>
      <c r="E58" s="29">
        <v>745</v>
      </c>
      <c r="F58" s="29">
        <v>-772.21699000000001</v>
      </c>
      <c r="G58" s="29">
        <v>535.15364</v>
      </c>
    </row>
    <row r="59" spans="2:7" x14ac:dyDescent="0.35">
      <c r="B59" s="23" t="s">
        <v>58</v>
      </c>
      <c r="C59" s="23"/>
      <c r="D59" s="30">
        <f>SUBTOTAL(9,D53:D58)</f>
        <v>756.93430999999998</v>
      </c>
      <c r="E59" s="30">
        <f t="shared" ref="E59:G59" si="3">SUBTOTAL(9,E53:E58)</f>
        <v>2209</v>
      </c>
      <c r="F59" s="30">
        <f t="shared" si="3"/>
        <v>-1235.20965</v>
      </c>
      <c r="G59" s="30">
        <f t="shared" si="3"/>
        <v>1730.7246599999999</v>
      </c>
    </row>
    <row r="60" spans="2:7" x14ac:dyDescent="0.35">
      <c r="B60" s="23"/>
      <c r="C60" s="23"/>
      <c r="D60" s="30"/>
      <c r="E60" s="30"/>
      <c r="F60" s="30"/>
      <c r="G60" s="30"/>
    </row>
    <row r="61" spans="2:7" x14ac:dyDescent="0.35">
      <c r="B61" s="23" t="s">
        <v>27</v>
      </c>
      <c r="C61" s="23"/>
      <c r="D61" s="30"/>
      <c r="E61" s="30"/>
      <c r="F61" s="30"/>
      <c r="G61" s="30"/>
    </row>
    <row r="62" spans="2:7" x14ac:dyDescent="0.35">
      <c r="B62" s="44" t="s">
        <v>125</v>
      </c>
      <c r="D62" s="29">
        <f>'5.4 - 2024'!G63</f>
        <v>0</v>
      </c>
      <c r="E62" s="29">
        <v>600</v>
      </c>
      <c r="F62" s="29">
        <v>-600</v>
      </c>
      <c r="G62" s="29">
        <f t="shared" ref="G62:G68" si="4">SUM(D62:F62)</f>
        <v>0</v>
      </c>
    </row>
    <row r="63" spans="2:7" x14ac:dyDescent="0.35">
      <c r="B63" s="44" t="s">
        <v>264</v>
      </c>
      <c r="D63" s="29"/>
      <c r="E63" s="49">
        <v>350</v>
      </c>
      <c r="F63" s="49">
        <v>-350</v>
      </c>
      <c r="G63" s="29">
        <f t="shared" si="4"/>
        <v>0</v>
      </c>
    </row>
    <row r="64" spans="2:7" x14ac:dyDescent="0.35">
      <c r="B64" s="44" t="s">
        <v>265</v>
      </c>
      <c r="D64" s="29"/>
      <c r="E64" s="49">
        <v>50</v>
      </c>
      <c r="F64" s="49">
        <v>0</v>
      </c>
      <c r="G64" s="29">
        <f t="shared" si="4"/>
        <v>50</v>
      </c>
    </row>
    <row r="65" spans="2:7" x14ac:dyDescent="0.35">
      <c r="B65" s="44" t="s">
        <v>227</v>
      </c>
      <c r="D65" s="29">
        <f>'5.4 - 2024'!G64</f>
        <v>457.84255999999999</v>
      </c>
      <c r="E65" s="29">
        <v>0</v>
      </c>
      <c r="F65" s="29">
        <v>-457.84255999999999</v>
      </c>
      <c r="G65" s="29">
        <f t="shared" si="4"/>
        <v>0</v>
      </c>
    </row>
    <row r="66" spans="2:7" x14ac:dyDescent="0.35">
      <c r="B66" s="44" t="s">
        <v>266</v>
      </c>
      <c r="D66" s="29"/>
      <c r="E66" s="49">
        <v>35</v>
      </c>
      <c r="F66" s="49">
        <v>0</v>
      </c>
      <c r="G66" s="29">
        <f t="shared" si="4"/>
        <v>35</v>
      </c>
    </row>
    <row r="67" spans="2:7" x14ac:dyDescent="0.35">
      <c r="B67" s="44" t="s">
        <v>229</v>
      </c>
      <c r="D67" s="29">
        <f>'5.4 - 2024'!G65</f>
        <v>0</v>
      </c>
      <c r="E67" s="29">
        <v>150</v>
      </c>
      <c r="F67" s="29">
        <v>-150</v>
      </c>
      <c r="G67" s="29">
        <f t="shared" si="4"/>
        <v>0</v>
      </c>
    </row>
    <row r="68" spans="2:7" x14ac:dyDescent="0.35">
      <c r="B68" s="44" t="s">
        <v>228</v>
      </c>
      <c r="D68" s="29">
        <f>'5.4 - 2024'!G66</f>
        <v>399.92275000000006</v>
      </c>
      <c r="E68" s="49">
        <v>0</v>
      </c>
      <c r="F68" s="49">
        <v>-399.92275000000001</v>
      </c>
      <c r="G68" s="29">
        <f t="shared" si="4"/>
        <v>0</v>
      </c>
    </row>
    <row r="69" spans="2:7" x14ac:dyDescent="0.35">
      <c r="B69" s="44" t="s">
        <v>194</v>
      </c>
      <c r="D69" s="29">
        <v>0</v>
      </c>
      <c r="E69" s="29">
        <v>25</v>
      </c>
      <c r="F69" s="29">
        <v>-25</v>
      </c>
      <c r="G69" s="29">
        <v>0</v>
      </c>
    </row>
    <row r="70" spans="2:7" x14ac:dyDescent="0.35">
      <c r="B70" s="23" t="s">
        <v>58</v>
      </c>
      <c r="C70" s="23"/>
      <c r="D70" s="30">
        <f>SUBTOTAL(9,D62:D69)</f>
        <v>857.76531</v>
      </c>
      <c r="E70" s="30">
        <f t="shared" ref="E70:G70" si="5">SUBTOTAL(9,E62:E69)</f>
        <v>1210</v>
      </c>
      <c r="F70" s="30">
        <f t="shared" si="5"/>
        <v>-1982.76531</v>
      </c>
      <c r="G70" s="30">
        <f t="shared" si="5"/>
        <v>85</v>
      </c>
    </row>
    <row r="71" spans="2:7" x14ac:dyDescent="0.35">
      <c r="B71" s="23"/>
      <c r="C71" s="23"/>
      <c r="D71" s="30"/>
      <c r="E71" s="30"/>
      <c r="F71" s="30"/>
      <c r="G71" s="30"/>
    </row>
    <row r="72" spans="2:7" x14ac:dyDescent="0.35">
      <c r="B72" s="23" t="s">
        <v>55</v>
      </c>
      <c r="C72" s="23"/>
      <c r="D72" s="30"/>
      <c r="E72" s="30"/>
      <c r="F72" s="30"/>
      <c r="G72" s="30"/>
    </row>
    <row r="73" spans="2:7" x14ac:dyDescent="0.35">
      <c r="B73" s="44" t="s">
        <v>118</v>
      </c>
      <c r="D73" s="46">
        <f>'5.4 - 2024'!G71</f>
        <v>0</v>
      </c>
      <c r="E73" s="46">
        <v>675</v>
      </c>
      <c r="F73" s="46">
        <v>-675</v>
      </c>
      <c r="G73" s="46">
        <f t="shared" ref="G73:G79" si="6">SUM(D73:F73)</f>
        <v>0</v>
      </c>
    </row>
    <row r="74" spans="2:7" x14ac:dyDescent="0.35">
      <c r="B74" s="44" t="s">
        <v>247</v>
      </c>
      <c r="D74" s="46">
        <f>'5.4 - 2024'!G72</f>
        <v>0</v>
      </c>
      <c r="E74" s="46">
        <v>400</v>
      </c>
      <c r="F74" s="46">
        <v>-400</v>
      </c>
      <c r="G74" s="46">
        <f t="shared" si="6"/>
        <v>0</v>
      </c>
    </row>
    <row r="75" spans="2:7" x14ac:dyDescent="0.35">
      <c r="B75" s="44" t="s">
        <v>284</v>
      </c>
      <c r="D75" s="46"/>
      <c r="E75" s="46">
        <v>400</v>
      </c>
      <c r="F75" s="46">
        <v>-400</v>
      </c>
      <c r="G75" s="46">
        <f t="shared" si="6"/>
        <v>0</v>
      </c>
    </row>
    <row r="76" spans="2:7" x14ac:dyDescent="0.35">
      <c r="B76" s="44" t="s">
        <v>234</v>
      </c>
      <c r="D76" s="46">
        <f>'5.4 - 2024'!G73</f>
        <v>268.05372</v>
      </c>
      <c r="E76" s="46">
        <v>275</v>
      </c>
      <c r="F76" s="46">
        <v>-543.05372</v>
      </c>
      <c r="G76" s="46">
        <f t="shared" si="6"/>
        <v>0</v>
      </c>
    </row>
    <row r="77" spans="2:7" x14ac:dyDescent="0.35">
      <c r="B77" s="44" t="s">
        <v>113</v>
      </c>
      <c r="D77" s="46"/>
      <c r="E77" s="46">
        <v>200</v>
      </c>
      <c r="F77" s="46">
        <v>0</v>
      </c>
      <c r="G77" s="46">
        <f t="shared" si="6"/>
        <v>200</v>
      </c>
    </row>
    <row r="78" spans="2:7" x14ac:dyDescent="0.35">
      <c r="B78" s="44" t="s">
        <v>235</v>
      </c>
      <c r="D78" s="46">
        <f>'5.4 - 2024'!G76</f>
        <v>0</v>
      </c>
      <c r="E78" s="46">
        <v>10</v>
      </c>
      <c r="F78" s="46">
        <v>-10</v>
      </c>
      <c r="G78" s="46">
        <f t="shared" si="6"/>
        <v>0</v>
      </c>
    </row>
    <row r="79" spans="2:7" x14ac:dyDescent="0.35">
      <c r="B79" s="44" t="s">
        <v>249</v>
      </c>
      <c r="D79" s="46">
        <f>'5.4 - 2024'!G77</f>
        <v>0</v>
      </c>
      <c r="E79" s="46">
        <v>160</v>
      </c>
      <c r="F79" s="46">
        <v>-160</v>
      </c>
      <c r="G79" s="46">
        <f t="shared" si="6"/>
        <v>0</v>
      </c>
    </row>
    <row r="80" spans="2:7" x14ac:dyDescent="0.35">
      <c r="B80" s="44" t="s">
        <v>194</v>
      </c>
      <c r="D80" s="29">
        <v>93.237860000000012</v>
      </c>
      <c r="E80" s="29">
        <v>1015</v>
      </c>
      <c r="F80" s="29">
        <v>-828.66913</v>
      </c>
      <c r="G80" s="29">
        <v>279.56873000000002</v>
      </c>
    </row>
    <row r="81" spans="2:7" x14ac:dyDescent="0.35">
      <c r="B81" s="23" t="s">
        <v>58</v>
      </c>
      <c r="C81" s="23"/>
      <c r="D81" s="30">
        <f>SUBTOTAL(9,D73:D80)</f>
        <v>361.29158000000001</v>
      </c>
      <c r="E81" s="30">
        <f t="shared" ref="E81:G81" si="7">SUBTOTAL(9,E73:E80)</f>
        <v>3135</v>
      </c>
      <c r="F81" s="30">
        <f t="shared" si="7"/>
        <v>-3016.7228500000001</v>
      </c>
      <c r="G81" s="30">
        <f t="shared" si="7"/>
        <v>479.56873000000002</v>
      </c>
    </row>
    <row r="82" spans="2:7" x14ac:dyDescent="0.35">
      <c r="D82" s="29"/>
      <c r="E82" s="29"/>
      <c r="F82" s="29"/>
      <c r="G82" s="29"/>
    </row>
    <row r="83" spans="2:7" x14ac:dyDescent="0.35">
      <c r="B83" s="23" t="s">
        <v>56</v>
      </c>
      <c r="C83" s="23"/>
      <c r="D83" s="30"/>
      <c r="E83" s="30"/>
      <c r="F83" s="30"/>
      <c r="G83" s="30"/>
    </row>
    <row r="84" spans="2:7" x14ac:dyDescent="0.35">
      <c r="B84" s="44" t="s">
        <v>241</v>
      </c>
      <c r="D84" s="29">
        <f>'5.4 - 2024'!G84</f>
        <v>96.898740000000004</v>
      </c>
      <c r="E84" s="29">
        <v>1500</v>
      </c>
      <c r="F84" s="29">
        <v>-1596.8987400000001</v>
      </c>
      <c r="G84" s="29">
        <f>SUM(D84:F84)</f>
        <v>0</v>
      </c>
    </row>
    <row r="85" spans="2:7" x14ac:dyDescent="0.35">
      <c r="B85" s="44" t="s">
        <v>257</v>
      </c>
      <c r="D85" s="29"/>
      <c r="E85" s="29">
        <v>75</v>
      </c>
      <c r="F85" s="29">
        <v>0</v>
      </c>
      <c r="G85" s="29">
        <f>SUM(D85:F85)</f>
        <v>75</v>
      </c>
    </row>
    <row r="86" spans="2:7" x14ac:dyDescent="0.35">
      <c r="B86" s="44" t="s">
        <v>258</v>
      </c>
      <c r="D86" s="29"/>
      <c r="E86" s="29">
        <v>1520</v>
      </c>
      <c r="F86" s="29">
        <v>-1520</v>
      </c>
      <c r="G86" s="29">
        <f>SUM(D86:F86)</f>
        <v>0</v>
      </c>
    </row>
    <row r="87" spans="2:7" x14ac:dyDescent="0.35">
      <c r="B87" s="44" t="s">
        <v>259</v>
      </c>
      <c r="D87" s="29"/>
      <c r="E87" s="29">
        <v>975</v>
      </c>
      <c r="F87" s="29">
        <v>-975</v>
      </c>
      <c r="G87" s="29">
        <f>SUM(D87:F87)</f>
        <v>0</v>
      </c>
    </row>
    <row r="88" spans="2:7" x14ac:dyDescent="0.35">
      <c r="B88" s="44" t="s">
        <v>240</v>
      </c>
      <c r="D88" s="29">
        <f>'5.4 - 2024'!G82</f>
        <v>60.235300000000002</v>
      </c>
      <c r="E88" s="29">
        <v>500</v>
      </c>
      <c r="F88" s="29">
        <v>-560.23530000000005</v>
      </c>
      <c r="G88" s="29">
        <f>SUM(D88:F88)</f>
        <v>0</v>
      </c>
    </row>
    <row r="89" spans="2:7" x14ac:dyDescent="0.35">
      <c r="B89" s="23" t="s">
        <v>58</v>
      </c>
      <c r="C89" s="23"/>
      <c r="D89" s="30">
        <f>SUBTOTAL(9,D84:D88)</f>
        <v>157.13404</v>
      </c>
      <c r="E89" s="30">
        <f t="shared" ref="E89:G89" si="8">SUBTOTAL(9,E84:E88)</f>
        <v>4570</v>
      </c>
      <c r="F89" s="30">
        <f t="shared" si="8"/>
        <v>-4652.1340399999999</v>
      </c>
      <c r="G89" s="30">
        <f t="shared" si="8"/>
        <v>75</v>
      </c>
    </row>
    <row r="90" spans="2:7" x14ac:dyDescent="0.35">
      <c r="D90" s="29"/>
      <c r="E90" s="29"/>
      <c r="F90" s="29"/>
      <c r="G90" s="29"/>
    </row>
    <row r="91" spans="2:7" x14ac:dyDescent="0.35">
      <c r="B91" s="23" t="s">
        <v>206</v>
      </c>
      <c r="C91" s="23"/>
      <c r="D91" s="29"/>
      <c r="E91" s="29"/>
      <c r="F91" s="29"/>
      <c r="G91" s="29"/>
    </row>
    <row r="92" spans="2:7" x14ac:dyDescent="0.35">
      <c r="B92" s="44" t="s">
        <v>109</v>
      </c>
      <c r="D92" s="29">
        <f>'5.4 - 2024'!G89</f>
        <v>118.23144000000002</v>
      </c>
      <c r="E92" s="29">
        <v>500</v>
      </c>
      <c r="F92" s="29">
        <v>0</v>
      </c>
      <c r="G92" s="29">
        <f>SUM(D92:F92)</f>
        <v>618.23144000000002</v>
      </c>
    </row>
    <row r="93" spans="2:7" x14ac:dyDescent="0.35">
      <c r="B93" s="44" t="s">
        <v>250</v>
      </c>
      <c r="D93" s="29">
        <f>'5.4 - 2024'!G90</f>
        <v>177.75173999999998</v>
      </c>
      <c r="E93" s="29">
        <v>450</v>
      </c>
      <c r="F93" s="29">
        <v>-627.75174000000004</v>
      </c>
      <c r="G93" s="29">
        <f>SUM(D93:F93)</f>
        <v>0</v>
      </c>
    </row>
    <row r="94" spans="2:7" x14ac:dyDescent="0.35">
      <c r="B94" s="44" t="s">
        <v>194</v>
      </c>
      <c r="D94" s="29">
        <v>467.94887999999997</v>
      </c>
      <c r="E94" s="29">
        <v>1035</v>
      </c>
      <c r="F94" s="29">
        <v>-1402.9488799999999</v>
      </c>
      <c r="G94" s="29">
        <v>100</v>
      </c>
    </row>
    <row r="95" spans="2:7" x14ac:dyDescent="0.35">
      <c r="B95" s="23" t="s">
        <v>58</v>
      </c>
      <c r="C95" s="23"/>
      <c r="D95" s="30">
        <f>SUBTOTAL(9,D92:D94)</f>
        <v>763.93205999999998</v>
      </c>
      <c r="E95" s="30">
        <f t="shared" ref="E95:G95" si="9">SUBTOTAL(9,E92:E94)</f>
        <v>1985</v>
      </c>
      <c r="F95" s="30">
        <f t="shared" si="9"/>
        <v>-2030.7006200000001</v>
      </c>
      <c r="G95" s="30">
        <f t="shared" si="9"/>
        <v>718.23144000000002</v>
      </c>
    </row>
    <row r="96" spans="2:7" x14ac:dyDescent="0.35">
      <c r="B96" s="23"/>
      <c r="C96" s="23"/>
      <c r="D96" s="30"/>
      <c r="E96" s="30"/>
      <c r="F96" s="30"/>
      <c r="G96" s="30"/>
    </row>
    <row r="97" spans="2:7" x14ac:dyDescent="0.35">
      <c r="B97" s="23" t="s">
        <v>207</v>
      </c>
      <c r="C97" s="23"/>
      <c r="D97" s="30"/>
      <c r="E97" s="30"/>
      <c r="F97" s="30"/>
      <c r="G97" s="30"/>
    </row>
    <row r="98" spans="2:7" x14ac:dyDescent="0.35">
      <c r="B98" s="44" t="s">
        <v>237</v>
      </c>
      <c r="C98" s="23"/>
      <c r="D98" s="29">
        <f>'5.4 - 2024'!G95</f>
        <v>714.22807000000012</v>
      </c>
      <c r="E98" s="29">
        <v>0</v>
      </c>
      <c r="F98" s="29">
        <v>-714.22807</v>
      </c>
      <c r="G98" s="29">
        <f>SUM(D98:F98)</f>
        <v>0</v>
      </c>
    </row>
    <row r="99" spans="2:7" x14ac:dyDescent="0.35">
      <c r="B99" s="44" t="s">
        <v>107</v>
      </c>
      <c r="D99" s="29">
        <f>'5.4 - 2024'!G96</f>
        <v>0</v>
      </c>
      <c r="E99" s="29">
        <v>747</v>
      </c>
      <c r="F99" s="29">
        <v>-747</v>
      </c>
      <c r="G99" s="29">
        <f>SUM(D99:F99)</f>
        <v>0</v>
      </c>
    </row>
    <row r="100" spans="2:7" x14ac:dyDescent="0.35">
      <c r="B100" s="44" t="s">
        <v>106</v>
      </c>
      <c r="D100" s="29">
        <f>'5.4 - 2024'!G97</f>
        <v>1682.0631000000001</v>
      </c>
      <c r="E100" s="29">
        <v>100</v>
      </c>
      <c r="F100" s="29">
        <v>0</v>
      </c>
      <c r="G100" s="29">
        <f>SUM(D100:F100)</f>
        <v>1782.0631000000001</v>
      </c>
    </row>
    <row r="101" spans="2:7" x14ac:dyDescent="0.35">
      <c r="B101" s="44" t="s">
        <v>161</v>
      </c>
      <c r="D101" s="29">
        <f>'5.4 - 2024'!G98</f>
        <v>861.55327999999997</v>
      </c>
      <c r="E101" s="29">
        <v>405</v>
      </c>
      <c r="F101" s="29">
        <v>0</v>
      </c>
      <c r="G101" s="29">
        <f>SUM(D101:F101)</f>
        <v>1266.5532800000001</v>
      </c>
    </row>
    <row r="102" spans="2:7" x14ac:dyDescent="0.35">
      <c r="B102" s="44" t="s">
        <v>251</v>
      </c>
      <c r="D102" s="29">
        <f>'5.4 - 2024'!G99</f>
        <v>7.415</v>
      </c>
      <c r="E102" s="49">
        <v>400</v>
      </c>
      <c r="F102" s="49">
        <v>0</v>
      </c>
      <c r="G102" s="29">
        <f>SUM(D102:F102)</f>
        <v>407.41500000000002</v>
      </c>
    </row>
    <row r="103" spans="2:7" x14ac:dyDescent="0.35">
      <c r="B103" s="44" t="s">
        <v>194</v>
      </c>
      <c r="D103" s="29">
        <v>1512.55512</v>
      </c>
      <c r="E103" s="29">
        <v>820</v>
      </c>
      <c r="F103" s="29">
        <v>-2332.55512</v>
      </c>
      <c r="G103" s="29">
        <v>0</v>
      </c>
    </row>
    <row r="104" spans="2:7" x14ac:dyDescent="0.35">
      <c r="B104" s="23" t="s">
        <v>58</v>
      </c>
      <c r="C104" s="23"/>
      <c r="D104" s="30">
        <f>SUBTOTAL(9,D98:D103)</f>
        <v>4777.8145700000005</v>
      </c>
      <c r="E104" s="30">
        <f t="shared" ref="E104:G104" si="10">SUBTOTAL(9,E98:E103)</f>
        <v>2472</v>
      </c>
      <c r="F104" s="30">
        <f t="shared" si="10"/>
        <v>-3793.7831900000001</v>
      </c>
      <c r="G104" s="30">
        <f t="shared" si="10"/>
        <v>3456.0313800000004</v>
      </c>
    </row>
    <row r="105" spans="2:7" x14ac:dyDescent="0.35">
      <c r="D105" s="29"/>
      <c r="E105" s="29"/>
      <c r="F105" s="29"/>
      <c r="G105" s="29"/>
    </row>
    <row r="106" spans="2:7" ht="15" thickBot="1" x14ac:dyDescent="0.4">
      <c r="B106" s="32" t="s">
        <v>57</v>
      </c>
      <c r="C106" s="32"/>
      <c r="D106" s="33">
        <f>SUBTOTAL(9,D9:D104)</f>
        <v>118608.51994999999</v>
      </c>
      <c r="E106" s="33">
        <f t="shared" ref="E106:G106" si="11">SUBTOTAL(9,E9:E104)</f>
        <v>112347.17499999999</v>
      </c>
      <c r="F106" s="33">
        <f t="shared" si="11"/>
        <v>-111381.65704999999</v>
      </c>
      <c r="G106" s="33">
        <f t="shared" si="11"/>
        <v>119574.03790000001</v>
      </c>
    </row>
    <row r="107" spans="2:7" ht="15" thickTop="1" x14ac:dyDescent="0.35">
      <c r="D107" s="29"/>
      <c r="E107" s="29"/>
      <c r="F107" s="29"/>
      <c r="G107" s="29"/>
    </row>
    <row r="108" spans="2:7" x14ac:dyDescent="0.35">
      <c r="B108" s="23" t="s">
        <v>195</v>
      </c>
      <c r="D108" s="29"/>
      <c r="E108" s="29"/>
      <c r="F108" s="29"/>
      <c r="G108" s="29"/>
    </row>
    <row r="109" spans="2:7" x14ac:dyDescent="0.35">
      <c r="B109" s="44" t="s">
        <v>230</v>
      </c>
      <c r="D109" s="29">
        <f>'5.4 - 2024'!G106</f>
        <v>-12763.22179</v>
      </c>
      <c r="E109" s="29">
        <v>-3736.7782099999999</v>
      </c>
      <c r="F109" s="29">
        <v>0</v>
      </c>
      <c r="G109" s="29">
        <f>SUM(D109:F109)</f>
        <v>-16500</v>
      </c>
    </row>
    <row r="110" spans="2:7" x14ac:dyDescent="0.35">
      <c r="B110" s="23" t="s">
        <v>58</v>
      </c>
      <c r="D110" s="29">
        <f>SUBTOTAL(9,D109:D109)</f>
        <v>-12763.22179</v>
      </c>
      <c r="E110" s="29">
        <f>SUBTOTAL(9,E109:E109)</f>
        <v>-3736.7782099999999</v>
      </c>
      <c r="F110" s="29">
        <f>SUBTOTAL(9,F109:F109)</f>
        <v>0</v>
      </c>
      <c r="G110" s="29">
        <f>SUBTOTAL(9,G109:G109)</f>
        <v>-16500</v>
      </c>
    </row>
    <row r="111" spans="2:7" x14ac:dyDescent="0.35">
      <c r="B111" s="23"/>
      <c r="D111" s="29"/>
      <c r="E111" s="29"/>
      <c r="F111" s="29"/>
      <c r="G111" s="29"/>
    </row>
    <row r="112" spans="2:7" x14ac:dyDescent="0.35">
      <c r="B112" s="23" t="s">
        <v>196</v>
      </c>
      <c r="D112" s="29"/>
      <c r="E112" s="29"/>
      <c r="F112" s="29"/>
      <c r="G112" s="29"/>
    </row>
    <row r="113" spans="2:13" x14ac:dyDescent="0.35">
      <c r="B113" s="44" t="s">
        <v>126</v>
      </c>
      <c r="D113" s="29">
        <f>'5.4 - 2024'!G111</f>
        <v>0</v>
      </c>
      <c r="E113" s="29">
        <v>-400</v>
      </c>
      <c r="F113" s="29">
        <v>400</v>
      </c>
      <c r="G113" s="29">
        <f>SUM(D113:F113)</f>
        <v>0</v>
      </c>
    </row>
    <row r="114" spans="2:13" x14ac:dyDescent="0.35">
      <c r="B114" s="44" t="s">
        <v>242</v>
      </c>
      <c r="D114" s="29">
        <f>'5.4 - 2024'!G112</f>
        <v>-169.67</v>
      </c>
      <c r="E114" s="29">
        <v>0</v>
      </c>
      <c r="F114" s="29">
        <v>0</v>
      </c>
      <c r="G114" s="29">
        <f>SUM(D114:F114)</f>
        <v>-169.67</v>
      </c>
    </row>
    <row r="115" spans="2:13" x14ac:dyDescent="0.35">
      <c r="B115" s="23" t="s">
        <v>58</v>
      </c>
      <c r="D115" s="29">
        <f>SUBTOTAL(9,D113:D114)</f>
        <v>-169.67</v>
      </c>
      <c r="E115" s="29">
        <f>SUBTOTAL(9,E113:E114)</f>
        <v>-400</v>
      </c>
      <c r="F115" s="29">
        <f>SUBTOTAL(9,F113:F114)</f>
        <v>400</v>
      </c>
      <c r="G115" s="29">
        <f>SUBTOTAL(9,G113:G114)</f>
        <v>-169.67</v>
      </c>
    </row>
    <row r="116" spans="2:13" x14ac:dyDescent="0.35">
      <c r="B116" s="23"/>
      <c r="D116" s="29"/>
      <c r="E116" s="29"/>
      <c r="F116" s="29"/>
      <c r="G116" s="29"/>
    </row>
    <row r="117" spans="2:13" x14ac:dyDescent="0.35">
      <c r="B117" s="23" t="s">
        <v>198</v>
      </c>
      <c r="D117" s="29"/>
      <c r="E117" s="29"/>
      <c r="F117" s="29"/>
      <c r="G117" s="29"/>
    </row>
    <row r="118" spans="2:13" x14ac:dyDescent="0.35">
      <c r="B118" s="44" t="s">
        <v>136</v>
      </c>
      <c r="D118" s="29">
        <f>'5.4 - 2024'!G117</f>
        <v>-355.78620999999998</v>
      </c>
      <c r="E118" s="29">
        <v>0</v>
      </c>
      <c r="F118" s="29">
        <v>0</v>
      </c>
      <c r="G118" s="29">
        <f>SUM(D118:F118)</f>
        <v>-355.78620999999998</v>
      </c>
    </row>
    <row r="119" spans="2:13" x14ac:dyDescent="0.35">
      <c r="B119" s="44" t="s">
        <v>243</v>
      </c>
      <c r="D119" s="29">
        <f>'5.4 - 2024'!G118</f>
        <v>-62.5</v>
      </c>
      <c r="E119" s="29">
        <v>0</v>
      </c>
      <c r="F119" s="29">
        <v>62.5</v>
      </c>
      <c r="G119" s="29">
        <f>SUM(D119:F119)</f>
        <v>0</v>
      </c>
    </row>
    <row r="120" spans="2:13" x14ac:dyDescent="0.35">
      <c r="B120" s="23" t="s">
        <v>58</v>
      </c>
      <c r="D120" s="29">
        <f>SUBTOTAL(9,D118:D119)</f>
        <v>-418.28620999999998</v>
      </c>
      <c r="E120" s="29">
        <f>SUBTOTAL(9,E118:E119)</f>
        <v>0</v>
      </c>
      <c r="F120" s="29">
        <f>SUBTOTAL(9,F118:F119)</f>
        <v>62.5</v>
      </c>
      <c r="G120" s="29">
        <f>SUBTOTAL(9,G118:G119)</f>
        <v>-355.78620999999998</v>
      </c>
    </row>
    <row r="121" spans="2:13" x14ac:dyDescent="0.35">
      <c r="D121" s="29"/>
      <c r="E121" s="29"/>
      <c r="F121" s="29"/>
      <c r="G121" s="29"/>
    </row>
    <row r="122" spans="2:13" ht="15" thickBot="1" x14ac:dyDescent="0.4">
      <c r="B122" s="32" t="s">
        <v>57</v>
      </c>
      <c r="C122" s="32"/>
      <c r="D122" s="33">
        <f>SUBTOTAL(9,D109:D120)</f>
        <v>-13351.178</v>
      </c>
      <c r="E122" s="33">
        <f>SUBTOTAL(9,E109:E120)</f>
        <v>-4136.7782100000004</v>
      </c>
      <c r="F122" s="33">
        <f>SUBTOTAL(9,F109:F120)</f>
        <v>462.5</v>
      </c>
      <c r="G122" s="33">
        <f>SUBTOTAL(9,G109:G120)</f>
        <v>-17025.456209999997</v>
      </c>
    </row>
    <row r="123" spans="2:13" ht="15" thickTop="1" x14ac:dyDescent="0.35">
      <c r="D123" s="29"/>
      <c r="E123" s="29"/>
      <c r="F123" s="29"/>
      <c r="G123" s="29"/>
    </row>
    <row r="124" spans="2:13" x14ac:dyDescent="0.35">
      <c r="B124" s="2" t="s">
        <v>197</v>
      </c>
      <c r="D124" s="29">
        <f>D29</f>
        <v>86830.510589999991</v>
      </c>
      <c r="E124" s="29">
        <f>E29</f>
        <v>88304.174999999988</v>
      </c>
      <c r="F124" s="29">
        <f>F29</f>
        <v>-72018.123309999995</v>
      </c>
      <c r="G124" s="29">
        <f>G29</f>
        <v>103116.56228000001</v>
      </c>
      <c r="J124" s="48"/>
      <c r="K124" s="48"/>
      <c r="L124" s="48"/>
      <c r="M124" s="48"/>
    </row>
    <row r="125" spans="2:13" x14ac:dyDescent="0.35">
      <c r="B125" s="2"/>
      <c r="D125" s="29"/>
      <c r="E125" s="29"/>
      <c r="F125" s="29"/>
      <c r="G125" s="29"/>
      <c r="J125" s="48"/>
      <c r="K125" s="48"/>
      <c r="L125" s="48"/>
      <c r="M125" s="48"/>
    </row>
    <row r="126" spans="2:13" x14ac:dyDescent="0.35">
      <c r="B126" s="38" t="s">
        <v>193</v>
      </c>
      <c r="D126" s="29"/>
      <c r="E126" s="29"/>
      <c r="F126" s="29"/>
      <c r="G126" s="29"/>
      <c r="J126" s="48"/>
      <c r="K126" s="48"/>
      <c r="L126" s="48"/>
      <c r="M126" s="48"/>
    </row>
    <row r="127" spans="2:13" x14ac:dyDescent="0.35">
      <c r="B127" s="47" t="s">
        <v>12</v>
      </c>
      <c r="D127" s="29">
        <f>D50</f>
        <v>2267.0518199999997</v>
      </c>
      <c r="E127" s="29">
        <f>E50</f>
        <v>3649</v>
      </c>
      <c r="F127" s="29">
        <f>F50</f>
        <v>-4749.47264</v>
      </c>
      <c r="G127" s="29">
        <f>G50</f>
        <v>1166.57918</v>
      </c>
      <c r="J127" s="48"/>
      <c r="K127" s="48"/>
      <c r="L127" s="48"/>
      <c r="M127" s="48"/>
    </row>
    <row r="128" spans="2:13" x14ac:dyDescent="0.35">
      <c r="B128" s="47" t="s">
        <v>10</v>
      </c>
      <c r="D128" s="29">
        <f>D59</f>
        <v>756.93430999999998</v>
      </c>
      <c r="E128" s="29">
        <f>E59</f>
        <v>2209</v>
      </c>
      <c r="F128" s="29">
        <f>F59</f>
        <v>-1235.20965</v>
      </c>
      <c r="G128" s="29">
        <f>G59</f>
        <v>1730.7246599999999</v>
      </c>
      <c r="J128" s="48"/>
      <c r="K128" s="48"/>
      <c r="L128" s="48"/>
      <c r="M128" s="48"/>
    </row>
    <row r="129" spans="2:13" x14ac:dyDescent="0.35">
      <c r="B129" s="47" t="s">
        <v>11</v>
      </c>
      <c r="D129" s="29">
        <f>D70</f>
        <v>857.76531</v>
      </c>
      <c r="E129" s="29">
        <f>E70</f>
        <v>1210</v>
      </c>
      <c r="F129" s="29">
        <f>F70</f>
        <v>-1982.76531</v>
      </c>
      <c r="G129" s="29">
        <f>G70</f>
        <v>85</v>
      </c>
      <c r="J129" s="48"/>
      <c r="K129" s="48"/>
      <c r="L129" s="48"/>
      <c r="M129" s="48"/>
    </row>
    <row r="130" spans="2:13" x14ac:dyDescent="0.35">
      <c r="B130" s="47" t="s">
        <v>13</v>
      </c>
      <c r="D130" s="29">
        <f>D81</f>
        <v>361.29158000000001</v>
      </c>
      <c r="E130" s="29">
        <f>E81</f>
        <v>3135</v>
      </c>
      <c r="F130" s="29">
        <f>F81</f>
        <v>-3016.7228500000001</v>
      </c>
      <c r="G130" s="29">
        <f>G81</f>
        <v>479.56873000000002</v>
      </c>
      <c r="J130" s="48"/>
      <c r="K130" s="48"/>
      <c r="L130" s="48"/>
      <c r="M130" s="48"/>
    </row>
    <row r="131" spans="2:13" x14ac:dyDescent="0.35">
      <c r="D131" s="29"/>
      <c r="E131" s="29"/>
      <c r="F131" s="29"/>
      <c r="G131" s="29"/>
      <c r="J131" s="48"/>
      <c r="K131" s="48"/>
      <c r="L131" s="48"/>
      <c r="M131" s="48"/>
    </row>
    <row r="132" spans="2:13" x14ac:dyDescent="0.35">
      <c r="B132" s="2" t="s">
        <v>56</v>
      </c>
      <c r="D132" s="29">
        <f>D89</f>
        <v>157.13404</v>
      </c>
      <c r="E132" s="29">
        <f>E89</f>
        <v>4570</v>
      </c>
      <c r="F132" s="29">
        <f>F89</f>
        <v>-4652.1340399999999</v>
      </c>
      <c r="G132" s="29">
        <f>G89</f>
        <v>75</v>
      </c>
      <c r="J132" s="48"/>
      <c r="K132" s="48"/>
      <c r="L132" s="48"/>
      <c r="M132" s="48"/>
    </row>
    <row r="133" spans="2:13" x14ac:dyDescent="0.35">
      <c r="B133" s="39"/>
      <c r="D133" s="29"/>
      <c r="E133" s="29"/>
      <c r="F133" s="29"/>
      <c r="G133" s="29"/>
      <c r="J133" s="48"/>
      <c r="K133" s="48"/>
      <c r="L133" s="48"/>
      <c r="M133" s="48"/>
    </row>
    <row r="134" spans="2:13" x14ac:dyDescent="0.35">
      <c r="B134" s="38" t="s">
        <v>78</v>
      </c>
      <c r="D134" s="29">
        <f>SUM(D95)</f>
        <v>763.93205999999998</v>
      </c>
      <c r="E134" s="29">
        <f>SUM(E95)</f>
        <v>1985</v>
      </c>
      <c r="F134" s="29">
        <f>SUM(F95)</f>
        <v>-2030.7006200000001</v>
      </c>
      <c r="G134" s="29">
        <f>SUM(G95)</f>
        <v>718.23144000000002</v>
      </c>
      <c r="J134" s="48"/>
      <c r="K134" s="48"/>
      <c r="L134" s="48"/>
      <c r="M134" s="48"/>
    </row>
    <row r="135" spans="2:13" x14ac:dyDescent="0.35">
      <c r="B135" s="2"/>
      <c r="D135" s="29"/>
      <c r="E135" s="29"/>
      <c r="F135" s="29"/>
      <c r="G135" s="29"/>
      <c r="J135" s="48"/>
      <c r="K135" s="48"/>
      <c r="L135" s="48"/>
      <c r="M135" s="48"/>
    </row>
    <row r="136" spans="2:13" x14ac:dyDescent="0.35">
      <c r="B136" s="38" t="s">
        <v>81</v>
      </c>
      <c r="D136" s="29">
        <f>SUM(D124:D134)</f>
        <v>91994.619709999999</v>
      </c>
      <c r="E136" s="29">
        <f>SUM(E124:E134)</f>
        <v>105062.17499999999</v>
      </c>
      <c r="F136" s="29">
        <f>SUM(F124:F134)</f>
        <v>-89685.128420000008</v>
      </c>
      <c r="G136" s="29">
        <f>SUM(G124:G134)</f>
        <v>107371.66629000002</v>
      </c>
      <c r="J136" s="48"/>
      <c r="K136" s="48"/>
      <c r="L136" s="48"/>
      <c r="M136" s="48"/>
    </row>
    <row r="137" spans="2:13" x14ac:dyDescent="0.35">
      <c r="B137" s="38"/>
      <c r="D137" s="29"/>
      <c r="E137" s="29"/>
      <c r="F137" s="29"/>
      <c r="G137" s="29"/>
      <c r="J137" s="48"/>
      <c r="K137" s="48"/>
      <c r="L137" s="48"/>
      <c r="M137" s="48"/>
    </row>
    <row r="138" spans="2:13" x14ac:dyDescent="0.35">
      <c r="B138" s="38" t="s">
        <v>77</v>
      </c>
      <c r="D138" s="29">
        <f>SUM(D38,D104)</f>
        <v>26613.900239999995</v>
      </c>
      <c r="E138" s="29">
        <f>SUM(E38,E104)</f>
        <v>7285</v>
      </c>
      <c r="F138" s="29">
        <f>SUM(F38,F104)</f>
        <v>-21696.528630000001</v>
      </c>
      <c r="G138" s="29">
        <f>SUM(G38,G104)</f>
        <v>12202.371609999998</v>
      </c>
      <c r="J138" s="48"/>
      <c r="K138" s="48"/>
      <c r="L138" s="48"/>
      <c r="M138" s="48"/>
    </row>
    <row r="139" spans="2:13" x14ac:dyDescent="0.35">
      <c r="B139" s="2"/>
      <c r="D139" s="29"/>
      <c r="E139" s="29"/>
      <c r="F139" s="29"/>
      <c r="G139" s="29"/>
      <c r="J139" s="48"/>
      <c r="K139" s="48"/>
      <c r="L139" s="48"/>
      <c r="M139" s="48"/>
    </row>
    <row r="140" spans="2:13" x14ac:dyDescent="0.35">
      <c r="B140" s="38" t="s">
        <v>82</v>
      </c>
      <c r="D140" s="29"/>
      <c r="E140" s="29"/>
      <c r="F140" s="29"/>
      <c r="G140" s="29"/>
      <c r="J140" s="48"/>
      <c r="K140" s="48"/>
      <c r="L140" s="48"/>
      <c r="M140" s="48"/>
    </row>
    <row r="141" spans="2:13" x14ac:dyDescent="0.35">
      <c r="B141" s="45" t="s">
        <v>79</v>
      </c>
      <c r="D141" s="29">
        <f>SUM(D115,D110)</f>
        <v>-12932.89179</v>
      </c>
      <c r="E141" s="29">
        <f>SUM(E115,E110)</f>
        <v>-4136.7782100000004</v>
      </c>
      <c r="F141" s="29">
        <f>SUM(F115,F110)</f>
        <v>400</v>
      </c>
      <c r="G141" s="29">
        <f>SUM(G115,G110)</f>
        <v>-16669.669999999998</v>
      </c>
      <c r="J141" s="48"/>
      <c r="K141" s="48"/>
      <c r="L141" s="48"/>
      <c r="M141" s="48"/>
    </row>
    <row r="142" spans="2:13" x14ac:dyDescent="0.35">
      <c r="B142" s="45" t="s">
        <v>80</v>
      </c>
      <c r="D142" s="29">
        <f>SUM(D120)</f>
        <v>-418.28620999999998</v>
      </c>
      <c r="E142" s="29">
        <f>SUM(E120)</f>
        <v>0</v>
      </c>
      <c r="F142" s="29">
        <f>SUM(F120)</f>
        <v>62.5</v>
      </c>
      <c r="G142" s="29">
        <f>SUM(G120)</f>
        <v>-355.78620999999998</v>
      </c>
      <c r="J142" s="48"/>
      <c r="K142" s="48"/>
      <c r="L142" s="48"/>
      <c r="M142" s="48"/>
    </row>
    <row r="143" spans="2:13" x14ac:dyDescent="0.35">
      <c r="D143" s="29"/>
      <c r="E143" s="29"/>
      <c r="F143" s="29"/>
      <c r="G143" s="29"/>
      <c r="J143" s="48"/>
      <c r="K143" s="48"/>
      <c r="L143" s="48"/>
      <c r="M143" s="48"/>
    </row>
    <row r="144" spans="2:13" x14ac:dyDescent="0.35">
      <c r="B144" s="23" t="s">
        <v>53</v>
      </c>
      <c r="C144" s="23"/>
      <c r="D144" s="29"/>
      <c r="E144" s="29"/>
      <c r="F144" s="29"/>
      <c r="G144" s="29"/>
      <c r="J144" s="48"/>
      <c r="K144" s="48"/>
      <c r="L144" s="48"/>
      <c r="M144" s="48"/>
    </row>
    <row r="145" spans="2:13" x14ac:dyDescent="0.35">
      <c r="B145" s="44" t="s">
        <v>53</v>
      </c>
      <c r="D145" s="29">
        <f>'5.4 - 2024'!G144</f>
        <v>9581.0017100000005</v>
      </c>
      <c r="E145" s="29">
        <v>554</v>
      </c>
      <c r="F145" s="29">
        <v>-10135.00171</v>
      </c>
      <c r="G145" s="29">
        <f>SUM(D145:F145)</f>
        <v>0</v>
      </c>
      <c r="J145" s="48"/>
      <c r="K145" s="48"/>
      <c r="L145" s="48"/>
      <c r="M145" s="48"/>
    </row>
    <row r="146" spans="2:13" x14ac:dyDescent="0.35">
      <c r="B146" s="44" t="s">
        <v>211</v>
      </c>
      <c r="D146" s="29">
        <f>'5.4 - 2024'!G145</f>
        <v>-7161.42749</v>
      </c>
      <c r="E146" s="29">
        <v>0</v>
      </c>
      <c r="F146" s="29">
        <v>7161.42749</v>
      </c>
      <c r="G146" s="29">
        <f>SUM(D146:F146)</f>
        <v>0</v>
      </c>
      <c r="J146" s="48"/>
      <c r="K146" s="48"/>
      <c r="L146" s="48"/>
      <c r="M146" s="48"/>
    </row>
    <row r="147" spans="2:13" x14ac:dyDescent="0.35">
      <c r="B147" s="2" t="s">
        <v>61</v>
      </c>
      <c r="C147" s="23"/>
      <c r="D147" s="30">
        <f>SUBTOTAL(9,D145:D146)</f>
        <v>2419.5742200000004</v>
      </c>
      <c r="E147" s="30">
        <f>SUBTOTAL(9,E145:E146)</f>
        <v>554</v>
      </c>
      <c r="F147" s="30">
        <f>SUBTOTAL(9,F145:F146)</f>
        <v>-2973.5742200000004</v>
      </c>
      <c r="G147" s="30">
        <f>SUBTOTAL(9,G145:G146)</f>
        <v>0</v>
      </c>
      <c r="J147" s="48"/>
      <c r="K147" s="48"/>
      <c r="L147" s="48"/>
      <c r="M147" s="48"/>
    </row>
    <row r="148" spans="2:13" x14ac:dyDescent="0.35">
      <c r="D148" s="29"/>
      <c r="E148" s="29"/>
      <c r="F148" s="29"/>
      <c r="G148" s="29"/>
      <c r="J148" s="48"/>
      <c r="K148" s="48"/>
      <c r="L148" s="48"/>
      <c r="M148" s="48"/>
    </row>
    <row r="149" spans="2:13" x14ac:dyDescent="0.35">
      <c r="B149" s="23" t="s">
        <v>64</v>
      </c>
      <c r="D149" s="29"/>
      <c r="E149" s="29"/>
      <c r="F149" s="29"/>
      <c r="G149" s="29"/>
      <c r="J149" s="48"/>
      <c r="K149" s="48"/>
      <c r="L149" s="48"/>
      <c r="M149" s="48"/>
    </row>
    <row r="150" spans="2:13" x14ac:dyDescent="0.35">
      <c r="B150" s="44" t="s">
        <v>148</v>
      </c>
      <c r="D150" s="29">
        <f>'5.4 - 2024'!G149</f>
        <v>0</v>
      </c>
      <c r="E150" s="29">
        <v>0</v>
      </c>
      <c r="F150" s="29">
        <v>0</v>
      </c>
      <c r="G150" s="29">
        <f>SUM(D150:F150)</f>
        <v>0</v>
      </c>
      <c r="J150" s="48"/>
      <c r="K150" s="48"/>
      <c r="L150" s="48"/>
      <c r="M150" s="48"/>
    </row>
    <row r="151" spans="2:13" x14ac:dyDescent="0.35">
      <c r="B151" s="38" t="s">
        <v>65</v>
      </c>
      <c r="C151" s="23"/>
      <c r="D151" s="30">
        <f>SUBTOTAL(9,D150:D150)</f>
        <v>0</v>
      </c>
      <c r="E151" s="30">
        <f>SUBTOTAL(9,E150:E150)</f>
        <v>0</v>
      </c>
      <c r="F151" s="30">
        <f>SUBTOTAL(9,F150:F150)</f>
        <v>0</v>
      </c>
      <c r="G151" s="30">
        <f>SUBTOTAL(9,G150:G150)</f>
        <v>0</v>
      </c>
      <c r="J151" s="48"/>
      <c r="K151" s="48"/>
      <c r="L151" s="48"/>
      <c r="M151" s="48"/>
    </row>
    <row r="152" spans="2:13" x14ac:dyDescent="0.35">
      <c r="D152" s="29"/>
      <c r="E152" s="29"/>
      <c r="F152" s="29"/>
      <c r="G152" s="29"/>
      <c r="J152" s="48"/>
      <c r="K152" s="48"/>
      <c r="L152" s="48"/>
      <c r="M152" s="48"/>
    </row>
    <row r="153" spans="2:13" x14ac:dyDescent="0.35">
      <c r="J153" s="48"/>
      <c r="K153" s="48"/>
      <c r="L153" s="48"/>
      <c r="M153" s="48"/>
    </row>
    <row r="154" spans="2:13" x14ac:dyDescent="0.35">
      <c r="J154" s="48"/>
      <c r="K154" s="48"/>
      <c r="L154" s="48"/>
      <c r="M154" s="48"/>
    </row>
    <row r="155" spans="2:13" x14ac:dyDescent="0.35">
      <c r="J155" s="48"/>
      <c r="K155" s="48"/>
      <c r="L155" s="48"/>
      <c r="M155" s="48"/>
    </row>
    <row r="156" spans="2:13" x14ac:dyDescent="0.35">
      <c r="J156" s="48"/>
      <c r="K156" s="48"/>
      <c r="L156" s="48"/>
      <c r="M156" s="48"/>
    </row>
    <row r="157" spans="2:13" x14ac:dyDescent="0.35">
      <c r="J157" s="48"/>
      <c r="K157" s="48"/>
      <c r="L157" s="48"/>
      <c r="M157" s="48"/>
    </row>
    <row r="158" spans="2:13" x14ac:dyDescent="0.35">
      <c r="J158" s="48"/>
      <c r="K158" s="48"/>
      <c r="L158" s="48"/>
      <c r="M158" s="48"/>
    </row>
    <row r="159" spans="2:13" x14ac:dyDescent="0.35">
      <c r="J159" s="48"/>
      <c r="K159" s="48"/>
      <c r="L159" s="48"/>
      <c r="M159" s="48"/>
    </row>
    <row r="160" spans="2:13" x14ac:dyDescent="0.35">
      <c r="J160" s="48"/>
      <c r="K160" s="48"/>
      <c r="L160" s="48"/>
      <c r="M160" s="48"/>
    </row>
    <row r="164" spans="4:7" x14ac:dyDescent="0.35">
      <c r="D164" s="48"/>
      <c r="E164" s="48"/>
      <c r="F164" s="48"/>
      <c r="G164" s="4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  <row r="224" spans="4:7" x14ac:dyDescent="0.35">
      <c r="D224" s="28"/>
      <c r="E224" s="28"/>
      <c r="F224" s="28"/>
      <c r="G224" s="28"/>
    </row>
    <row r="225" spans="4:7" x14ac:dyDescent="0.35">
      <c r="D225" s="28"/>
      <c r="E225" s="28"/>
      <c r="F225" s="28"/>
      <c r="G225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1" manualBreakCount="1">
    <brk id="10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F679-B46C-4D50-A31C-4E7B0544C593}">
  <dimension ref="B1:M223"/>
  <sheetViews>
    <sheetView view="pageBreakPreview" zoomScale="60" zoomScaleNormal="100" workbookViewId="0">
      <selection activeCell="A20" sqref="A20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  <col min="9" max="9" width="9.36328125" bestFit="1" customWidth="1"/>
  </cols>
  <sheetData>
    <row r="1" spans="2:7" x14ac:dyDescent="0.35">
      <c r="B1" s="23" t="str">
        <f>'5.1'!$A$1</f>
        <v>YEC 2025-27 GRA</v>
      </c>
      <c r="C1" s="34"/>
      <c r="D1" s="34"/>
      <c r="E1" s="34"/>
      <c r="F1" s="34"/>
      <c r="G1" s="35" t="s">
        <v>186</v>
      </c>
    </row>
    <row r="2" spans="2:7" x14ac:dyDescent="0.35">
      <c r="B2" s="23" t="s">
        <v>185</v>
      </c>
      <c r="C2" s="23"/>
      <c r="D2" s="23"/>
      <c r="E2" s="23"/>
      <c r="F2" s="23"/>
      <c r="G2" s="37" t="str">
        <f>'5.1'!$I$2</f>
        <v>MAY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2">
        <v>2026</v>
      </c>
      <c r="E4" s="62"/>
      <c r="F4" s="62"/>
      <c r="G4" s="62"/>
    </row>
    <row r="5" spans="2:7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190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218</v>
      </c>
      <c r="D9" s="46">
        <f>'5.5 - 2025'!G9</f>
        <v>8933.3165800000006</v>
      </c>
      <c r="E9" s="46">
        <v>35914.769999999997</v>
      </c>
      <c r="F9" s="46">
        <v>0</v>
      </c>
      <c r="G9" s="46">
        <f t="shared" ref="G9:G19" si="0">SUM(D9:F9)</f>
        <v>44848.086579999996</v>
      </c>
    </row>
    <row r="10" spans="2:7" x14ac:dyDescent="0.35">
      <c r="B10" s="44" t="s">
        <v>252</v>
      </c>
      <c r="D10" s="46">
        <f>'5.5 - 2025'!G10</f>
        <v>4114.3500000000004</v>
      </c>
      <c r="E10" s="46">
        <v>503.07</v>
      </c>
      <c r="F10" s="46">
        <v>0</v>
      </c>
      <c r="G10" s="46">
        <f t="shared" si="0"/>
        <v>4617.42</v>
      </c>
    </row>
    <row r="11" spans="2:7" x14ac:dyDescent="0.35">
      <c r="B11" s="44" t="s">
        <v>219</v>
      </c>
      <c r="D11" s="46">
        <f>'5.5 - 2025'!G12</f>
        <v>34957.900009999998</v>
      </c>
      <c r="E11" s="46">
        <v>0</v>
      </c>
      <c r="F11" s="46">
        <v>-34957.900009999998</v>
      </c>
      <c r="G11" s="46">
        <f t="shared" si="0"/>
        <v>0</v>
      </c>
    </row>
    <row r="12" spans="2:7" x14ac:dyDescent="0.35">
      <c r="B12" s="44" t="s">
        <v>87</v>
      </c>
      <c r="D12" s="46">
        <f>'5.5 - 2025'!G13</f>
        <v>45430.005420000001</v>
      </c>
      <c r="E12" s="46">
        <v>33214.629999999997</v>
      </c>
      <c r="F12" s="46">
        <v>-78644.635420000006</v>
      </c>
      <c r="G12" s="46">
        <f t="shared" si="0"/>
        <v>0</v>
      </c>
    </row>
    <row r="13" spans="2:7" x14ac:dyDescent="0.35">
      <c r="B13" s="44" t="s">
        <v>85</v>
      </c>
      <c r="D13" s="46">
        <f>'5.5 - 2025'!G14</f>
        <v>3835.4842399999998</v>
      </c>
      <c r="E13" s="46">
        <v>23995.25</v>
      </c>
      <c r="F13" s="46">
        <v>-27830.734239999998</v>
      </c>
      <c r="G13" s="46">
        <f t="shared" si="0"/>
        <v>0</v>
      </c>
    </row>
    <row r="14" spans="2:7" x14ac:dyDescent="0.35">
      <c r="B14" s="44" t="s">
        <v>253</v>
      </c>
      <c r="D14" s="46">
        <f>'5.5 - 2025'!G16</f>
        <v>0</v>
      </c>
      <c r="E14" s="46">
        <v>1200</v>
      </c>
      <c r="F14" s="46">
        <v>-1200</v>
      </c>
      <c r="G14" s="46">
        <f t="shared" si="0"/>
        <v>0</v>
      </c>
    </row>
    <row r="15" spans="2:7" x14ac:dyDescent="0.35">
      <c r="B15" s="44" t="s">
        <v>238</v>
      </c>
      <c r="D15" s="46">
        <f>'5.5 - 2025'!G17</f>
        <v>238.19763</v>
      </c>
      <c r="E15" s="46">
        <v>5</v>
      </c>
      <c r="F15" s="46">
        <v>0</v>
      </c>
      <c r="G15" s="46">
        <f t="shared" si="0"/>
        <v>243.19763</v>
      </c>
    </row>
    <row r="16" spans="2:7" x14ac:dyDescent="0.35">
      <c r="B16" s="44" t="s">
        <v>267</v>
      </c>
      <c r="D16" s="46"/>
      <c r="E16" s="46">
        <v>195</v>
      </c>
      <c r="F16" s="46">
        <v>0</v>
      </c>
      <c r="G16" s="46">
        <f t="shared" si="0"/>
        <v>195</v>
      </c>
    </row>
    <row r="17" spans="2:10" x14ac:dyDescent="0.35">
      <c r="B17" s="44" t="s">
        <v>268</v>
      </c>
      <c r="D17" s="46"/>
      <c r="E17" s="46">
        <v>250</v>
      </c>
      <c r="F17" s="46">
        <v>0</v>
      </c>
      <c r="G17" s="46">
        <f t="shared" si="0"/>
        <v>250</v>
      </c>
    </row>
    <row r="18" spans="2:10" x14ac:dyDescent="0.35">
      <c r="B18" s="44" t="s">
        <v>239</v>
      </c>
      <c r="D18" s="46">
        <f>'5.5 - 2025'!G18</f>
        <v>1700.16482</v>
      </c>
      <c r="E18" s="46">
        <v>2500</v>
      </c>
      <c r="F18" s="46">
        <v>0</v>
      </c>
      <c r="G18" s="46">
        <f t="shared" si="0"/>
        <v>4200.16482</v>
      </c>
    </row>
    <row r="19" spans="2:10" x14ac:dyDescent="0.35">
      <c r="B19" s="44" t="s">
        <v>269</v>
      </c>
      <c r="D19" s="46"/>
      <c r="E19" s="46">
        <v>1000</v>
      </c>
      <c r="F19" s="46">
        <v>0</v>
      </c>
      <c r="G19" s="46">
        <f t="shared" si="0"/>
        <v>1000</v>
      </c>
    </row>
    <row r="20" spans="2:10" x14ac:dyDescent="0.35">
      <c r="B20" s="23" t="s">
        <v>26</v>
      </c>
      <c r="D20" s="46"/>
      <c r="E20" s="46"/>
      <c r="F20" s="46"/>
      <c r="G20" s="46"/>
    </row>
    <row r="21" spans="2:10" x14ac:dyDescent="0.35">
      <c r="B21" s="44" t="s">
        <v>221</v>
      </c>
      <c r="D21" s="46">
        <f>'5.5 - 2025'!G20</f>
        <v>3332.1435799999999</v>
      </c>
      <c r="E21" s="46">
        <v>1584</v>
      </c>
      <c r="F21" s="46">
        <v>0</v>
      </c>
      <c r="G21" s="46">
        <f>SUM(D21:F21)</f>
        <v>4916.1435799999999</v>
      </c>
    </row>
    <row r="22" spans="2:10" x14ac:dyDescent="0.35">
      <c r="B22" s="44" t="s">
        <v>254</v>
      </c>
      <c r="D22" s="46">
        <f>'5.5 - 2025'!G22</f>
        <v>75</v>
      </c>
      <c r="E22" s="46">
        <v>275</v>
      </c>
      <c r="F22" s="46">
        <v>0</v>
      </c>
      <c r="G22" s="46">
        <f>SUM(D22:F22)</f>
        <v>350</v>
      </c>
    </row>
    <row r="23" spans="2:10" x14ac:dyDescent="0.35">
      <c r="B23" s="44" t="s">
        <v>255</v>
      </c>
      <c r="D23" s="46">
        <f>'5.5 - 2025'!G23</f>
        <v>0</v>
      </c>
      <c r="E23" s="46">
        <v>949.9</v>
      </c>
      <c r="F23" s="46">
        <v>-949.9</v>
      </c>
      <c r="G23" s="46">
        <f>SUM(D23:F23)</f>
        <v>0</v>
      </c>
    </row>
    <row r="24" spans="2:10" x14ac:dyDescent="0.35">
      <c r="B24" s="44" t="s">
        <v>112</v>
      </c>
      <c r="D24" s="46"/>
      <c r="E24" s="46">
        <v>250</v>
      </c>
      <c r="F24" s="46">
        <v>0</v>
      </c>
      <c r="G24" s="46">
        <f>SUM(D24:F24)</f>
        <v>250</v>
      </c>
    </row>
    <row r="25" spans="2:10" x14ac:dyDescent="0.35">
      <c r="B25" s="23" t="s">
        <v>55</v>
      </c>
      <c r="D25" s="46"/>
      <c r="E25" s="46"/>
      <c r="F25" s="46"/>
      <c r="G25" s="46"/>
    </row>
    <row r="26" spans="2:10" x14ac:dyDescent="0.35">
      <c r="B26" s="44" t="s">
        <v>270</v>
      </c>
      <c r="D26" s="46"/>
      <c r="E26" s="46">
        <v>500</v>
      </c>
      <c r="F26" s="46">
        <v>0</v>
      </c>
      <c r="G26" s="46">
        <f>SUM(D26:F26)</f>
        <v>500</v>
      </c>
    </row>
    <row r="27" spans="2:10" x14ac:dyDescent="0.35">
      <c r="B27" s="44" t="s">
        <v>256</v>
      </c>
      <c r="D27" s="46">
        <f>'5.5 - 2025'!G27</f>
        <v>500</v>
      </c>
      <c r="E27" s="46">
        <v>1000</v>
      </c>
      <c r="F27" s="46">
        <v>0</v>
      </c>
      <c r="G27" s="46">
        <f>SUM(D27:F27)</f>
        <v>1500</v>
      </c>
    </row>
    <row r="28" spans="2:10" x14ac:dyDescent="0.35">
      <c r="B28" s="23" t="s">
        <v>56</v>
      </c>
      <c r="D28" s="46"/>
      <c r="E28" s="46"/>
      <c r="F28" s="46"/>
      <c r="G28" s="46"/>
    </row>
    <row r="29" spans="2:10" x14ac:dyDescent="0.35">
      <c r="B29" s="44" t="s">
        <v>271</v>
      </c>
      <c r="D29" s="46"/>
      <c r="E29" s="46">
        <v>50</v>
      </c>
      <c r="F29" s="46">
        <v>0</v>
      </c>
      <c r="G29" s="46">
        <f>SUM(D29:F29)</f>
        <v>50</v>
      </c>
    </row>
    <row r="30" spans="2:10" x14ac:dyDescent="0.35">
      <c r="B30" s="44"/>
      <c r="D30" s="29"/>
      <c r="E30" s="29"/>
      <c r="F30" s="29"/>
      <c r="G30" s="29"/>
    </row>
    <row r="31" spans="2:10" x14ac:dyDescent="0.35">
      <c r="B31" s="23" t="s">
        <v>58</v>
      </c>
      <c r="C31" s="23"/>
      <c r="D31" s="30">
        <f>SUBTOTAL(9,D9:D29)</f>
        <v>103116.56228000001</v>
      </c>
      <c r="E31" s="30">
        <f>SUBTOTAL(9,E9:E29)</f>
        <v>103386.62</v>
      </c>
      <c r="F31" s="30">
        <f>SUBTOTAL(9,F9:F29)</f>
        <v>-143583.16967</v>
      </c>
      <c r="G31" s="30">
        <f>SUBTOTAL(9,G9:G29)</f>
        <v>62920.012609999991</v>
      </c>
      <c r="I31" s="30"/>
      <c r="J31" s="48"/>
    </row>
    <row r="32" spans="2:10" x14ac:dyDescent="0.35">
      <c r="D32" s="29"/>
      <c r="E32" s="29"/>
      <c r="F32" s="29"/>
      <c r="G32" s="29"/>
    </row>
    <row r="33" spans="2:10" x14ac:dyDescent="0.35">
      <c r="B33" s="23" t="s">
        <v>191</v>
      </c>
      <c r="C33" s="23"/>
      <c r="D33" s="30"/>
      <c r="E33" s="30"/>
      <c r="F33" s="30"/>
      <c r="G33" s="30"/>
    </row>
    <row r="34" spans="2:10" x14ac:dyDescent="0.35">
      <c r="B34" s="23" t="s">
        <v>54</v>
      </c>
      <c r="C34" s="23"/>
      <c r="D34" s="30"/>
      <c r="E34" s="30"/>
      <c r="F34" s="30"/>
      <c r="G34" s="30"/>
    </row>
    <row r="35" spans="2:10" x14ac:dyDescent="0.35">
      <c r="B35" s="44" t="s">
        <v>223</v>
      </c>
      <c r="D35" s="29">
        <f>'5.5 - 2025'!G33</f>
        <v>7414.7601399999985</v>
      </c>
      <c r="E35" s="29">
        <v>1450</v>
      </c>
      <c r="F35" s="29">
        <v>0</v>
      </c>
      <c r="G35" s="29">
        <f>SUM(D35:F35)</f>
        <v>8864.7601399999985</v>
      </c>
    </row>
    <row r="36" spans="2:10" x14ac:dyDescent="0.35">
      <c r="B36" s="23" t="s">
        <v>44</v>
      </c>
      <c r="D36" s="29"/>
      <c r="E36" s="29"/>
      <c r="F36" s="29"/>
      <c r="G36" s="29"/>
    </row>
    <row r="37" spans="2:10" x14ac:dyDescent="0.35">
      <c r="B37" s="44" t="s">
        <v>226</v>
      </c>
      <c r="D37" s="29">
        <f>'5.5 - 2025'!G37</f>
        <v>1331.5800899999999</v>
      </c>
      <c r="E37" s="29">
        <v>1000</v>
      </c>
      <c r="F37" s="29">
        <v>-2331.5800899999999</v>
      </c>
      <c r="G37" s="29">
        <f>SUM(D37:F37)</f>
        <v>0</v>
      </c>
    </row>
    <row r="38" spans="2:10" x14ac:dyDescent="0.35">
      <c r="B38" s="23" t="s">
        <v>58</v>
      </c>
      <c r="C38" s="23"/>
      <c r="D38" s="30">
        <f>SUBTOTAL(9,D35:D37)</f>
        <v>8746.340229999998</v>
      </c>
      <c r="E38" s="30">
        <f>SUBTOTAL(9,E35:E37)</f>
        <v>2450</v>
      </c>
      <c r="F38" s="30">
        <f>SUBTOTAL(9,F35:F37)</f>
        <v>-2331.5800899999999</v>
      </c>
      <c r="G38" s="30">
        <f>SUBTOTAL(9,G35:G37)</f>
        <v>8864.7601399999985</v>
      </c>
      <c r="I38" s="30"/>
      <c r="J38" s="48"/>
    </row>
    <row r="39" spans="2:10" x14ac:dyDescent="0.35">
      <c r="D39" s="29"/>
      <c r="E39" s="29"/>
      <c r="F39" s="29"/>
      <c r="G39" s="29"/>
    </row>
    <row r="40" spans="2:10" x14ac:dyDescent="0.35">
      <c r="B40" s="23" t="s">
        <v>193</v>
      </c>
      <c r="C40" s="23"/>
      <c r="D40" s="30"/>
      <c r="E40" s="30"/>
      <c r="F40" s="30"/>
      <c r="G40" s="30"/>
    </row>
    <row r="41" spans="2:10" x14ac:dyDescent="0.35">
      <c r="B41" s="23"/>
      <c r="C41" s="23"/>
      <c r="D41" s="30"/>
      <c r="E41" s="30"/>
      <c r="F41" s="30"/>
      <c r="G41" s="30"/>
    </row>
    <row r="42" spans="2:10" x14ac:dyDescent="0.35">
      <c r="B42" s="23" t="s">
        <v>29</v>
      </c>
      <c r="C42" s="23"/>
      <c r="D42" s="30"/>
      <c r="E42" s="30"/>
      <c r="F42" s="30"/>
      <c r="G42" s="30"/>
    </row>
    <row r="43" spans="2:10" x14ac:dyDescent="0.35">
      <c r="B43" s="44" t="s">
        <v>128</v>
      </c>
      <c r="D43" s="29">
        <f>'5.5 - 2025'!G44</f>
        <v>0</v>
      </c>
      <c r="E43" s="29">
        <v>0</v>
      </c>
      <c r="F43" s="29">
        <v>0</v>
      </c>
      <c r="G43" s="29">
        <f t="shared" ref="G43:G49" si="1">SUM(D43:F43)</f>
        <v>0</v>
      </c>
    </row>
    <row r="44" spans="2:10" x14ac:dyDescent="0.35">
      <c r="B44" s="44" t="s">
        <v>273</v>
      </c>
      <c r="D44" s="29"/>
      <c r="E44" s="29">
        <v>200</v>
      </c>
      <c r="F44" s="29">
        <v>0</v>
      </c>
      <c r="G44" s="29">
        <f t="shared" si="1"/>
        <v>200</v>
      </c>
    </row>
    <row r="45" spans="2:10" x14ac:dyDescent="0.35">
      <c r="B45" s="44" t="s">
        <v>244</v>
      </c>
      <c r="D45" s="29">
        <f>'5.5 - 2025'!G46</f>
        <v>207.79295999999999</v>
      </c>
      <c r="E45" s="49">
        <v>700</v>
      </c>
      <c r="F45" s="49">
        <v>-907.79295999999999</v>
      </c>
      <c r="G45" s="29">
        <f t="shared" si="1"/>
        <v>0</v>
      </c>
    </row>
    <row r="46" spans="2:10" x14ac:dyDescent="0.35">
      <c r="B46" s="44" t="s">
        <v>260</v>
      </c>
      <c r="D46" s="29">
        <f>'5.5 - 2025'!G47</f>
        <v>150</v>
      </c>
      <c r="E46" s="49">
        <v>500</v>
      </c>
      <c r="F46" s="49">
        <v>-650</v>
      </c>
      <c r="G46" s="29">
        <f t="shared" si="1"/>
        <v>0</v>
      </c>
    </row>
    <row r="47" spans="2:10" x14ac:dyDescent="0.35">
      <c r="B47" s="44" t="s">
        <v>274</v>
      </c>
      <c r="D47" s="29"/>
      <c r="E47" s="29">
        <v>60</v>
      </c>
      <c r="F47" s="29">
        <v>0</v>
      </c>
      <c r="G47" s="29">
        <f t="shared" si="1"/>
        <v>60</v>
      </c>
    </row>
    <row r="48" spans="2:10" x14ac:dyDescent="0.35">
      <c r="B48" s="44" t="s">
        <v>275</v>
      </c>
      <c r="D48" s="29"/>
      <c r="E48" s="29">
        <v>400</v>
      </c>
      <c r="F48" s="29">
        <v>0</v>
      </c>
      <c r="G48" s="29">
        <f t="shared" si="1"/>
        <v>400</v>
      </c>
    </row>
    <row r="49" spans="2:10" x14ac:dyDescent="0.35">
      <c r="B49" s="44" t="s">
        <v>261</v>
      </c>
      <c r="D49" s="29">
        <f>'5.5 - 2025'!G48</f>
        <v>650</v>
      </c>
      <c r="E49" s="49">
        <v>600</v>
      </c>
      <c r="F49" s="49">
        <v>-1250</v>
      </c>
      <c r="G49" s="29">
        <f t="shared" si="1"/>
        <v>0</v>
      </c>
    </row>
    <row r="50" spans="2:10" x14ac:dyDescent="0.35">
      <c r="B50" s="44" t="s">
        <v>194</v>
      </c>
      <c r="D50" s="29">
        <v>158.78621999999999</v>
      </c>
      <c r="E50" s="29">
        <v>669</v>
      </c>
      <c r="F50" s="29">
        <v>-619</v>
      </c>
      <c r="G50" s="29">
        <v>208.78621999999999</v>
      </c>
    </row>
    <row r="51" spans="2:10" x14ac:dyDescent="0.35">
      <c r="B51" s="23" t="s">
        <v>58</v>
      </c>
      <c r="C51" s="23"/>
      <c r="D51" s="30">
        <f>SUBTOTAL(9,D43:D50)</f>
        <v>1166.57918</v>
      </c>
      <c r="E51" s="30">
        <f t="shared" ref="E51:G51" si="2">SUBTOTAL(9,E43:E50)</f>
        <v>3129</v>
      </c>
      <c r="F51" s="30">
        <f t="shared" si="2"/>
        <v>-3426.7929599999998</v>
      </c>
      <c r="G51" s="30">
        <f t="shared" si="2"/>
        <v>868.78621999999996</v>
      </c>
      <c r="I51" s="30"/>
      <c r="J51" s="48"/>
    </row>
    <row r="52" spans="2:10" x14ac:dyDescent="0.35">
      <c r="B52" s="23"/>
      <c r="C52" s="23"/>
      <c r="D52" s="30"/>
      <c r="E52" s="30"/>
      <c r="F52" s="30"/>
      <c r="G52" s="30"/>
    </row>
    <row r="53" spans="2:10" x14ac:dyDescent="0.35">
      <c r="B53" s="23" t="s">
        <v>26</v>
      </c>
      <c r="C53" s="23"/>
      <c r="D53" s="30"/>
      <c r="E53" s="30"/>
      <c r="F53" s="30"/>
      <c r="G53" s="30"/>
    </row>
    <row r="54" spans="2:10" x14ac:dyDescent="0.35">
      <c r="B54" s="44" t="s">
        <v>283</v>
      </c>
      <c r="D54" s="29">
        <f>'5.5 - 2025'!G53</f>
        <v>462.95553999999998</v>
      </c>
      <c r="E54" s="46">
        <v>870</v>
      </c>
      <c r="F54" s="46">
        <v>-1332.9555399999999</v>
      </c>
      <c r="G54" s="29">
        <f t="shared" ref="G54:G62" si="3">SUM(D54:F54)</f>
        <v>0</v>
      </c>
    </row>
    <row r="55" spans="2:10" x14ac:dyDescent="0.35">
      <c r="B55" s="44" t="s">
        <v>276</v>
      </c>
      <c r="D55" s="29"/>
      <c r="E55" s="29">
        <v>600</v>
      </c>
      <c r="F55" s="29">
        <v>0</v>
      </c>
      <c r="G55" s="29">
        <f t="shared" si="3"/>
        <v>600</v>
      </c>
    </row>
    <row r="56" spans="2:10" x14ac:dyDescent="0.35">
      <c r="B56" s="44" t="s">
        <v>246</v>
      </c>
      <c r="D56" s="29">
        <f>'5.5 - 2025'!G54</f>
        <v>0</v>
      </c>
      <c r="E56" s="46">
        <v>300</v>
      </c>
      <c r="F56" s="46">
        <v>-300</v>
      </c>
      <c r="G56" s="46">
        <f t="shared" si="3"/>
        <v>0</v>
      </c>
    </row>
    <row r="57" spans="2:10" x14ac:dyDescent="0.35">
      <c r="B57" s="44" t="s">
        <v>262</v>
      </c>
      <c r="D57" s="29">
        <f>'5.5 - 2025'!G55</f>
        <v>80</v>
      </c>
      <c r="E57" s="46">
        <v>800</v>
      </c>
      <c r="F57" s="46">
        <v>-880</v>
      </c>
      <c r="G57" s="46">
        <f t="shared" si="3"/>
        <v>0</v>
      </c>
    </row>
    <row r="58" spans="2:10" x14ac:dyDescent="0.35">
      <c r="B58" s="44" t="s">
        <v>277</v>
      </c>
      <c r="D58" s="29"/>
      <c r="E58" s="46">
        <v>100</v>
      </c>
      <c r="F58" s="46">
        <v>0</v>
      </c>
      <c r="G58" s="46">
        <f t="shared" si="3"/>
        <v>100</v>
      </c>
    </row>
    <row r="59" spans="2:10" x14ac:dyDescent="0.35">
      <c r="B59" s="44" t="s">
        <v>263</v>
      </c>
      <c r="D59" s="29">
        <f>'5.5 - 2025'!G56</f>
        <v>200</v>
      </c>
      <c r="E59" s="46">
        <v>300</v>
      </c>
      <c r="F59" s="46">
        <v>-500</v>
      </c>
      <c r="G59" s="46">
        <f t="shared" si="3"/>
        <v>0</v>
      </c>
    </row>
    <row r="60" spans="2:10" x14ac:dyDescent="0.35">
      <c r="B60" s="44" t="s">
        <v>232</v>
      </c>
      <c r="D60" s="29">
        <f>'5.5 - 2025'!G57</f>
        <v>452.61547999999999</v>
      </c>
      <c r="E60" s="46">
        <v>0</v>
      </c>
      <c r="F60" s="46">
        <v>0</v>
      </c>
      <c r="G60" s="46">
        <f t="shared" si="3"/>
        <v>452.61547999999999</v>
      </c>
    </row>
    <row r="61" spans="2:10" x14ac:dyDescent="0.35">
      <c r="B61" s="44" t="s">
        <v>278</v>
      </c>
      <c r="D61" s="29"/>
      <c r="E61" s="46">
        <v>450</v>
      </c>
      <c r="F61" s="46">
        <v>-450</v>
      </c>
      <c r="G61" s="46">
        <f t="shared" si="3"/>
        <v>0</v>
      </c>
    </row>
    <row r="62" spans="2:10" x14ac:dyDescent="0.35">
      <c r="B62" s="44" t="s">
        <v>233</v>
      </c>
      <c r="D62" s="29">
        <v>133.20033000000001</v>
      </c>
      <c r="E62" s="46">
        <v>325</v>
      </c>
      <c r="F62" s="46">
        <v>0</v>
      </c>
      <c r="G62" s="46">
        <f t="shared" si="3"/>
        <v>458.20033000000001</v>
      </c>
    </row>
    <row r="63" spans="2:10" x14ac:dyDescent="0.35">
      <c r="B63" s="44" t="s">
        <v>194</v>
      </c>
      <c r="D63" s="29">
        <v>401.95330999999999</v>
      </c>
      <c r="E63" s="29">
        <v>900.7</v>
      </c>
      <c r="F63" s="29">
        <v>-705.55837999999994</v>
      </c>
      <c r="G63" s="29">
        <v>597.09492999999998</v>
      </c>
    </row>
    <row r="64" spans="2:10" x14ac:dyDescent="0.35">
      <c r="B64" s="23" t="s">
        <v>58</v>
      </c>
      <c r="C64" s="23"/>
      <c r="D64" s="30">
        <f>SUBTOTAL(9,D54:D63)</f>
        <v>1730.7246599999999</v>
      </c>
      <c r="E64" s="30">
        <f t="shared" ref="E64:G64" si="4">SUBTOTAL(9,E54:E63)</f>
        <v>4645.7</v>
      </c>
      <c r="F64" s="30">
        <f t="shared" si="4"/>
        <v>-4168.5139199999994</v>
      </c>
      <c r="G64" s="30">
        <f t="shared" si="4"/>
        <v>2207.9107400000003</v>
      </c>
      <c r="I64" s="30"/>
      <c r="J64" s="48"/>
    </row>
    <row r="65" spans="2:10" x14ac:dyDescent="0.35">
      <c r="B65" s="23"/>
      <c r="C65" s="23"/>
      <c r="D65" s="30"/>
      <c r="E65" s="30"/>
      <c r="F65" s="30"/>
      <c r="G65" s="30"/>
    </row>
    <row r="66" spans="2:10" x14ac:dyDescent="0.35">
      <c r="B66" s="23" t="s">
        <v>27</v>
      </c>
      <c r="C66" s="23"/>
      <c r="D66" s="30"/>
      <c r="E66" s="30"/>
      <c r="F66" s="30"/>
      <c r="G66" s="30"/>
    </row>
    <row r="67" spans="2:10" x14ac:dyDescent="0.35">
      <c r="B67" s="44" t="s">
        <v>125</v>
      </c>
      <c r="D67" s="29">
        <f>'5.5 - 2025'!G62</f>
        <v>0</v>
      </c>
      <c r="E67" s="29">
        <v>600</v>
      </c>
      <c r="F67" s="29">
        <v>-600</v>
      </c>
      <c r="G67" s="29">
        <f>SUM(D67:F67)</f>
        <v>0</v>
      </c>
    </row>
    <row r="68" spans="2:10" x14ac:dyDescent="0.35">
      <c r="B68" s="44" t="s">
        <v>264</v>
      </c>
      <c r="D68" s="46">
        <f>'5.5 - 2025'!G63</f>
        <v>0</v>
      </c>
      <c r="E68" s="46">
        <v>350</v>
      </c>
      <c r="F68" s="46">
        <v>-350</v>
      </c>
      <c r="G68" s="46">
        <f>SUM(D68:F68)</f>
        <v>0</v>
      </c>
    </row>
    <row r="69" spans="2:10" x14ac:dyDescent="0.35">
      <c r="B69" s="44" t="s">
        <v>265</v>
      </c>
      <c r="D69" s="46">
        <f>'5.5 - 2025'!G64</f>
        <v>50</v>
      </c>
      <c r="E69" s="46">
        <v>375</v>
      </c>
      <c r="F69" s="46">
        <v>0</v>
      </c>
      <c r="G69" s="46">
        <f>SUM(D69:F69)</f>
        <v>425</v>
      </c>
    </row>
    <row r="70" spans="2:10" x14ac:dyDescent="0.35">
      <c r="B70" s="44" t="s">
        <v>266</v>
      </c>
      <c r="D70" s="46">
        <f>'5.5 - 2025'!G66</f>
        <v>35</v>
      </c>
      <c r="E70" s="46">
        <v>125</v>
      </c>
      <c r="F70" s="46">
        <v>0</v>
      </c>
      <c r="G70" s="46">
        <f>SUM(D70:F70)</f>
        <v>160</v>
      </c>
    </row>
    <row r="71" spans="2:10" x14ac:dyDescent="0.35">
      <c r="B71" s="44" t="s">
        <v>229</v>
      </c>
      <c r="D71" s="46">
        <f>'5.5 - 2025'!G67</f>
        <v>0</v>
      </c>
      <c r="E71" s="46">
        <v>150</v>
      </c>
      <c r="F71" s="46">
        <v>-150</v>
      </c>
      <c r="G71" s="46">
        <f>SUM(D71:F71)</f>
        <v>0</v>
      </c>
    </row>
    <row r="72" spans="2:10" x14ac:dyDescent="0.35">
      <c r="B72" s="44" t="s">
        <v>194</v>
      </c>
      <c r="D72" s="29">
        <v>0</v>
      </c>
      <c r="E72" s="29">
        <v>25</v>
      </c>
      <c r="F72" s="29">
        <v>-25</v>
      </c>
      <c r="G72" s="29">
        <v>0</v>
      </c>
    </row>
    <row r="73" spans="2:10" x14ac:dyDescent="0.35">
      <c r="B73" s="23" t="s">
        <v>58</v>
      </c>
      <c r="C73" s="23"/>
      <c r="D73" s="30">
        <f>SUBTOTAL(9,D67:D72)</f>
        <v>85</v>
      </c>
      <c r="E73" s="30">
        <f t="shared" ref="E73:G73" si="5">SUBTOTAL(9,E67:E72)</f>
        <v>1625</v>
      </c>
      <c r="F73" s="30">
        <f t="shared" si="5"/>
        <v>-1125</v>
      </c>
      <c r="G73" s="30">
        <f t="shared" si="5"/>
        <v>585</v>
      </c>
      <c r="I73" s="30"/>
      <c r="J73" s="48"/>
    </row>
    <row r="74" spans="2:10" x14ac:dyDescent="0.35">
      <c r="B74" s="23"/>
      <c r="C74" s="23"/>
      <c r="D74" s="30"/>
      <c r="E74" s="30"/>
      <c r="F74" s="30"/>
      <c r="G74" s="30"/>
    </row>
    <row r="75" spans="2:10" x14ac:dyDescent="0.35">
      <c r="B75" s="23" t="s">
        <v>55</v>
      </c>
      <c r="C75" s="23"/>
      <c r="D75" s="30"/>
      <c r="E75" s="30"/>
      <c r="F75" s="30"/>
      <c r="G75" s="30"/>
    </row>
    <row r="76" spans="2:10" x14ac:dyDescent="0.35">
      <c r="B76" s="44" t="s">
        <v>118</v>
      </c>
      <c r="D76" s="29">
        <f>'5.5 - 2025'!G73</f>
        <v>0</v>
      </c>
      <c r="E76" s="29">
        <v>600</v>
      </c>
      <c r="F76" s="29">
        <v>-600</v>
      </c>
      <c r="G76" s="29">
        <f t="shared" ref="G76:G82" si="6">SUM(D76:F76)</f>
        <v>0</v>
      </c>
    </row>
    <row r="77" spans="2:10" x14ac:dyDescent="0.35">
      <c r="B77" s="44" t="s">
        <v>247</v>
      </c>
      <c r="D77" s="29">
        <f>'5.5 - 2025'!G74</f>
        <v>0</v>
      </c>
      <c r="E77" s="29">
        <v>450</v>
      </c>
      <c r="F77" s="29">
        <v>-450</v>
      </c>
      <c r="G77" s="29">
        <f t="shared" si="6"/>
        <v>0</v>
      </c>
    </row>
    <row r="78" spans="2:10" x14ac:dyDescent="0.35">
      <c r="B78" s="44" t="s">
        <v>284</v>
      </c>
      <c r="D78" s="46">
        <f>'5.5 - 2025'!G75</f>
        <v>0</v>
      </c>
      <c r="E78" s="46">
        <v>400</v>
      </c>
      <c r="F78" s="46">
        <v>-400</v>
      </c>
      <c r="G78" s="46">
        <f t="shared" si="6"/>
        <v>0</v>
      </c>
    </row>
    <row r="79" spans="2:10" x14ac:dyDescent="0.35">
      <c r="B79" s="44" t="s">
        <v>113</v>
      </c>
      <c r="D79" s="46">
        <f>'5.5 - 2025'!G77</f>
        <v>200</v>
      </c>
      <c r="E79" s="46">
        <v>200</v>
      </c>
      <c r="F79" s="46">
        <v>-400</v>
      </c>
      <c r="G79" s="46">
        <f t="shared" si="6"/>
        <v>0</v>
      </c>
    </row>
    <row r="80" spans="2:10" x14ac:dyDescent="0.35">
      <c r="B80" s="44" t="s">
        <v>100</v>
      </c>
      <c r="D80" s="29"/>
      <c r="E80" s="29">
        <v>100</v>
      </c>
      <c r="F80" s="29">
        <v>0</v>
      </c>
      <c r="G80" s="29">
        <f t="shared" si="6"/>
        <v>100</v>
      </c>
    </row>
    <row r="81" spans="2:10" x14ac:dyDescent="0.35">
      <c r="B81" s="44" t="s">
        <v>235</v>
      </c>
      <c r="D81" s="29">
        <f>'5.5 - 2025'!G78</f>
        <v>0</v>
      </c>
      <c r="E81" s="29">
        <v>10</v>
      </c>
      <c r="F81" s="29">
        <v>-10</v>
      </c>
      <c r="G81" s="29">
        <f t="shared" si="6"/>
        <v>0</v>
      </c>
    </row>
    <row r="82" spans="2:10" x14ac:dyDescent="0.35">
      <c r="B82" s="44" t="s">
        <v>249</v>
      </c>
      <c r="D82" s="46">
        <f>'5.5 - 2025'!G79</f>
        <v>0</v>
      </c>
      <c r="E82" s="46">
        <v>160</v>
      </c>
      <c r="F82" s="46">
        <v>-160</v>
      </c>
      <c r="G82" s="46">
        <f t="shared" si="6"/>
        <v>0</v>
      </c>
    </row>
    <row r="83" spans="2:10" x14ac:dyDescent="0.35">
      <c r="B83" s="44" t="s">
        <v>194</v>
      </c>
      <c r="D83" s="29">
        <v>279.56873000000002</v>
      </c>
      <c r="E83" s="29">
        <v>1490</v>
      </c>
      <c r="F83" s="29">
        <v>-1665</v>
      </c>
      <c r="G83" s="29">
        <v>104.56873</v>
      </c>
    </row>
    <row r="84" spans="2:10" x14ac:dyDescent="0.35">
      <c r="B84" s="23" t="s">
        <v>58</v>
      </c>
      <c r="C84" s="23"/>
      <c r="D84" s="30">
        <f>SUBTOTAL(9,D76:D83)</f>
        <v>479.56873000000002</v>
      </c>
      <c r="E84" s="30">
        <f t="shared" ref="E84:G84" si="7">SUBTOTAL(9,E76:E83)</f>
        <v>3410</v>
      </c>
      <c r="F84" s="30">
        <f t="shared" si="7"/>
        <v>-3685</v>
      </c>
      <c r="G84" s="30">
        <f t="shared" si="7"/>
        <v>204.56873000000002</v>
      </c>
      <c r="I84" s="30"/>
      <c r="J84" s="48"/>
    </row>
    <row r="85" spans="2:10" x14ac:dyDescent="0.35">
      <c r="D85" s="29"/>
      <c r="E85" s="29"/>
      <c r="F85" s="29"/>
      <c r="G85" s="29"/>
    </row>
    <row r="86" spans="2:10" x14ac:dyDescent="0.35">
      <c r="B86" s="23" t="s">
        <v>56</v>
      </c>
      <c r="C86" s="23"/>
      <c r="D86" s="30"/>
      <c r="E86" s="30"/>
      <c r="F86" s="30"/>
      <c r="G86" s="30"/>
    </row>
    <row r="87" spans="2:10" x14ac:dyDescent="0.35">
      <c r="B87" s="44" t="s">
        <v>272</v>
      </c>
      <c r="D87" s="29"/>
      <c r="E87" s="29">
        <v>1520</v>
      </c>
      <c r="F87" s="29">
        <v>-1520</v>
      </c>
      <c r="G87" s="29">
        <f>SUM(D87:F87)</f>
        <v>0</v>
      </c>
    </row>
    <row r="88" spans="2:10" x14ac:dyDescent="0.35">
      <c r="B88" s="44" t="s">
        <v>257</v>
      </c>
      <c r="D88" s="29">
        <f>'5.5 - 2025'!G85</f>
        <v>75</v>
      </c>
      <c r="E88" s="29">
        <v>1525</v>
      </c>
      <c r="F88" s="29">
        <v>-1600</v>
      </c>
      <c r="G88" s="29">
        <f>SUM(D88:F88)</f>
        <v>0</v>
      </c>
    </row>
    <row r="89" spans="2:10" x14ac:dyDescent="0.35">
      <c r="B89" s="23" t="s">
        <v>58</v>
      </c>
      <c r="C89" s="23"/>
      <c r="D89" s="30">
        <f>SUBTOTAL(9,D87:D88)</f>
        <v>75</v>
      </c>
      <c r="E89" s="30">
        <f t="shared" ref="E89:G89" si="8">SUBTOTAL(9,E87:E88)</f>
        <v>3045</v>
      </c>
      <c r="F89" s="30">
        <f t="shared" si="8"/>
        <v>-3120</v>
      </c>
      <c r="G89" s="30">
        <f t="shared" si="8"/>
        <v>0</v>
      </c>
      <c r="I89" s="30"/>
      <c r="J89" s="48"/>
    </row>
    <row r="90" spans="2:10" x14ac:dyDescent="0.35">
      <c r="D90" s="29"/>
      <c r="E90" s="29"/>
      <c r="F90" s="29"/>
      <c r="G90" s="29"/>
    </row>
    <row r="91" spans="2:10" x14ac:dyDescent="0.35">
      <c r="B91" s="23" t="s">
        <v>206</v>
      </c>
      <c r="C91" s="23"/>
      <c r="D91" s="29"/>
      <c r="E91" s="29"/>
      <c r="F91" s="29"/>
      <c r="G91" s="29"/>
    </row>
    <row r="92" spans="2:10" x14ac:dyDescent="0.35">
      <c r="B92" s="44" t="s">
        <v>250</v>
      </c>
      <c r="D92" s="29">
        <f>'5.5 - 2025'!G93</f>
        <v>0</v>
      </c>
      <c r="E92" s="29">
        <v>300</v>
      </c>
      <c r="F92" s="29">
        <v>-300</v>
      </c>
      <c r="G92" s="29">
        <f>SUM(D92:F92)</f>
        <v>0</v>
      </c>
    </row>
    <row r="93" spans="2:10" x14ac:dyDescent="0.35">
      <c r="B93" s="44" t="s">
        <v>109</v>
      </c>
      <c r="C93" s="23"/>
      <c r="D93" s="29">
        <f>'5.5 - 2025'!G92</f>
        <v>618.23144000000002</v>
      </c>
      <c r="E93" s="46">
        <v>0</v>
      </c>
      <c r="F93" s="46">
        <v>0</v>
      </c>
      <c r="G93" s="29">
        <f>SUM(D93:F93)</f>
        <v>618.23144000000002</v>
      </c>
    </row>
    <row r="94" spans="2:10" x14ac:dyDescent="0.35">
      <c r="B94" s="44" t="s">
        <v>194</v>
      </c>
      <c r="D94" s="29">
        <v>100</v>
      </c>
      <c r="E94" s="29">
        <v>515</v>
      </c>
      <c r="F94" s="29">
        <v>-535</v>
      </c>
      <c r="G94" s="29">
        <v>80</v>
      </c>
      <c r="I94" s="30"/>
      <c r="J94" s="48"/>
    </row>
    <row r="95" spans="2:10" x14ac:dyDescent="0.35">
      <c r="B95" s="23" t="s">
        <v>58</v>
      </c>
      <c r="C95" s="23"/>
      <c r="D95" s="30">
        <f>SUBTOTAL(9,D92:D94)</f>
        <v>718.23144000000002</v>
      </c>
      <c r="E95" s="30">
        <f t="shared" ref="E95:G95" si="9">SUBTOTAL(9,E92:E94)</f>
        <v>815</v>
      </c>
      <c r="F95" s="30">
        <f t="shared" si="9"/>
        <v>-835</v>
      </c>
      <c r="G95" s="30">
        <f t="shared" si="9"/>
        <v>698.23144000000002</v>
      </c>
      <c r="H95" s="30"/>
      <c r="I95" s="30"/>
      <c r="J95" s="48"/>
    </row>
    <row r="96" spans="2:10" x14ac:dyDescent="0.35">
      <c r="B96" s="23"/>
      <c r="C96" s="23"/>
      <c r="D96" s="30"/>
      <c r="E96" s="30"/>
      <c r="F96" s="30"/>
      <c r="G96" s="30"/>
    </row>
    <row r="97" spans="2:10" x14ac:dyDescent="0.35">
      <c r="B97" s="23" t="s">
        <v>207</v>
      </c>
      <c r="C97" s="23"/>
      <c r="D97" s="30"/>
      <c r="E97" s="30"/>
      <c r="F97" s="30"/>
      <c r="G97" s="30"/>
    </row>
    <row r="98" spans="2:10" x14ac:dyDescent="0.35">
      <c r="B98" s="44" t="s">
        <v>106</v>
      </c>
      <c r="C98" s="23"/>
      <c r="D98" s="29">
        <f>'5.5 - 2025'!G100</f>
        <v>1782.0631000000001</v>
      </c>
      <c r="E98" s="46">
        <v>0</v>
      </c>
      <c r="F98" s="46">
        <v>0</v>
      </c>
      <c r="G98" s="29">
        <f>SUM(D98:F98)</f>
        <v>1782.0631000000001</v>
      </c>
    </row>
    <row r="99" spans="2:10" x14ac:dyDescent="0.35">
      <c r="B99" s="44" t="s">
        <v>107</v>
      </c>
      <c r="D99" s="29">
        <f>'5.5 - 2025'!G99</f>
        <v>0</v>
      </c>
      <c r="E99" s="29">
        <v>484</v>
      </c>
      <c r="F99" s="29">
        <v>-484</v>
      </c>
      <c r="G99" s="29">
        <f>SUM(D99:F99)</f>
        <v>0</v>
      </c>
    </row>
    <row r="100" spans="2:10" x14ac:dyDescent="0.35">
      <c r="B100" s="44" t="s">
        <v>161</v>
      </c>
      <c r="C100" s="23"/>
      <c r="D100" s="29">
        <f>'5.5 - 2025'!G101</f>
        <v>1266.5532800000001</v>
      </c>
      <c r="E100" s="46">
        <v>0</v>
      </c>
      <c r="F100" s="46">
        <v>0</v>
      </c>
      <c r="G100" s="29">
        <f>SUM(D100:F100)</f>
        <v>1266.5532800000001</v>
      </c>
    </row>
    <row r="101" spans="2:10" x14ac:dyDescent="0.35">
      <c r="B101" s="44" t="s">
        <v>251</v>
      </c>
      <c r="D101" s="29">
        <f>'5.5 - 2025'!G102</f>
        <v>407.41500000000002</v>
      </c>
      <c r="E101" s="46">
        <v>350</v>
      </c>
      <c r="F101" s="46">
        <v>0</v>
      </c>
      <c r="G101" s="29">
        <f>SUM(D101:F101)</f>
        <v>757.41499999999996</v>
      </c>
    </row>
    <row r="102" spans="2:10" x14ac:dyDescent="0.35">
      <c r="B102" s="44" t="s">
        <v>279</v>
      </c>
      <c r="D102" s="29"/>
      <c r="E102" s="29">
        <v>25</v>
      </c>
      <c r="F102" s="29">
        <v>0</v>
      </c>
      <c r="G102" s="29">
        <f>SUM(D102:F102)</f>
        <v>25</v>
      </c>
    </row>
    <row r="103" spans="2:10" x14ac:dyDescent="0.35">
      <c r="B103" s="44" t="s">
        <v>194</v>
      </c>
      <c r="D103" s="29">
        <v>0</v>
      </c>
      <c r="E103" s="29">
        <v>350</v>
      </c>
      <c r="F103" s="29">
        <v>0</v>
      </c>
      <c r="G103" s="29">
        <v>350</v>
      </c>
    </row>
    <row r="104" spans="2:10" x14ac:dyDescent="0.35">
      <c r="B104" s="23" t="s">
        <v>58</v>
      </c>
      <c r="C104" s="23"/>
      <c r="D104" s="30">
        <f>SUBTOTAL(9,D98:D103)</f>
        <v>3456.0313800000004</v>
      </c>
      <c r="E104" s="30">
        <f t="shared" ref="E104:G104" si="10">SUBTOTAL(9,E98:E103)</f>
        <v>1209</v>
      </c>
      <c r="F104" s="30">
        <f t="shared" si="10"/>
        <v>-484</v>
      </c>
      <c r="G104" s="30">
        <f t="shared" si="10"/>
        <v>4181.0313800000004</v>
      </c>
      <c r="I104" s="30"/>
      <c r="J104" s="48"/>
    </row>
    <row r="105" spans="2:10" x14ac:dyDescent="0.35">
      <c r="D105" s="29"/>
      <c r="E105" s="29"/>
      <c r="F105" s="29"/>
      <c r="G105" s="29"/>
    </row>
    <row r="106" spans="2:10" ht="15" thickBot="1" x14ac:dyDescent="0.4">
      <c r="B106" s="32" t="s">
        <v>57</v>
      </c>
      <c r="C106" s="32"/>
      <c r="D106" s="33">
        <f>SUBTOTAL(9,D9:D104)</f>
        <v>119574.03790000001</v>
      </c>
      <c r="E106" s="33">
        <f t="shared" ref="E106:G106" si="11">SUBTOTAL(9,E9:E104)</f>
        <v>123715.31999999999</v>
      </c>
      <c r="F106" s="33">
        <f t="shared" si="11"/>
        <v>-162759.05664</v>
      </c>
      <c r="G106" s="33">
        <f t="shared" si="11"/>
        <v>80530.301259999993</v>
      </c>
    </row>
    <row r="107" spans="2:10" ht="15" thickTop="1" x14ac:dyDescent="0.35">
      <c r="D107" s="29"/>
      <c r="E107" s="29"/>
      <c r="F107" s="29"/>
      <c r="G107" s="29"/>
    </row>
    <row r="108" spans="2:10" x14ac:dyDescent="0.35">
      <c r="B108" s="23" t="s">
        <v>195</v>
      </c>
      <c r="D108" s="29"/>
      <c r="E108" s="29"/>
      <c r="F108" s="29"/>
      <c r="G108" s="29"/>
    </row>
    <row r="109" spans="2:10" x14ac:dyDescent="0.35">
      <c r="B109" s="44" t="s">
        <v>230</v>
      </c>
      <c r="D109" s="29">
        <f>'5.5 - 2025'!G109</f>
        <v>-16500</v>
      </c>
      <c r="E109" s="29">
        <v>0</v>
      </c>
      <c r="F109" s="29">
        <v>16500</v>
      </c>
      <c r="G109" s="29">
        <f>SUM(D109:F109)</f>
        <v>0</v>
      </c>
    </row>
    <row r="110" spans="2:10" x14ac:dyDescent="0.35">
      <c r="B110" s="23" t="s">
        <v>58</v>
      </c>
      <c r="D110" s="29">
        <f>SUBTOTAL(9,D109:D109)</f>
        <v>-16500</v>
      </c>
      <c r="E110" s="29">
        <f>SUBTOTAL(9,E109:E109)</f>
        <v>0</v>
      </c>
      <c r="F110" s="29">
        <f>SUBTOTAL(9,F109:F109)</f>
        <v>16500</v>
      </c>
      <c r="G110" s="29">
        <f>SUBTOTAL(9,G109:G109)</f>
        <v>0</v>
      </c>
    </row>
    <row r="111" spans="2:10" x14ac:dyDescent="0.35">
      <c r="D111" s="29"/>
      <c r="E111" s="29"/>
      <c r="F111" s="29"/>
      <c r="G111" s="29"/>
    </row>
    <row r="112" spans="2:10" x14ac:dyDescent="0.35">
      <c r="B112" s="23" t="s">
        <v>196</v>
      </c>
      <c r="D112" s="29"/>
      <c r="E112" s="29"/>
      <c r="F112" s="29"/>
      <c r="G112" s="29"/>
    </row>
    <row r="113" spans="2:13" x14ac:dyDescent="0.35">
      <c r="B113" s="44" t="s">
        <v>126</v>
      </c>
      <c r="D113" s="29">
        <f>'5.5 - 2025'!G113</f>
        <v>0</v>
      </c>
      <c r="E113" s="29">
        <v>-400</v>
      </c>
      <c r="F113" s="29">
        <v>400</v>
      </c>
      <c r="G113" s="29">
        <f>SUM(D113:F113)</f>
        <v>0</v>
      </c>
    </row>
    <row r="114" spans="2:13" x14ac:dyDescent="0.35">
      <c r="B114" s="44" t="s">
        <v>242</v>
      </c>
      <c r="D114" s="29">
        <f>'5.5 - 2025'!G114</f>
        <v>-169.67</v>
      </c>
      <c r="E114" s="29">
        <v>0</v>
      </c>
      <c r="F114" s="29">
        <v>0</v>
      </c>
      <c r="G114" s="29">
        <f>SUM(D114:F114)</f>
        <v>-169.67</v>
      </c>
    </row>
    <row r="115" spans="2:13" x14ac:dyDescent="0.35">
      <c r="B115" s="23" t="s">
        <v>58</v>
      </c>
      <c r="D115" s="29">
        <f>SUBTOTAL(9,D113:D114)</f>
        <v>-169.67</v>
      </c>
      <c r="E115" s="29">
        <f>SUBTOTAL(9,E113:E114)</f>
        <v>-400</v>
      </c>
      <c r="F115" s="29">
        <f>SUBTOTAL(9,F113:F114)</f>
        <v>400</v>
      </c>
      <c r="G115" s="29">
        <f>SUBTOTAL(9,G113:G114)</f>
        <v>-169.67</v>
      </c>
    </row>
    <row r="116" spans="2:13" x14ac:dyDescent="0.35">
      <c r="B116" s="23"/>
      <c r="D116" s="29"/>
      <c r="E116" s="29"/>
      <c r="F116" s="29"/>
      <c r="G116" s="29"/>
    </row>
    <row r="117" spans="2:13" x14ac:dyDescent="0.35">
      <c r="B117" s="23" t="s">
        <v>198</v>
      </c>
      <c r="D117" s="29"/>
      <c r="E117" s="29"/>
      <c r="F117" s="29"/>
      <c r="G117" s="29"/>
    </row>
    <row r="118" spans="2:13" x14ac:dyDescent="0.35">
      <c r="B118" s="44" t="s">
        <v>136</v>
      </c>
      <c r="D118" s="29">
        <f>'5.5 - 2025'!G118</f>
        <v>-355.78620999999998</v>
      </c>
      <c r="E118" s="29">
        <v>0</v>
      </c>
      <c r="F118" s="29">
        <v>0</v>
      </c>
      <c r="G118" s="29">
        <f>SUM(D118:F118)</f>
        <v>-355.78620999999998</v>
      </c>
    </row>
    <row r="119" spans="2:13" x14ac:dyDescent="0.35">
      <c r="B119" s="23" t="s">
        <v>58</v>
      </c>
      <c r="D119" s="29">
        <f>SUBTOTAL(9,D118:D118)</f>
        <v>-355.78620999999998</v>
      </c>
      <c r="E119" s="29">
        <f>SUBTOTAL(9,E118:E118)</f>
        <v>0</v>
      </c>
      <c r="F119" s="29">
        <f>SUBTOTAL(9,F118:F118)</f>
        <v>0</v>
      </c>
      <c r="G119" s="29">
        <f>SUBTOTAL(9,G118:G118)</f>
        <v>-355.78620999999998</v>
      </c>
    </row>
    <row r="120" spans="2:13" x14ac:dyDescent="0.35">
      <c r="D120" s="29"/>
      <c r="E120" s="29"/>
      <c r="F120" s="29"/>
      <c r="G120" s="29"/>
    </row>
    <row r="121" spans="2:13" ht="15" thickBot="1" x14ac:dyDescent="0.4">
      <c r="B121" s="32" t="s">
        <v>57</v>
      </c>
      <c r="C121" s="32"/>
      <c r="D121" s="33">
        <f>SUBTOTAL(9,D109:D119)</f>
        <v>-17025.456209999997</v>
      </c>
      <c r="E121" s="33">
        <f>SUBTOTAL(9,E109:E119)</f>
        <v>-400</v>
      </c>
      <c r="F121" s="33">
        <f>SUBTOTAL(9,F109:F119)</f>
        <v>16900</v>
      </c>
      <c r="G121" s="33">
        <f>SUBTOTAL(9,G109:G119)</f>
        <v>-525.45620999999994</v>
      </c>
    </row>
    <row r="122" spans="2:13" ht="15" thickTop="1" x14ac:dyDescent="0.35">
      <c r="D122" s="29"/>
      <c r="E122" s="29"/>
      <c r="F122" s="29"/>
      <c r="G122" s="29"/>
    </row>
    <row r="123" spans="2:13" x14ac:dyDescent="0.35">
      <c r="B123" s="2" t="s">
        <v>197</v>
      </c>
      <c r="D123" s="29">
        <f>D31</f>
        <v>103116.56228000001</v>
      </c>
      <c r="E123" s="29">
        <f>E31</f>
        <v>103386.62</v>
      </c>
      <c r="F123" s="29">
        <f>F31</f>
        <v>-143583.16967</v>
      </c>
      <c r="G123" s="29">
        <f>G31</f>
        <v>62920.012609999991</v>
      </c>
      <c r="J123" s="48"/>
      <c r="K123" s="48"/>
      <c r="L123" s="48"/>
      <c r="M123" s="48"/>
    </row>
    <row r="124" spans="2:13" x14ac:dyDescent="0.35">
      <c r="B124" s="2"/>
      <c r="D124" s="29"/>
      <c r="E124" s="29"/>
      <c r="F124" s="29"/>
      <c r="G124" s="29"/>
    </row>
    <row r="125" spans="2:13" x14ac:dyDescent="0.35">
      <c r="B125" s="38" t="s">
        <v>193</v>
      </c>
      <c r="D125" s="29"/>
      <c r="E125" s="29"/>
      <c r="F125" s="29"/>
      <c r="G125" s="29"/>
      <c r="J125" s="48"/>
      <c r="K125" s="48"/>
      <c r="L125" s="48"/>
      <c r="M125" s="48"/>
    </row>
    <row r="126" spans="2:13" x14ac:dyDescent="0.35">
      <c r="B126" s="47" t="s">
        <v>12</v>
      </c>
      <c r="D126" s="29">
        <f>D51</f>
        <v>1166.57918</v>
      </c>
      <c r="E126" s="29">
        <f>E51</f>
        <v>3129</v>
      </c>
      <c r="F126" s="29">
        <f>F51</f>
        <v>-3426.7929599999998</v>
      </c>
      <c r="G126" s="29">
        <f>G51</f>
        <v>868.78621999999996</v>
      </c>
      <c r="J126" s="48"/>
      <c r="K126" s="48"/>
      <c r="L126" s="48"/>
      <c r="M126" s="48"/>
    </row>
    <row r="127" spans="2:13" x14ac:dyDescent="0.35">
      <c r="B127" s="47" t="s">
        <v>10</v>
      </c>
      <c r="D127" s="29">
        <f>D64</f>
        <v>1730.7246599999999</v>
      </c>
      <c r="E127" s="29">
        <f>E64</f>
        <v>4645.7</v>
      </c>
      <c r="F127" s="29">
        <f>F64</f>
        <v>-4168.5139199999994</v>
      </c>
      <c r="G127" s="29">
        <f>G64</f>
        <v>2207.9107400000003</v>
      </c>
      <c r="J127" s="48"/>
      <c r="K127" s="48"/>
      <c r="L127" s="48"/>
      <c r="M127" s="48"/>
    </row>
    <row r="128" spans="2:13" x14ac:dyDescent="0.35">
      <c r="B128" s="47" t="s">
        <v>11</v>
      </c>
      <c r="D128" s="29">
        <f>D73</f>
        <v>85</v>
      </c>
      <c r="E128" s="29">
        <f>E73</f>
        <v>1625</v>
      </c>
      <c r="F128" s="29">
        <f>F73</f>
        <v>-1125</v>
      </c>
      <c r="G128" s="29">
        <f>G73</f>
        <v>585</v>
      </c>
      <c r="J128" s="48"/>
      <c r="K128" s="48"/>
      <c r="L128" s="48"/>
      <c r="M128" s="48"/>
    </row>
    <row r="129" spans="2:13" x14ac:dyDescent="0.35">
      <c r="B129" s="47" t="s">
        <v>13</v>
      </c>
      <c r="D129" s="29">
        <f>D84</f>
        <v>479.56873000000002</v>
      </c>
      <c r="E129" s="29">
        <f>E84</f>
        <v>3410</v>
      </c>
      <c r="F129" s="29">
        <f>F84</f>
        <v>-3685</v>
      </c>
      <c r="G129" s="29">
        <f>G84</f>
        <v>204.56873000000002</v>
      </c>
      <c r="J129" s="48"/>
      <c r="K129" s="48"/>
      <c r="L129" s="48"/>
      <c r="M129" s="48"/>
    </row>
    <row r="130" spans="2:13" x14ac:dyDescent="0.35">
      <c r="B130" s="2"/>
      <c r="D130" s="29"/>
      <c r="E130" s="29"/>
      <c r="F130" s="29"/>
      <c r="G130" s="29"/>
      <c r="J130" s="48"/>
      <c r="K130" s="48"/>
      <c r="L130" s="48"/>
      <c r="M130" s="48"/>
    </row>
    <row r="131" spans="2:13" x14ac:dyDescent="0.35">
      <c r="B131" s="2" t="s">
        <v>56</v>
      </c>
      <c r="D131" s="29">
        <f>D89</f>
        <v>75</v>
      </c>
      <c r="E131" s="29">
        <f>E89</f>
        <v>3045</v>
      </c>
      <c r="F131" s="29">
        <f>F89</f>
        <v>-3120</v>
      </c>
      <c r="G131" s="29">
        <f>G89</f>
        <v>0</v>
      </c>
      <c r="J131" s="48"/>
      <c r="K131" s="48"/>
      <c r="L131" s="48"/>
      <c r="M131" s="48"/>
    </row>
    <row r="132" spans="2:13" x14ac:dyDescent="0.35">
      <c r="B132" s="39"/>
      <c r="D132" s="29"/>
      <c r="E132" s="29"/>
      <c r="F132" s="29"/>
      <c r="G132" s="29"/>
      <c r="J132" s="48"/>
      <c r="K132" s="48"/>
      <c r="L132" s="48"/>
      <c r="M132" s="48"/>
    </row>
    <row r="133" spans="2:13" x14ac:dyDescent="0.35">
      <c r="B133" s="38" t="s">
        <v>78</v>
      </c>
      <c r="D133" s="29">
        <f>SUM(D95)</f>
        <v>718.23144000000002</v>
      </c>
      <c r="E133" s="29">
        <f>SUM(E95)</f>
        <v>815</v>
      </c>
      <c r="F133" s="29">
        <f>SUM(F95)</f>
        <v>-835</v>
      </c>
      <c r="G133" s="29">
        <f>SUM(G95)</f>
        <v>698.23144000000002</v>
      </c>
      <c r="J133" s="48"/>
      <c r="K133" s="48"/>
      <c r="L133" s="48"/>
      <c r="M133" s="48"/>
    </row>
    <row r="134" spans="2:13" x14ac:dyDescent="0.35">
      <c r="B134" s="2"/>
      <c r="D134" s="29"/>
      <c r="E134" s="29"/>
      <c r="F134" s="29"/>
      <c r="G134" s="29"/>
      <c r="J134" s="48"/>
      <c r="K134" s="48"/>
      <c r="L134" s="48"/>
      <c r="M134" s="48"/>
    </row>
    <row r="135" spans="2:13" x14ac:dyDescent="0.35">
      <c r="B135" s="38" t="s">
        <v>81</v>
      </c>
      <c r="D135" s="29">
        <f>SUM(D123:D133)</f>
        <v>107371.66629000002</v>
      </c>
      <c r="E135" s="29">
        <f>SUM(E123:E133)</f>
        <v>120056.31999999999</v>
      </c>
      <c r="F135" s="29">
        <f>SUM(F123:F133)</f>
        <v>-159943.47654999999</v>
      </c>
      <c r="G135" s="29">
        <f>SUM(G123:G133)</f>
        <v>67484.509739999994</v>
      </c>
      <c r="J135" s="48"/>
      <c r="K135" s="48"/>
      <c r="L135" s="48"/>
      <c r="M135" s="48"/>
    </row>
    <row r="136" spans="2:13" x14ac:dyDescent="0.35">
      <c r="B136" s="38"/>
      <c r="D136" s="29"/>
      <c r="E136" s="29"/>
      <c r="F136" s="29"/>
      <c r="G136" s="29"/>
      <c r="J136" s="48"/>
      <c r="K136" s="48"/>
      <c r="L136" s="48"/>
      <c r="M136" s="48"/>
    </row>
    <row r="137" spans="2:13" x14ac:dyDescent="0.35">
      <c r="B137" s="38" t="s">
        <v>77</v>
      </c>
      <c r="D137" s="29">
        <f>SUM(D38,D104)</f>
        <v>12202.371609999998</v>
      </c>
      <c r="E137" s="29">
        <f>SUM(E38,E104)</f>
        <v>3659</v>
      </c>
      <c r="F137" s="29">
        <f>SUM(F38,F104)</f>
        <v>-2815.5800899999999</v>
      </c>
      <c r="G137" s="29">
        <f>SUM(G38,G104)</f>
        <v>13045.791519999999</v>
      </c>
      <c r="J137" s="48"/>
      <c r="K137" s="48"/>
      <c r="L137" s="48"/>
      <c r="M137" s="48"/>
    </row>
    <row r="138" spans="2:13" x14ac:dyDescent="0.35">
      <c r="B138" s="2"/>
      <c r="D138" s="29"/>
      <c r="E138" s="29"/>
      <c r="F138" s="29"/>
      <c r="G138" s="29"/>
      <c r="J138" s="48"/>
      <c r="K138" s="48"/>
      <c r="L138" s="48"/>
      <c r="M138" s="48"/>
    </row>
    <row r="139" spans="2:13" x14ac:dyDescent="0.35">
      <c r="B139" s="38" t="s">
        <v>82</v>
      </c>
      <c r="D139" s="29"/>
      <c r="E139" s="29"/>
      <c r="F139" s="29"/>
      <c r="G139" s="29"/>
      <c r="J139" s="48"/>
      <c r="K139" s="48"/>
      <c r="L139" s="48"/>
      <c r="M139" s="48"/>
    </row>
    <row r="140" spans="2:13" x14ac:dyDescent="0.35">
      <c r="B140" s="45" t="s">
        <v>79</v>
      </c>
      <c r="D140" s="29">
        <f>SUM(D115,D110)</f>
        <v>-16669.669999999998</v>
      </c>
      <c r="E140" s="29">
        <f>SUM(E115,E110)</f>
        <v>-400</v>
      </c>
      <c r="F140" s="29">
        <f>SUM(F115,F110)</f>
        <v>16900</v>
      </c>
      <c r="G140" s="29">
        <f>SUM(G115,G110)</f>
        <v>-169.67</v>
      </c>
      <c r="J140" s="48"/>
      <c r="K140" s="48"/>
      <c r="L140" s="48"/>
      <c r="M140" s="48"/>
    </row>
    <row r="141" spans="2:13" x14ac:dyDescent="0.35">
      <c r="B141" s="45" t="s">
        <v>80</v>
      </c>
      <c r="D141" s="29">
        <f>SUM(D119)</f>
        <v>-355.78620999999998</v>
      </c>
      <c r="E141" s="29">
        <f>SUM(E119)</f>
        <v>0</v>
      </c>
      <c r="F141" s="29">
        <f>SUM(F119)</f>
        <v>0</v>
      </c>
      <c r="G141" s="29">
        <f>SUM(G119)</f>
        <v>-355.78620999999998</v>
      </c>
      <c r="J141" s="48"/>
      <c r="K141" s="48"/>
      <c r="L141" s="48"/>
      <c r="M141" s="48"/>
    </row>
    <row r="142" spans="2:13" x14ac:dyDescent="0.35">
      <c r="D142" s="29"/>
      <c r="E142" s="29"/>
      <c r="F142" s="29"/>
      <c r="G142" s="29"/>
      <c r="J142" s="48"/>
      <c r="K142" s="48"/>
      <c r="L142" s="48"/>
      <c r="M142" s="48"/>
    </row>
    <row r="143" spans="2:13" x14ac:dyDescent="0.35">
      <c r="B143" s="23" t="s">
        <v>53</v>
      </c>
      <c r="C143" s="23"/>
      <c r="D143" s="29"/>
      <c r="E143" s="29"/>
      <c r="F143" s="29"/>
      <c r="G143" s="29"/>
      <c r="J143" s="48"/>
      <c r="K143" s="48"/>
      <c r="L143" s="48"/>
      <c r="M143" s="48"/>
    </row>
    <row r="144" spans="2:13" x14ac:dyDescent="0.35">
      <c r="B144" s="44" t="s">
        <v>53</v>
      </c>
      <c r="D144" s="29">
        <f>'5.5 - 2025'!G145</f>
        <v>0</v>
      </c>
      <c r="E144" s="29">
        <v>554</v>
      </c>
      <c r="F144" s="29">
        <v>-554</v>
      </c>
      <c r="G144" s="29">
        <f>SUM(D144:F144)</f>
        <v>0</v>
      </c>
      <c r="J144" s="48"/>
      <c r="K144" s="48"/>
      <c r="L144" s="48"/>
      <c r="M144" s="48"/>
    </row>
    <row r="145" spans="2:13" x14ac:dyDescent="0.35">
      <c r="B145" s="2" t="s">
        <v>61</v>
      </c>
      <c r="C145" s="23"/>
      <c r="D145" s="30">
        <f>SUBTOTAL(9,D144:D144)</f>
        <v>0</v>
      </c>
      <c r="E145" s="30">
        <f>SUBTOTAL(9,E144:E144)</f>
        <v>554</v>
      </c>
      <c r="F145" s="30">
        <f>SUBTOTAL(9,F144:F144)</f>
        <v>-554</v>
      </c>
      <c r="G145" s="30">
        <f>SUBTOTAL(9,G144:G144)</f>
        <v>0</v>
      </c>
      <c r="J145" s="48"/>
      <c r="K145" s="48"/>
      <c r="L145" s="48"/>
      <c r="M145" s="48"/>
    </row>
    <row r="146" spans="2:13" x14ac:dyDescent="0.35">
      <c r="D146" s="29"/>
      <c r="E146" s="29"/>
      <c r="F146" s="29"/>
      <c r="G146" s="29"/>
      <c r="J146" s="48"/>
      <c r="K146" s="48"/>
      <c r="L146" s="48"/>
      <c r="M146" s="48"/>
    </row>
    <row r="147" spans="2:13" x14ac:dyDescent="0.35">
      <c r="B147" s="23" t="s">
        <v>64</v>
      </c>
      <c r="D147" s="29"/>
      <c r="E147" s="29"/>
      <c r="F147" s="29"/>
      <c r="G147" s="29"/>
      <c r="J147" s="48"/>
      <c r="K147" s="48"/>
      <c r="L147" s="48"/>
      <c r="M147" s="48"/>
    </row>
    <row r="148" spans="2:13" x14ac:dyDescent="0.35">
      <c r="B148" s="44" t="s">
        <v>148</v>
      </c>
      <c r="D148" s="29">
        <f>'5.5 - 2025'!G150</f>
        <v>0</v>
      </c>
      <c r="E148" s="29">
        <v>0</v>
      </c>
      <c r="F148" s="29">
        <v>0</v>
      </c>
      <c r="G148" s="29">
        <f>SUM(D148:F148)</f>
        <v>0</v>
      </c>
      <c r="J148" s="48"/>
      <c r="K148" s="48"/>
      <c r="L148" s="48"/>
      <c r="M148" s="48"/>
    </row>
    <row r="149" spans="2:13" x14ac:dyDescent="0.35">
      <c r="B149" s="38" t="s">
        <v>65</v>
      </c>
      <c r="C149" s="23"/>
      <c r="D149" s="30">
        <f>SUBTOTAL(9,D148:D148)</f>
        <v>0</v>
      </c>
      <c r="E149" s="30">
        <f>SUBTOTAL(9,E148:E148)</f>
        <v>0</v>
      </c>
      <c r="F149" s="30">
        <f>SUBTOTAL(9,F148:F148)</f>
        <v>0</v>
      </c>
      <c r="G149" s="30">
        <f>SUBTOTAL(9,G148:G148)</f>
        <v>0</v>
      </c>
      <c r="J149" s="48"/>
      <c r="K149" s="48"/>
      <c r="L149" s="48"/>
      <c r="M149" s="48"/>
    </row>
    <row r="150" spans="2:13" x14ac:dyDescent="0.35">
      <c r="D150" s="29"/>
      <c r="E150" s="29"/>
      <c r="F150" s="29"/>
      <c r="G150" s="29"/>
      <c r="J150" s="48"/>
      <c r="K150" s="48"/>
      <c r="L150" s="48"/>
      <c r="M150" s="48"/>
    </row>
    <row r="151" spans="2:13" x14ac:dyDescent="0.35">
      <c r="J151" s="48"/>
      <c r="K151" s="48"/>
      <c r="L151" s="48"/>
      <c r="M151" s="48"/>
    </row>
    <row r="172" spans="4:7" x14ac:dyDescent="0.35">
      <c r="D172" s="28"/>
      <c r="E172" s="28"/>
      <c r="F172" s="28"/>
      <c r="G172" s="28"/>
    </row>
    <row r="173" spans="4:7" x14ac:dyDescent="0.35">
      <c r="D173" s="28"/>
      <c r="E173" s="28"/>
      <c r="F173" s="28"/>
      <c r="G173" s="2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1" manualBreakCount="1">
    <brk id="5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99AB-6FC7-4045-9BE4-61CCF6A67AAB}">
  <dimension ref="B1:M206"/>
  <sheetViews>
    <sheetView view="pageBreakPreview" topLeftCell="A80" zoomScale="60" zoomScaleNormal="100" workbookViewId="0">
      <selection activeCell="A20" sqref="A20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</v>
      </c>
      <c r="C1" s="34"/>
      <c r="D1" s="34"/>
      <c r="E1" s="34"/>
      <c r="F1" s="34"/>
      <c r="G1" s="35" t="s">
        <v>187</v>
      </c>
    </row>
    <row r="2" spans="2:7" x14ac:dyDescent="0.35">
      <c r="B2" s="23" t="s">
        <v>188</v>
      </c>
      <c r="C2" s="23"/>
      <c r="D2" s="23"/>
      <c r="E2" s="23"/>
      <c r="F2" s="23"/>
      <c r="G2" s="37" t="str">
        <f>'5.1'!$I$2</f>
        <v>MAY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2">
        <v>2027</v>
      </c>
      <c r="E4" s="62"/>
      <c r="F4" s="62"/>
      <c r="G4" s="62"/>
    </row>
    <row r="5" spans="2:7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190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218</v>
      </c>
      <c r="D9" s="29">
        <f>'5.6 - 2026'!G9</f>
        <v>44848.086579999996</v>
      </c>
      <c r="E9" s="29">
        <v>29075.97</v>
      </c>
      <c r="F9" s="29">
        <v>-73924.056580000004</v>
      </c>
      <c r="G9" s="29">
        <f t="shared" ref="G9:G16" si="0">SUM(D9:F9)</f>
        <v>0</v>
      </c>
    </row>
    <row r="10" spans="2:7" x14ac:dyDescent="0.35">
      <c r="B10" s="44" t="s">
        <v>252</v>
      </c>
      <c r="D10" s="29">
        <f>'5.6 - 2026'!G10</f>
        <v>4617.42</v>
      </c>
      <c r="E10" s="29">
        <v>6905.22</v>
      </c>
      <c r="F10" s="29">
        <v>0</v>
      </c>
      <c r="G10" s="29">
        <f t="shared" si="0"/>
        <v>11522.64</v>
      </c>
    </row>
    <row r="11" spans="2:7" x14ac:dyDescent="0.35">
      <c r="B11" s="44" t="s">
        <v>253</v>
      </c>
      <c r="D11" s="46">
        <f>'5.6 - 2026'!G14</f>
        <v>0</v>
      </c>
      <c r="E11" s="46">
        <v>1100</v>
      </c>
      <c r="F11" s="46">
        <v>-1100</v>
      </c>
      <c r="G11" s="46">
        <f t="shared" si="0"/>
        <v>0</v>
      </c>
    </row>
    <row r="12" spans="2:7" x14ac:dyDescent="0.35">
      <c r="B12" s="44" t="s">
        <v>238</v>
      </c>
      <c r="D12" s="29">
        <f>'5.6 - 2026'!G15</f>
        <v>243.19763</v>
      </c>
      <c r="E12" s="29">
        <v>5</v>
      </c>
      <c r="F12" s="29">
        <v>0</v>
      </c>
      <c r="G12" s="29">
        <f t="shared" si="0"/>
        <v>248.19763</v>
      </c>
    </row>
    <row r="13" spans="2:7" x14ac:dyDescent="0.35">
      <c r="B13" s="44" t="s">
        <v>267</v>
      </c>
      <c r="D13" s="29">
        <f>'5.6 - 2026'!G16</f>
        <v>195</v>
      </c>
      <c r="E13" s="29">
        <v>5</v>
      </c>
      <c r="F13" s="29">
        <v>0</v>
      </c>
      <c r="G13" s="29">
        <f t="shared" si="0"/>
        <v>200</v>
      </c>
    </row>
    <row r="14" spans="2:7" x14ac:dyDescent="0.35">
      <c r="B14" s="44" t="s">
        <v>268</v>
      </c>
      <c r="D14" s="29">
        <f>'5.6 - 2026'!G17</f>
        <v>250</v>
      </c>
      <c r="E14" s="29">
        <v>2000</v>
      </c>
      <c r="F14" s="29">
        <v>0</v>
      </c>
      <c r="G14" s="29">
        <f t="shared" si="0"/>
        <v>2250</v>
      </c>
    </row>
    <row r="15" spans="2:7" x14ac:dyDescent="0.35">
      <c r="B15" s="44" t="s">
        <v>239</v>
      </c>
      <c r="D15" s="29">
        <f>'5.6 - 2026'!G18</f>
        <v>4200.16482</v>
      </c>
      <c r="E15" s="29">
        <v>50000</v>
      </c>
      <c r="F15" s="29">
        <v>0</v>
      </c>
      <c r="G15" s="29">
        <f t="shared" si="0"/>
        <v>54200.164819999998</v>
      </c>
    </row>
    <row r="16" spans="2:7" x14ac:dyDescent="0.35">
      <c r="B16" s="44" t="s">
        <v>269</v>
      </c>
      <c r="D16" s="29">
        <f>'5.6 - 2026'!G19</f>
        <v>1000</v>
      </c>
      <c r="E16" s="29">
        <v>2500</v>
      </c>
      <c r="F16" s="29">
        <v>0</v>
      </c>
      <c r="G16" s="29">
        <f t="shared" si="0"/>
        <v>3500</v>
      </c>
    </row>
    <row r="17" spans="2:10" x14ac:dyDescent="0.35">
      <c r="B17" s="23" t="s">
        <v>26</v>
      </c>
      <c r="D17" s="29"/>
      <c r="E17" s="29"/>
      <c r="F17" s="29"/>
      <c r="G17" s="29"/>
    </row>
    <row r="18" spans="2:10" x14ac:dyDescent="0.35">
      <c r="B18" s="44" t="s">
        <v>221</v>
      </c>
      <c r="D18" s="46">
        <f>'5.6 - 2026'!G21</f>
        <v>4916.1435799999999</v>
      </c>
      <c r="E18" s="46">
        <v>1584</v>
      </c>
      <c r="F18" s="46">
        <v>-6500.1435799999999</v>
      </c>
      <c r="G18" s="46">
        <f>SUM(D18:F18)</f>
        <v>0</v>
      </c>
    </row>
    <row r="19" spans="2:10" x14ac:dyDescent="0.35">
      <c r="B19" s="44" t="s">
        <v>254</v>
      </c>
      <c r="D19" s="46">
        <f>'5.6 - 2026'!G22</f>
        <v>350</v>
      </c>
      <c r="E19" s="46">
        <v>2325</v>
      </c>
      <c r="F19" s="46">
        <v>-2675</v>
      </c>
      <c r="G19" s="46">
        <f>SUM(D19:F19)</f>
        <v>0</v>
      </c>
    </row>
    <row r="20" spans="2:10" x14ac:dyDescent="0.35">
      <c r="B20" s="44" t="s">
        <v>255</v>
      </c>
      <c r="D20" s="46">
        <f>'5.6 - 2026'!G23</f>
        <v>0</v>
      </c>
      <c r="E20" s="46">
        <v>949.9</v>
      </c>
      <c r="F20" s="46">
        <v>-949.9</v>
      </c>
      <c r="G20" s="46">
        <f>SUM(D20:F20)</f>
        <v>0</v>
      </c>
    </row>
    <row r="21" spans="2:10" x14ac:dyDescent="0.35">
      <c r="B21" s="44" t="s">
        <v>112</v>
      </c>
      <c r="D21" s="46">
        <f>'5.6 - 2026'!G24</f>
        <v>250</v>
      </c>
      <c r="E21" s="46">
        <v>3000</v>
      </c>
      <c r="F21" s="46">
        <v>0</v>
      </c>
      <c r="G21" s="46">
        <f>SUM(D21:F21)</f>
        <v>3250</v>
      </c>
    </row>
    <row r="22" spans="2:10" x14ac:dyDescent="0.35">
      <c r="B22" s="23" t="s">
        <v>55</v>
      </c>
      <c r="D22" s="46"/>
      <c r="E22" s="46"/>
      <c r="F22" s="46"/>
      <c r="G22" s="46"/>
    </row>
    <row r="23" spans="2:10" x14ac:dyDescent="0.35">
      <c r="B23" s="44" t="s">
        <v>270</v>
      </c>
      <c r="D23" s="46">
        <f>'5.6 - 2026'!G26</f>
        <v>500</v>
      </c>
      <c r="E23" s="46">
        <v>5000</v>
      </c>
      <c r="F23" s="46">
        <v>0</v>
      </c>
      <c r="G23" s="46">
        <f>SUM(D23:F23)</f>
        <v>5500</v>
      </c>
    </row>
    <row r="24" spans="2:10" x14ac:dyDescent="0.35">
      <c r="B24" s="44" t="s">
        <v>256</v>
      </c>
      <c r="D24" s="46">
        <f>'5.6 - 2026'!G27</f>
        <v>1500</v>
      </c>
      <c r="E24" s="46">
        <v>2000</v>
      </c>
      <c r="F24" s="46">
        <v>0</v>
      </c>
      <c r="G24" s="46">
        <f>SUM(D24:F24)</f>
        <v>3500</v>
      </c>
    </row>
    <row r="25" spans="2:10" x14ac:dyDescent="0.35">
      <c r="B25" s="23" t="s">
        <v>56</v>
      </c>
      <c r="D25" s="29"/>
      <c r="E25" s="29"/>
      <c r="F25" s="29"/>
      <c r="G25" s="29"/>
    </row>
    <row r="26" spans="2:10" x14ac:dyDescent="0.35">
      <c r="B26" s="44" t="s">
        <v>271</v>
      </c>
      <c r="D26" s="29">
        <f>'5.6 - 2026'!G29</f>
        <v>50</v>
      </c>
      <c r="E26" s="29">
        <v>2000</v>
      </c>
      <c r="F26" s="29">
        <v>-2050</v>
      </c>
      <c r="G26" s="29">
        <f>SUM(D26:F26)</f>
        <v>0</v>
      </c>
    </row>
    <row r="27" spans="2:10" x14ac:dyDescent="0.35">
      <c r="B27" s="44"/>
      <c r="D27" s="29"/>
      <c r="E27" s="29"/>
      <c r="F27" s="29"/>
      <c r="G27" s="29"/>
    </row>
    <row r="28" spans="2:10" x14ac:dyDescent="0.35">
      <c r="B28" s="23" t="s">
        <v>58</v>
      </c>
      <c r="C28" s="23"/>
      <c r="D28" s="30">
        <f>SUBTOTAL(9,D9:D26)</f>
        <v>62920.012609999991</v>
      </c>
      <c r="E28" s="30">
        <f>SUBTOTAL(9,E9:E26)</f>
        <v>108450.09</v>
      </c>
      <c r="F28" s="30">
        <f>SUBTOTAL(9,F9:F26)</f>
        <v>-87199.100160000002</v>
      </c>
      <c r="G28" s="30">
        <f>SUBTOTAL(9,G9:G26)</f>
        <v>84171.00245</v>
      </c>
      <c r="I28" s="30"/>
      <c r="J28" s="48"/>
    </row>
    <row r="29" spans="2:10" x14ac:dyDescent="0.35">
      <c r="D29" s="29"/>
      <c r="E29" s="29"/>
      <c r="F29" s="29"/>
      <c r="G29" s="29"/>
    </row>
    <row r="30" spans="2:10" x14ac:dyDescent="0.35">
      <c r="B30" s="23" t="s">
        <v>191</v>
      </c>
      <c r="C30" s="23"/>
      <c r="D30" s="30"/>
      <c r="E30" s="30"/>
      <c r="F30" s="30"/>
      <c r="G30" s="30"/>
    </row>
    <row r="31" spans="2:10" x14ac:dyDescent="0.35">
      <c r="B31" s="23" t="s">
        <v>54</v>
      </c>
      <c r="C31" s="23"/>
      <c r="D31" s="30"/>
      <c r="E31" s="30"/>
      <c r="F31" s="30"/>
      <c r="G31" s="30"/>
    </row>
    <row r="32" spans="2:10" x14ac:dyDescent="0.35">
      <c r="B32" s="44" t="s">
        <v>223</v>
      </c>
      <c r="D32" s="29">
        <f>'5.6 - 2026'!G35</f>
        <v>8864.7601399999985</v>
      </c>
      <c r="E32" s="29">
        <v>905</v>
      </c>
      <c r="F32" s="29">
        <v>-9769.7601400000003</v>
      </c>
      <c r="G32" s="29">
        <f>SUM(D32:F32)</f>
        <v>0</v>
      </c>
    </row>
    <row r="33" spans="2:10" x14ac:dyDescent="0.35">
      <c r="B33" s="23"/>
      <c r="D33" s="29"/>
      <c r="E33" s="29"/>
      <c r="F33" s="29"/>
      <c r="G33" s="29"/>
    </row>
    <row r="34" spans="2:10" x14ac:dyDescent="0.35">
      <c r="B34" s="23" t="s">
        <v>58</v>
      </c>
      <c r="C34" s="23"/>
      <c r="D34" s="30">
        <f>SUBTOTAL(9,D32:D32)</f>
        <v>8864.7601399999985</v>
      </c>
      <c r="E34" s="30">
        <f>SUBTOTAL(9,E32:E32)</f>
        <v>905</v>
      </c>
      <c r="F34" s="30">
        <f>SUBTOTAL(9,F32:F32)</f>
        <v>-9769.7601400000003</v>
      </c>
      <c r="G34" s="30">
        <f>SUBTOTAL(9,G32:G32)</f>
        <v>0</v>
      </c>
      <c r="I34" s="30"/>
      <c r="J34" s="48"/>
    </row>
    <row r="35" spans="2:10" x14ac:dyDescent="0.35">
      <c r="D35" s="29"/>
      <c r="E35" s="29"/>
      <c r="F35" s="29"/>
      <c r="G35" s="29"/>
    </row>
    <row r="36" spans="2:10" x14ac:dyDescent="0.35">
      <c r="B36" s="23" t="s">
        <v>193</v>
      </c>
      <c r="C36" s="23"/>
      <c r="D36" s="30"/>
      <c r="E36" s="30"/>
      <c r="F36" s="30"/>
      <c r="G36" s="30"/>
    </row>
    <row r="37" spans="2:10" x14ac:dyDescent="0.35">
      <c r="B37" s="23"/>
      <c r="C37" s="23"/>
      <c r="D37" s="30"/>
      <c r="E37" s="30"/>
      <c r="F37" s="30"/>
      <c r="G37" s="30"/>
    </row>
    <row r="38" spans="2:10" x14ac:dyDescent="0.35">
      <c r="B38" s="23" t="s">
        <v>29</v>
      </c>
      <c r="C38" s="23"/>
      <c r="D38" s="30"/>
      <c r="E38" s="30"/>
      <c r="F38" s="30"/>
      <c r="G38" s="30"/>
    </row>
    <row r="39" spans="2:10" x14ac:dyDescent="0.35">
      <c r="B39" s="44" t="s">
        <v>127</v>
      </c>
      <c r="D39" s="29"/>
      <c r="E39" s="29">
        <v>150</v>
      </c>
      <c r="F39" s="29">
        <v>0</v>
      </c>
      <c r="G39" s="29">
        <f t="shared" ref="G39:G44" si="1">SUM(D39:F39)</f>
        <v>150</v>
      </c>
    </row>
    <row r="40" spans="2:10" x14ac:dyDescent="0.35">
      <c r="B40" s="44" t="s">
        <v>273</v>
      </c>
      <c r="D40" s="29">
        <f>'5.6 - 2026'!G44</f>
        <v>200</v>
      </c>
      <c r="E40" s="29">
        <v>900</v>
      </c>
      <c r="F40" s="29">
        <v>-1100</v>
      </c>
      <c r="G40" s="29">
        <f t="shared" si="1"/>
        <v>0</v>
      </c>
    </row>
    <row r="41" spans="2:10" x14ac:dyDescent="0.35">
      <c r="B41" s="44" t="s">
        <v>274</v>
      </c>
      <c r="D41" s="29">
        <f>'5.6 - 2026'!G47</f>
        <v>60</v>
      </c>
      <c r="E41" s="29">
        <v>400</v>
      </c>
      <c r="F41" s="29">
        <v>-460</v>
      </c>
      <c r="G41" s="29">
        <f t="shared" si="1"/>
        <v>0</v>
      </c>
    </row>
    <row r="42" spans="2:10" x14ac:dyDescent="0.35">
      <c r="B42" s="44" t="s">
        <v>280</v>
      </c>
      <c r="D42" s="29"/>
      <c r="E42" s="29">
        <v>400</v>
      </c>
      <c r="F42" s="29">
        <v>-400</v>
      </c>
      <c r="G42" s="29">
        <f t="shared" si="1"/>
        <v>0</v>
      </c>
    </row>
    <row r="43" spans="2:10" x14ac:dyDescent="0.35">
      <c r="B43" s="44" t="s">
        <v>275</v>
      </c>
      <c r="D43" s="29">
        <f>'5.6 - 2026'!G48</f>
        <v>400</v>
      </c>
      <c r="E43" s="29">
        <v>500</v>
      </c>
      <c r="F43" s="29">
        <v>0</v>
      </c>
      <c r="G43" s="29">
        <f t="shared" si="1"/>
        <v>900</v>
      </c>
    </row>
    <row r="44" spans="2:10" x14ac:dyDescent="0.35">
      <c r="B44" s="44" t="s">
        <v>261</v>
      </c>
      <c r="D44" s="29">
        <f>'5.6 - 2026'!G49</f>
        <v>0</v>
      </c>
      <c r="E44" s="49">
        <v>400</v>
      </c>
      <c r="F44" s="49">
        <v>-400</v>
      </c>
      <c r="G44" s="29">
        <f t="shared" si="1"/>
        <v>0</v>
      </c>
    </row>
    <row r="45" spans="2:10" x14ac:dyDescent="0.35">
      <c r="B45" s="44" t="s">
        <v>194</v>
      </c>
      <c r="D45" s="29">
        <v>208.78621999999999</v>
      </c>
      <c r="E45" s="29">
        <v>1495</v>
      </c>
      <c r="F45" s="29">
        <v>-1050</v>
      </c>
      <c r="G45" s="29">
        <v>653.78621999999996</v>
      </c>
    </row>
    <row r="46" spans="2:10" x14ac:dyDescent="0.35">
      <c r="B46" s="23" t="s">
        <v>58</v>
      </c>
      <c r="C46" s="23"/>
      <c r="D46" s="30">
        <f>SUBTOTAL(9,D39:D45)</f>
        <v>868.78621999999996</v>
      </c>
      <c r="E46" s="30">
        <f t="shared" ref="E46:G46" si="2">SUBTOTAL(9,E39:E45)</f>
        <v>4245</v>
      </c>
      <c r="F46" s="30">
        <f t="shared" si="2"/>
        <v>-3410</v>
      </c>
      <c r="G46" s="30">
        <f t="shared" si="2"/>
        <v>1703.78622</v>
      </c>
      <c r="I46" s="30"/>
      <c r="J46" s="48"/>
    </row>
    <row r="47" spans="2:10" x14ac:dyDescent="0.35">
      <c r="B47" s="23"/>
      <c r="C47" s="23"/>
      <c r="D47" s="30"/>
      <c r="E47" s="30"/>
      <c r="F47" s="30"/>
      <c r="G47" s="30"/>
    </row>
    <row r="48" spans="2:10" x14ac:dyDescent="0.35">
      <c r="B48" s="23" t="s">
        <v>26</v>
      </c>
      <c r="C48" s="23"/>
      <c r="D48" s="30"/>
      <c r="E48" s="30"/>
      <c r="F48" s="30"/>
      <c r="G48" s="30"/>
    </row>
    <row r="49" spans="2:10" x14ac:dyDescent="0.35">
      <c r="B49" s="44" t="s">
        <v>276</v>
      </c>
      <c r="D49" s="29">
        <f>'5.6 - 2026'!G55</f>
        <v>600</v>
      </c>
      <c r="E49" s="46">
        <v>700</v>
      </c>
      <c r="F49" s="46">
        <v>-1300</v>
      </c>
      <c r="G49" s="46">
        <f t="shared" ref="G49:G55" si="3">SUM(D49:F49)</f>
        <v>0</v>
      </c>
    </row>
    <row r="50" spans="2:10" x14ac:dyDescent="0.35">
      <c r="B50" s="44" t="s">
        <v>246</v>
      </c>
      <c r="D50" s="29">
        <f>'5.6 - 2026'!G56</f>
        <v>0</v>
      </c>
      <c r="E50" s="46">
        <v>200</v>
      </c>
      <c r="F50" s="46">
        <v>-200</v>
      </c>
      <c r="G50" s="46">
        <f t="shared" si="3"/>
        <v>0</v>
      </c>
    </row>
    <row r="51" spans="2:10" x14ac:dyDescent="0.35">
      <c r="B51" s="44" t="s">
        <v>277</v>
      </c>
      <c r="D51" s="29">
        <f>'5.6 - 2026'!G58</f>
        <v>100</v>
      </c>
      <c r="E51" s="46">
        <v>680</v>
      </c>
      <c r="F51" s="46">
        <v>-780</v>
      </c>
      <c r="G51" s="46">
        <f t="shared" si="3"/>
        <v>0</v>
      </c>
    </row>
    <row r="52" spans="2:10" x14ac:dyDescent="0.35">
      <c r="B52" s="44" t="s">
        <v>263</v>
      </c>
      <c r="D52" s="29">
        <f>'5.6 - 2026'!G59</f>
        <v>0</v>
      </c>
      <c r="E52" s="46">
        <v>250</v>
      </c>
      <c r="F52" s="46">
        <v>-250</v>
      </c>
      <c r="G52" s="46">
        <f t="shared" si="3"/>
        <v>0</v>
      </c>
    </row>
    <row r="53" spans="2:10" x14ac:dyDescent="0.35">
      <c r="B53" s="44" t="s">
        <v>232</v>
      </c>
      <c r="D53" s="29">
        <f>'5.6 - 2026'!G60</f>
        <v>452.61547999999999</v>
      </c>
      <c r="E53" s="46">
        <v>0</v>
      </c>
      <c r="F53" s="46">
        <v>0</v>
      </c>
      <c r="G53" s="46">
        <f t="shared" si="3"/>
        <v>452.61547999999999</v>
      </c>
    </row>
    <row r="54" spans="2:10" x14ac:dyDescent="0.35">
      <c r="B54" s="44" t="s">
        <v>281</v>
      </c>
      <c r="D54" s="29"/>
      <c r="E54" s="46">
        <v>400</v>
      </c>
      <c r="F54" s="46">
        <v>0</v>
      </c>
      <c r="G54" s="46">
        <f t="shared" si="3"/>
        <v>400</v>
      </c>
    </row>
    <row r="55" spans="2:10" x14ac:dyDescent="0.35">
      <c r="B55" s="44" t="s">
        <v>233</v>
      </c>
      <c r="D55" s="29">
        <f>'5.6 - 2026'!G62</f>
        <v>458.20033000000001</v>
      </c>
      <c r="E55" s="46">
        <v>1.4</v>
      </c>
      <c r="F55" s="46">
        <v>0</v>
      </c>
      <c r="G55" s="46">
        <f t="shared" si="3"/>
        <v>459.60032999999999</v>
      </c>
    </row>
    <row r="56" spans="2:10" x14ac:dyDescent="0.35">
      <c r="B56" s="44" t="s">
        <v>194</v>
      </c>
      <c r="D56" s="29">
        <v>597.09492999999998</v>
      </c>
      <c r="E56" s="46">
        <v>1091.3999999999999</v>
      </c>
      <c r="F56" s="46">
        <v>-990</v>
      </c>
      <c r="G56" s="46">
        <v>698.49493000000007</v>
      </c>
    </row>
    <row r="57" spans="2:10" x14ac:dyDescent="0.35">
      <c r="B57" s="23" t="s">
        <v>58</v>
      </c>
      <c r="C57" s="23"/>
      <c r="D57" s="30">
        <f>SUBTOTAL(9,D49:D56)</f>
        <v>2207.9107400000003</v>
      </c>
      <c r="E57" s="30">
        <f t="shared" ref="E57:G57" si="4">SUBTOTAL(9,E49:E56)</f>
        <v>3322.8</v>
      </c>
      <c r="F57" s="30">
        <f t="shared" si="4"/>
        <v>-3520</v>
      </c>
      <c r="G57" s="30">
        <f t="shared" si="4"/>
        <v>2010.71074</v>
      </c>
      <c r="I57" s="30"/>
      <c r="J57" s="48"/>
    </row>
    <row r="58" spans="2:10" x14ac:dyDescent="0.35">
      <c r="B58" s="23"/>
      <c r="C58" s="23"/>
      <c r="D58" s="30"/>
      <c r="E58" s="30"/>
      <c r="F58" s="30"/>
      <c r="G58" s="30"/>
    </row>
    <row r="59" spans="2:10" x14ac:dyDescent="0.35">
      <c r="B59" s="23" t="s">
        <v>27</v>
      </c>
      <c r="C59" s="23"/>
      <c r="D59" s="30"/>
      <c r="E59" s="30"/>
      <c r="F59" s="30"/>
      <c r="G59" s="30"/>
    </row>
    <row r="60" spans="2:10" x14ac:dyDescent="0.35">
      <c r="B60" s="44" t="s">
        <v>125</v>
      </c>
      <c r="D60" s="29">
        <f>'5.6 - 2026'!G67</f>
        <v>0</v>
      </c>
      <c r="E60" s="29">
        <v>600</v>
      </c>
      <c r="F60" s="29">
        <v>-600</v>
      </c>
      <c r="G60" s="29">
        <f>SUM(D60:F60)</f>
        <v>0</v>
      </c>
    </row>
    <row r="61" spans="2:10" x14ac:dyDescent="0.35">
      <c r="B61" s="44" t="s">
        <v>264</v>
      </c>
      <c r="D61" s="29">
        <f>'5.6 - 2026'!G68</f>
        <v>0</v>
      </c>
      <c r="E61" s="49">
        <v>350</v>
      </c>
      <c r="F61" s="49">
        <v>-350</v>
      </c>
      <c r="G61" s="29">
        <f>SUM(D61:F61)</f>
        <v>0</v>
      </c>
    </row>
    <row r="62" spans="2:10" x14ac:dyDescent="0.35">
      <c r="B62" s="44" t="s">
        <v>265</v>
      </c>
      <c r="D62" s="29">
        <f>'5.6 - 2026'!G69</f>
        <v>425</v>
      </c>
      <c r="E62" s="49">
        <v>275</v>
      </c>
      <c r="F62" s="49">
        <v>-700</v>
      </c>
      <c r="G62" s="29">
        <f>SUM(D62:F62)</f>
        <v>0</v>
      </c>
    </row>
    <row r="63" spans="2:10" x14ac:dyDescent="0.35">
      <c r="B63" s="44" t="s">
        <v>266</v>
      </c>
      <c r="D63" s="29">
        <f>'5.6 - 2026'!G70</f>
        <v>160</v>
      </c>
      <c r="E63" s="46">
        <v>500</v>
      </c>
      <c r="F63" s="46">
        <v>0</v>
      </c>
      <c r="G63" s="46">
        <f>SUM(D63:F63)</f>
        <v>660</v>
      </c>
    </row>
    <row r="64" spans="2:10" x14ac:dyDescent="0.35">
      <c r="B64" s="44" t="s">
        <v>229</v>
      </c>
      <c r="D64" s="29">
        <f>'5.6 - 2026'!G71</f>
        <v>0</v>
      </c>
      <c r="E64" s="46">
        <v>150</v>
      </c>
      <c r="F64" s="46">
        <v>-150</v>
      </c>
      <c r="G64" s="46">
        <f>SUM(D64:F64)</f>
        <v>0</v>
      </c>
    </row>
    <row r="65" spans="2:10" x14ac:dyDescent="0.35">
      <c r="B65" s="44" t="s">
        <v>194</v>
      </c>
      <c r="D65" s="29">
        <v>0</v>
      </c>
      <c r="E65" s="29">
        <v>25</v>
      </c>
      <c r="F65" s="29">
        <v>-25</v>
      </c>
      <c r="G65" s="29">
        <v>0</v>
      </c>
    </row>
    <row r="66" spans="2:10" x14ac:dyDescent="0.35">
      <c r="B66" s="23" t="s">
        <v>58</v>
      </c>
      <c r="C66" s="23"/>
      <c r="D66" s="30">
        <f>SUBTOTAL(9,D60:D65)</f>
        <v>585</v>
      </c>
      <c r="E66" s="30">
        <f t="shared" ref="E66:G66" si="5">SUBTOTAL(9,E60:E65)</f>
        <v>1900</v>
      </c>
      <c r="F66" s="30">
        <f t="shared" si="5"/>
        <v>-1825</v>
      </c>
      <c r="G66" s="30">
        <f t="shared" si="5"/>
        <v>660</v>
      </c>
      <c r="I66" s="30"/>
      <c r="J66" s="48"/>
    </row>
    <row r="67" spans="2:10" x14ac:dyDescent="0.35">
      <c r="B67" s="23"/>
      <c r="C67" s="23"/>
      <c r="D67" s="30"/>
      <c r="E67" s="30"/>
      <c r="F67" s="30"/>
      <c r="G67" s="30"/>
    </row>
    <row r="68" spans="2:10" x14ac:dyDescent="0.35">
      <c r="B68" s="23" t="s">
        <v>55</v>
      </c>
      <c r="C68" s="23"/>
      <c r="D68" s="30"/>
      <c r="E68" s="30"/>
      <c r="F68" s="30"/>
      <c r="G68" s="30"/>
    </row>
    <row r="69" spans="2:10" x14ac:dyDescent="0.35">
      <c r="B69" s="44" t="s">
        <v>118</v>
      </c>
      <c r="D69" s="29">
        <f>'5.6 - 2026'!G76</f>
        <v>0</v>
      </c>
      <c r="E69" s="29">
        <v>600</v>
      </c>
      <c r="F69" s="29">
        <v>-600</v>
      </c>
      <c r="G69" s="29">
        <f t="shared" ref="G69:G74" si="6">SUM(D69:F69)</f>
        <v>0</v>
      </c>
    </row>
    <row r="70" spans="2:10" x14ac:dyDescent="0.35">
      <c r="B70" s="44" t="s">
        <v>247</v>
      </c>
      <c r="D70" s="29">
        <f>'5.6 - 2026'!G77</f>
        <v>0</v>
      </c>
      <c r="E70" s="29">
        <v>300</v>
      </c>
      <c r="F70" s="29">
        <v>-300</v>
      </c>
      <c r="G70" s="29">
        <f t="shared" si="6"/>
        <v>0</v>
      </c>
    </row>
    <row r="71" spans="2:10" x14ac:dyDescent="0.35">
      <c r="B71" s="44" t="s">
        <v>284</v>
      </c>
      <c r="D71" s="29">
        <f>'5.6 - 2026'!G78</f>
        <v>0</v>
      </c>
      <c r="E71" s="49">
        <v>400</v>
      </c>
      <c r="F71" s="49">
        <v>-400</v>
      </c>
      <c r="G71" s="29">
        <f t="shared" si="6"/>
        <v>0</v>
      </c>
    </row>
    <row r="72" spans="2:10" x14ac:dyDescent="0.35">
      <c r="B72" s="44" t="s">
        <v>100</v>
      </c>
      <c r="D72" s="29">
        <f>'5.6 - 2026'!G80</f>
        <v>100</v>
      </c>
      <c r="E72" s="29">
        <v>500</v>
      </c>
      <c r="F72" s="29">
        <v>0</v>
      </c>
      <c r="G72" s="29">
        <f t="shared" si="6"/>
        <v>600</v>
      </c>
    </row>
    <row r="73" spans="2:10" x14ac:dyDescent="0.35">
      <c r="B73" s="44" t="s">
        <v>235</v>
      </c>
      <c r="D73" s="29">
        <f>'5.6 - 2026'!G81</f>
        <v>0</v>
      </c>
      <c r="E73" s="29">
        <v>510</v>
      </c>
      <c r="F73" s="29">
        <v>-510</v>
      </c>
      <c r="G73" s="29">
        <f t="shared" si="6"/>
        <v>0</v>
      </c>
    </row>
    <row r="74" spans="2:10" x14ac:dyDescent="0.35">
      <c r="B74" s="44" t="s">
        <v>249</v>
      </c>
      <c r="D74" s="29">
        <f>'5.6 - 2026'!G82</f>
        <v>0</v>
      </c>
      <c r="E74" s="29">
        <v>160</v>
      </c>
      <c r="F74" s="29">
        <v>-160</v>
      </c>
      <c r="G74" s="29">
        <f t="shared" si="6"/>
        <v>0</v>
      </c>
    </row>
    <row r="75" spans="2:10" x14ac:dyDescent="0.35">
      <c r="B75" s="44" t="s">
        <v>194</v>
      </c>
      <c r="D75" s="29">
        <v>104.56873</v>
      </c>
      <c r="E75" s="29">
        <v>1135</v>
      </c>
      <c r="F75" s="29">
        <v>-1099.56873</v>
      </c>
      <c r="G75" s="29">
        <v>140</v>
      </c>
    </row>
    <row r="76" spans="2:10" x14ac:dyDescent="0.35">
      <c r="B76" s="23" t="s">
        <v>58</v>
      </c>
      <c r="C76" s="23"/>
      <c r="D76" s="30">
        <f>SUBTOTAL(9,D69:D75)</f>
        <v>204.56873000000002</v>
      </c>
      <c r="E76" s="30">
        <f t="shared" ref="E76:G76" si="7">SUBTOTAL(9,E69:E75)</f>
        <v>3605</v>
      </c>
      <c r="F76" s="30">
        <f t="shared" si="7"/>
        <v>-3069.56873</v>
      </c>
      <c r="G76" s="30">
        <f t="shared" si="7"/>
        <v>740</v>
      </c>
      <c r="I76" s="30"/>
      <c r="J76" s="48"/>
    </row>
    <row r="77" spans="2:10" x14ac:dyDescent="0.35">
      <c r="D77" s="29"/>
      <c r="E77" s="29"/>
      <c r="F77" s="29"/>
      <c r="G77" s="29"/>
    </row>
    <row r="78" spans="2:10" x14ac:dyDescent="0.35">
      <c r="B78" s="23" t="s">
        <v>206</v>
      </c>
      <c r="C78" s="23"/>
      <c r="D78" s="29"/>
      <c r="E78" s="29"/>
      <c r="F78" s="29"/>
      <c r="G78" s="29"/>
    </row>
    <row r="79" spans="2:10" x14ac:dyDescent="0.35">
      <c r="B79" s="44" t="s">
        <v>250</v>
      </c>
      <c r="D79" s="29">
        <f>'5.6 - 2026'!G92</f>
        <v>0</v>
      </c>
      <c r="E79" s="29">
        <v>300</v>
      </c>
      <c r="F79" s="29">
        <v>-300</v>
      </c>
      <c r="G79" s="29">
        <f>SUM(D79:F79)</f>
        <v>0</v>
      </c>
    </row>
    <row r="80" spans="2:10" x14ac:dyDescent="0.35">
      <c r="B80" s="44" t="s">
        <v>109</v>
      </c>
      <c r="C80" s="23"/>
      <c r="D80" s="29">
        <f>'5.6 - 2026'!G93</f>
        <v>618.23144000000002</v>
      </c>
      <c r="E80" s="46">
        <v>0</v>
      </c>
      <c r="F80" s="46">
        <v>0</v>
      </c>
      <c r="G80" s="46">
        <f>SUM(D80:F80)</f>
        <v>618.23144000000002</v>
      </c>
    </row>
    <row r="81" spans="2:10" x14ac:dyDescent="0.35">
      <c r="B81" s="44" t="s">
        <v>194</v>
      </c>
      <c r="D81" s="29">
        <v>80</v>
      </c>
      <c r="E81" s="29">
        <v>465</v>
      </c>
      <c r="F81" s="29">
        <v>-295</v>
      </c>
      <c r="G81" s="29">
        <v>250</v>
      </c>
    </row>
    <row r="82" spans="2:10" x14ac:dyDescent="0.35">
      <c r="B82" s="23" t="s">
        <v>58</v>
      </c>
      <c r="C82" s="23"/>
      <c r="D82" s="30">
        <f>SUBTOTAL(9,D79:D81)</f>
        <v>698.23144000000002</v>
      </c>
      <c r="E82" s="30">
        <f t="shared" ref="E82:G82" si="8">SUBTOTAL(9,E79:E81)</f>
        <v>765</v>
      </c>
      <c r="F82" s="30">
        <f t="shared" si="8"/>
        <v>-595</v>
      </c>
      <c r="G82" s="30">
        <f t="shared" si="8"/>
        <v>868.23144000000002</v>
      </c>
      <c r="I82" s="30"/>
      <c r="J82" s="48"/>
    </row>
    <row r="83" spans="2:10" x14ac:dyDescent="0.35">
      <c r="D83" s="29"/>
      <c r="E83" s="29"/>
      <c r="F83" s="29"/>
      <c r="G83" s="29"/>
    </row>
    <row r="84" spans="2:10" x14ac:dyDescent="0.35">
      <c r="B84" s="23" t="s">
        <v>207</v>
      </c>
      <c r="C84" s="23"/>
      <c r="D84" s="30"/>
      <c r="E84" s="30"/>
      <c r="F84" s="30"/>
      <c r="G84" s="30"/>
    </row>
    <row r="85" spans="2:10" x14ac:dyDescent="0.35">
      <c r="B85" s="44" t="s">
        <v>106</v>
      </c>
      <c r="C85" s="23"/>
      <c r="D85" s="29">
        <f>'5.6 - 2026'!G98</f>
        <v>1782.0631000000001</v>
      </c>
      <c r="E85" s="46">
        <v>0</v>
      </c>
      <c r="F85" s="46">
        <v>0</v>
      </c>
      <c r="G85" s="46">
        <f t="shared" ref="G85:G90" si="9">SUM(D85:F85)</f>
        <v>1782.0631000000001</v>
      </c>
    </row>
    <row r="86" spans="2:10" x14ac:dyDescent="0.35">
      <c r="B86" s="44" t="s">
        <v>107</v>
      </c>
      <c r="D86" s="29">
        <f>'5.6 - 2026'!G99</f>
        <v>0</v>
      </c>
      <c r="E86" s="29">
        <v>444</v>
      </c>
      <c r="F86" s="29">
        <v>-444</v>
      </c>
      <c r="G86" s="29">
        <f t="shared" si="9"/>
        <v>0</v>
      </c>
    </row>
    <row r="87" spans="2:10" x14ac:dyDescent="0.35">
      <c r="B87" s="44" t="s">
        <v>161</v>
      </c>
      <c r="C87" s="23"/>
      <c r="D87" s="29">
        <f>'5.6 - 2026'!G100</f>
        <v>1266.5532800000001</v>
      </c>
      <c r="E87" s="46">
        <v>0</v>
      </c>
      <c r="F87" s="46">
        <v>0</v>
      </c>
      <c r="G87" s="46">
        <f t="shared" si="9"/>
        <v>1266.5532800000001</v>
      </c>
    </row>
    <row r="88" spans="2:10" x14ac:dyDescent="0.35">
      <c r="B88" s="44" t="s">
        <v>251</v>
      </c>
      <c r="C88" s="23"/>
      <c r="D88" s="29">
        <f>'5.6 - 2026'!G101</f>
        <v>757.41499999999996</v>
      </c>
      <c r="E88" s="46">
        <v>0</v>
      </c>
      <c r="F88" s="46">
        <v>0</v>
      </c>
      <c r="G88" s="46">
        <f t="shared" si="9"/>
        <v>757.41499999999996</v>
      </c>
    </row>
    <row r="89" spans="2:10" x14ac:dyDescent="0.35">
      <c r="B89" s="44" t="s">
        <v>279</v>
      </c>
      <c r="D89" s="29">
        <f>'5.6 - 2026'!G102</f>
        <v>25</v>
      </c>
      <c r="E89" s="46">
        <v>400</v>
      </c>
      <c r="F89" s="46">
        <v>0</v>
      </c>
      <c r="G89" s="46">
        <f t="shared" si="9"/>
        <v>425</v>
      </c>
    </row>
    <row r="90" spans="2:10" x14ac:dyDescent="0.35">
      <c r="B90" s="44" t="s">
        <v>194</v>
      </c>
      <c r="D90" s="29">
        <v>350</v>
      </c>
      <c r="E90" s="29">
        <v>0</v>
      </c>
      <c r="F90" s="29">
        <v>0</v>
      </c>
      <c r="G90" s="46">
        <f t="shared" si="9"/>
        <v>350</v>
      </c>
    </row>
    <row r="91" spans="2:10" x14ac:dyDescent="0.35">
      <c r="B91" s="23" t="s">
        <v>58</v>
      </c>
      <c r="C91" s="23"/>
      <c r="D91" s="30">
        <f>SUBTOTAL(9,D85:D90)</f>
        <v>4181.0313800000004</v>
      </c>
      <c r="E91" s="30">
        <f>SUBTOTAL(9,E85:E90)</f>
        <v>844</v>
      </c>
      <c r="F91" s="30">
        <f t="shared" ref="F91:G91" si="10">SUBTOTAL(9,F85:F90)</f>
        <v>-444</v>
      </c>
      <c r="G91" s="30">
        <f t="shared" si="10"/>
        <v>4581.0313800000004</v>
      </c>
      <c r="I91" s="30"/>
      <c r="J91" s="48"/>
    </row>
    <row r="92" spans="2:10" x14ac:dyDescent="0.35">
      <c r="D92" s="29"/>
      <c r="E92" s="29"/>
      <c r="F92" s="29"/>
      <c r="G92" s="29"/>
    </row>
    <row r="93" spans="2:10" ht="15" thickBot="1" x14ac:dyDescent="0.4">
      <c r="B93" s="32" t="s">
        <v>57</v>
      </c>
      <c r="C93" s="32"/>
      <c r="D93" s="33">
        <f>SUBTOTAL(9,D9:D91)</f>
        <v>80530.301259999993</v>
      </c>
      <c r="E93" s="33">
        <f t="shared" ref="E93:G93" si="11">SUBTOTAL(9,E9:E91)</f>
        <v>124036.88999999998</v>
      </c>
      <c r="F93" s="33">
        <f t="shared" si="11"/>
        <v>-109832.42903</v>
      </c>
      <c r="G93" s="33">
        <f t="shared" si="11"/>
        <v>94734.762229999978</v>
      </c>
    </row>
    <row r="94" spans="2:10" ht="15" thickTop="1" x14ac:dyDescent="0.35">
      <c r="D94" s="29"/>
      <c r="E94" s="29"/>
      <c r="F94" s="29"/>
      <c r="G94" s="29"/>
    </row>
    <row r="95" spans="2:10" x14ac:dyDescent="0.35">
      <c r="B95" s="23" t="s">
        <v>196</v>
      </c>
      <c r="D95" s="29"/>
      <c r="E95" s="29"/>
      <c r="F95" s="29"/>
      <c r="G95" s="29"/>
    </row>
    <row r="96" spans="2:10" x14ac:dyDescent="0.35">
      <c r="B96" s="44" t="s">
        <v>126</v>
      </c>
      <c r="D96" s="29">
        <f>'5.6 - 2026'!G113</f>
        <v>0</v>
      </c>
      <c r="E96" s="29">
        <v>-400</v>
      </c>
      <c r="F96" s="29">
        <v>400</v>
      </c>
      <c r="G96" s="29">
        <f>SUM(D96:F96)</f>
        <v>0</v>
      </c>
    </row>
    <row r="97" spans="2:13" x14ac:dyDescent="0.35">
      <c r="B97" s="44" t="s">
        <v>242</v>
      </c>
      <c r="D97" s="29">
        <f>'5.6 - 2026'!G114</f>
        <v>-169.67</v>
      </c>
      <c r="E97" s="29">
        <v>0</v>
      </c>
      <c r="F97" s="29">
        <v>0</v>
      </c>
      <c r="G97" s="29">
        <f>SUM(D97:F97)</f>
        <v>-169.67</v>
      </c>
    </row>
    <row r="98" spans="2:13" x14ac:dyDescent="0.35">
      <c r="B98" s="23" t="s">
        <v>58</v>
      </c>
      <c r="D98" s="29">
        <f>SUBTOTAL(9,D96:D97)</f>
        <v>-169.67</v>
      </c>
      <c r="E98" s="29">
        <f>SUBTOTAL(9,E96:E97)</f>
        <v>-400</v>
      </c>
      <c r="F98" s="29">
        <f>SUBTOTAL(9,F96:F97)</f>
        <v>400</v>
      </c>
      <c r="G98" s="29">
        <f>SUBTOTAL(9,G96:G97)</f>
        <v>-169.67</v>
      </c>
    </row>
    <row r="99" spans="2:13" x14ac:dyDescent="0.35">
      <c r="B99" s="23"/>
      <c r="D99" s="29"/>
      <c r="E99" s="29"/>
      <c r="F99" s="29"/>
      <c r="G99" s="29"/>
    </row>
    <row r="100" spans="2:13" x14ac:dyDescent="0.35">
      <c r="B100" s="23" t="s">
        <v>198</v>
      </c>
      <c r="D100" s="29"/>
      <c r="E100" s="29"/>
      <c r="F100" s="29"/>
      <c r="G100" s="29"/>
    </row>
    <row r="101" spans="2:13" x14ac:dyDescent="0.35">
      <c r="B101" s="44" t="s">
        <v>136</v>
      </c>
      <c r="D101" s="29">
        <f>'5.6 - 2026'!G118</f>
        <v>-355.78620999999998</v>
      </c>
      <c r="E101" s="29">
        <v>0</v>
      </c>
      <c r="F101" s="29">
        <v>0</v>
      </c>
      <c r="G101" s="29">
        <f>SUM(D101:F101)</f>
        <v>-355.78620999999998</v>
      </c>
    </row>
    <row r="102" spans="2:13" x14ac:dyDescent="0.35">
      <c r="B102" s="23" t="s">
        <v>58</v>
      </c>
      <c r="D102" s="29">
        <f>SUBTOTAL(9,D101:D101)</f>
        <v>-355.78620999999998</v>
      </c>
      <c r="E102" s="29">
        <f>SUBTOTAL(9,E101:E101)</f>
        <v>0</v>
      </c>
      <c r="F102" s="29">
        <f>SUBTOTAL(9,F101:F101)</f>
        <v>0</v>
      </c>
      <c r="G102" s="29">
        <f>SUBTOTAL(9,G101:G101)</f>
        <v>-355.78620999999998</v>
      </c>
    </row>
    <row r="103" spans="2:13" x14ac:dyDescent="0.35">
      <c r="D103" s="29"/>
      <c r="E103" s="29"/>
      <c r="F103" s="29"/>
      <c r="G103" s="29"/>
    </row>
    <row r="104" spans="2:13" ht="15" thickBot="1" x14ac:dyDescent="0.4">
      <c r="B104" s="32" t="s">
        <v>57</v>
      </c>
      <c r="C104" s="32"/>
      <c r="D104" s="33">
        <f>SUBTOTAL(9,D95:D102)</f>
        <v>-525.45620999999994</v>
      </c>
      <c r="E104" s="33">
        <f>SUBTOTAL(9,E95:E102)</f>
        <v>-400</v>
      </c>
      <c r="F104" s="33">
        <f>SUBTOTAL(9,F95:F102)</f>
        <v>400</v>
      </c>
      <c r="G104" s="33">
        <f>SUBTOTAL(9,G95:G102)</f>
        <v>-525.45620999999994</v>
      </c>
    </row>
    <row r="105" spans="2:13" ht="15" thickTop="1" x14ac:dyDescent="0.35">
      <c r="D105" s="29"/>
      <c r="E105" s="29"/>
      <c r="F105" s="29"/>
      <c r="G105" s="29"/>
    </row>
    <row r="106" spans="2:13" x14ac:dyDescent="0.35">
      <c r="B106" s="2" t="s">
        <v>197</v>
      </c>
      <c r="D106" s="29">
        <f>D28</f>
        <v>62920.012609999991</v>
      </c>
      <c r="E106" s="29">
        <f>E28</f>
        <v>108450.09</v>
      </c>
      <c r="F106" s="29">
        <f>F28</f>
        <v>-87199.100160000002</v>
      </c>
      <c r="G106" s="29">
        <f>G28</f>
        <v>84171.00245</v>
      </c>
      <c r="J106" s="48"/>
      <c r="K106" s="48"/>
      <c r="L106" s="48"/>
      <c r="M106" s="48"/>
    </row>
    <row r="107" spans="2:13" x14ac:dyDescent="0.35">
      <c r="B107" s="2"/>
      <c r="D107" s="29"/>
      <c r="E107" s="29"/>
      <c r="F107" s="29"/>
      <c r="G107" s="29"/>
      <c r="J107" s="48"/>
      <c r="K107" s="48"/>
      <c r="L107" s="48"/>
      <c r="M107" s="48"/>
    </row>
    <row r="108" spans="2:13" x14ac:dyDescent="0.35">
      <c r="B108" s="38" t="s">
        <v>193</v>
      </c>
      <c r="D108" s="29"/>
      <c r="E108" s="29"/>
      <c r="F108" s="29"/>
      <c r="G108" s="29"/>
      <c r="J108" s="48"/>
      <c r="K108" s="48"/>
      <c r="L108" s="48"/>
      <c r="M108" s="48"/>
    </row>
    <row r="109" spans="2:13" x14ac:dyDescent="0.35">
      <c r="B109" s="47" t="s">
        <v>12</v>
      </c>
      <c r="D109" s="29">
        <f>D46</f>
        <v>868.78621999999996</v>
      </c>
      <c r="E109" s="29">
        <f>E46</f>
        <v>4245</v>
      </c>
      <c r="F109" s="29">
        <f>F46</f>
        <v>-3410</v>
      </c>
      <c r="G109" s="29">
        <f>G46</f>
        <v>1703.78622</v>
      </c>
      <c r="J109" s="48"/>
      <c r="K109" s="48"/>
      <c r="L109" s="48"/>
      <c r="M109" s="48"/>
    </row>
    <row r="110" spans="2:13" x14ac:dyDescent="0.35">
      <c r="B110" s="47" t="s">
        <v>10</v>
      </c>
      <c r="D110" s="29">
        <f>D57</f>
        <v>2207.9107400000003</v>
      </c>
      <c r="E110" s="29">
        <f>E57</f>
        <v>3322.8</v>
      </c>
      <c r="F110" s="29">
        <f>F57</f>
        <v>-3520</v>
      </c>
      <c r="G110" s="29">
        <f>G57</f>
        <v>2010.71074</v>
      </c>
      <c r="J110" s="48"/>
      <c r="K110" s="48"/>
      <c r="L110" s="48"/>
      <c r="M110" s="48"/>
    </row>
    <row r="111" spans="2:13" x14ac:dyDescent="0.35">
      <c r="B111" s="47" t="s">
        <v>11</v>
      </c>
      <c r="D111" s="29">
        <f>D66</f>
        <v>585</v>
      </c>
      <c r="E111" s="29">
        <f>E66</f>
        <v>1900</v>
      </c>
      <c r="F111" s="29">
        <f>F66</f>
        <v>-1825</v>
      </c>
      <c r="G111" s="29">
        <f>G66</f>
        <v>660</v>
      </c>
      <c r="J111" s="48"/>
      <c r="K111" s="48"/>
      <c r="L111" s="48"/>
      <c r="M111" s="48"/>
    </row>
    <row r="112" spans="2:13" x14ac:dyDescent="0.35">
      <c r="B112" s="47" t="s">
        <v>13</v>
      </c>
      <c r="D112" s="29">
        <f>D76</f>
        <v>204.56873000000002</v>
      </c>
      <c r="E112" s="29">
        <f>E76</f>
        <v>3605</v>
      </c>
      <c r="F112" s="29">
        <f>F76</f>
        <v>-3069.56873</v>
      </c>
      <c r="G112" s="29">
        <f>G76</f>
        <v>740</v>
      </c>
      <c r="J112" s="48"/>
      <c r="K112" s="48"/>
      <c r="L112" s="48"/>
      <c r="M112" s="48"/>
    </row>
    <row r="113" spans="2:13" x14ac:dyDescent="0.35">
      <c r="B113" s="2"/>
      <c r="D113" s="29"/>
      <c r="E113" s="29"/>
      <c r="F113" s="29"/>
      <c r="G113" s="29"/>
      <c r="J113" s="48"/>
      <c r="K113" s="48"/>
      <c r="L113" s="48"/>
      <c r="M113" s="48"/>
    </row>
    <row r="114" spans="2:13" x14ac:dyDescent="0.35">
      <c r="B114" s="2" t="s">
        <v>56</v>
      </c>
      <c r="D114" s="29">
        <v>0</v>
      </c>
      <c r="E114" s="29">
        <v>0</v>
      </c>
      <c r="F114" s="29">
        <v>0</v>
      </c>
      <c r="G114" s="29">
        <v>0</v>
      </c>
      <c r="J114" s="48"/>
      <c r="K114" s="48"/>
      <c r="L114" s="48"/>
      <c r="M114" s="48"/>
    </row>
    <row r="115" spans="2:13" x14ac:dyDescent="0.35">
      <c r="B115" s="39"/>
      <c r="D115" s="29"/>
      <c r="E115" s="29"/>
      <c r="F115" s="29"/>
      <c r="G115" s="29"/>
      <c r="J115" s="48"/>
      <c r="K115" s="48"/>
      <c r="L115" s="48"/>
      <c r="M115" s="48"/>
    </row>
    <row r="116" spans="2:13" x14ac:dyDescent="0.35">
      <c r="B116" s="38" t="s">
        <v>78</v>
      </c>
      <c r="D116" s="29">
        <f>SUM(D82)</f>
        <v>698.23144000000002</v>
      </c>
      <c r="E116" s="29">
        <f>SUM(E82)</f>
        <v>765</v>
      </c>
      <c r="F116" s="29">
        <f>SUM(F82)</f>
        <v>-595</v>
      </c>
      <c r="G116" s="29">
        <f>SUM(G82)</f>
        <v>868.23144000000002</v>
      </c>
      <c r="J116" s="48"/>
      <c r="K116" s="48"/>
      <c r="L116" s="48"/>
      <c r="M116" s="48"/>
    </row>
    <row r="117" spans="2:13" x14ac:dyDescent="0.35">
      <c r="B117" s="2"/>
      <c r="D117" s="29"/>
      <c r="E117" s="29"/>
      <c r="F117" s="29"/>
      <c r="G117" s="29"/>
      <c r="J117" s="48"/>
      <c r="K117" s="48"/>
      <c r="L117" s="48"/>
      <c r="M117" s="48"/>
    </row>
    <row r="118" spans="2:13" x14ac:dyDescent="0.35">
      <c r="B118" s="38" t="s">
        <v>81</v>
      </c>
      <c r="D118" s="29">
        <f>SUM(D106:D116)</f>
        <v>67484.509739999994</v>
      </c>
      <c r="E118" s="29">
        <f>SUM(E106:E116)</f>
        <v>122287.89</v>
      </c>
      <c r="F118" s="29">
        <f>SUM(F106:F116)</f>
        <v>-99618.668890000001</v>
      </c>
      <c r="G118" s="29">
        <f>SUM(G106:G116)</f>
        <v>90153.730849999993</v>
      </c>
      <c r="J118" s="48"/>
      <c r="K118" s="48"/>
      <c r="L118" s="48"/>
      <c r="M118" s="48"/>
    </row>
    <row r="119" spans="2:13" x14ac:dyDescent="0.35">
      <c r="B119" s="38"/>
      <c r="D119" s="29"/>
      <c r="E119" s="29"/>
      <c r="F119" s="29"/>
      <c r="G119" s="29"/>
      <c r="J119" s="48"/>
      <c r="K119" s="48"/>
      <c r="L119" s="48"/>
      <c r="M119" s="48"/>
    </row>
    <row r="120" spans="2:13" x14ac:dyDescent="0.35">
      <c r="B120" s="38" t="s">
        <v>77</v>
      </c>
      <c r="D120" s="29">
        <f>SUM(D34,D91)</f>
        <v>13045.791519999999</v>
      </c>
      <c r="E120" s="29">
        <f>SUM(E34,E91)</f>
        <v>1749</v>
      </c>
      <c r="F120" s="29">
        <f>SUM(F34,F91)</f>
        <v>-10213.76014</v>
      </c>
      <c r="G120" s="29">
        <f>SUM(G34,G91)</f>
        <v>4581.0313800000004</v>
      </c>
      <c r="J120" s="48"/>
      <c r="K120" s="48"/>
      <c r="L120" s="48"/>
      <c r="M120" s="48"/>
    </row>
    <row r="121" spans="2:13" x14ac:dyDescent="0.35">
      <c r="B121" s="2"/>
      <c r="D121" s="29"/>
      <c r="E121" s="29"/>
      <c r="F121" s="29"/>
      <c r="G121" s="29"/>
      <c r="J121" s="48"/>
      <c r="K121" s="48"/>
      <c r="L121" s="48"/>
      <c r="M121" s="48"/>
    </row>
    <row r="122" spans="2:13" x14ac:dyDescent="0.35">
      <c r="B122" s="38" t="s">
        <v>82</v>
      </c>
      <c r="D122" s="29"/>
      <c r="E122" s="29"/>
      <c r="F122" s="29"/>
      <c r="G122" s="29"/>
      <c r="J122" s="48"/>
      <c r="K122" s="48"/>
      <c r="L122" s="48"/>
      <c r="M122" s="48"/>
    </row>
    <row r="123" spans="2:13" x14ac:dyDescent="0.35">
      <c r="B123" s="45" t="s">
        <v>79</v>
      </c>
      <c r="D123" s="29">
        <f>SUM(D98)</f>
        <v>-169.67</v>
      </c>
      <c r="E123" s="29">
        <f>SUM(E98)</f>
        <v>-400</v>
      </c>
      <c r="F123" s="29">
        <f>SUM(F98)</f>
        <v>400</v>
      </c>
      <c r="G123" s="29">
        <f>SUM(G98)</f>
        <v>-169.67</v>
      </c>
      <c r="J123" s="48"/>
      <c r="K123" s="48"/>
      <c r="L123" s="48"/>
      <c r="M123" s="48"/>
    </row>
    <row r="124" spans="2:13" x14ac:dyDescent="0.35">
      <c r="B124" s="45" t="s">
        <v>80</v>
      </c>
      <c r="D124" s="29">
        <f>SUM(D102)</f>
        <v>-355.78620999999998</v>
      </c>
      <c r="E124" s="29">
        <f>SUM(E102)</f>
        <v>0</v>
      </c>
      <c r="F124" s="29">
        <f>SUM(F102)</f>
        <v>0</v>
      </c>
      <c r="G124" s="29">
        <f>SUM(G102)</f>
        <v>-355.78620999999998</v>
      </c>
      <c r="J124" s="48"/>
      <c r="K124" s="48"/>
      <c r="L124" s="48"/>
      <c r="M124" s="48"/>
    </row>
    <row r="125" spans="2:13" x14ac:dyDescent="0.35">
      <c r="D125" s="29"/>
      <c r="E125" s="29"/>
      <c r="F125" s="29"/>
      <c r="G125" s="29"/>
      <c r="J125" s="48"/>
      <c r="K125" s="48"/>
      <c r="L125" s="48"/>
      <c r="M125" s="48"/>
    </row>
    <row r="126" spans="2:13" x14ac:dyDescent="0.35">
      <c r="B126" s="23" t="s">
        <v>53</v>
      </c>
      <c r="C126" s="23"/>
      <c r="D126" s="29"/>
      <c r="E126" s="29"/>
      <c r="F126" s="29"/>
      <c r="G126" s="29"/>
      <c r="J126" s="48"/>
      <c r="K126" s="48"/>
      <c r="L126" s="48"/>
      <c r="M126" s="48"/>
    </row>
    <row r="127" spans="2:13" x14ac:dyDescent="0.35">
      <c r="B127" s="44" t="s">
        <v>53</v>
      </c>
      <c r="D127" s="29">
        <f>'5.6 - 2026'!G144</f>
        <v>0</v>
      </c>
      <c r="E127" s="29">
        <v>554</v>
      </c>
      <c r="F127" s="29">
        <v>-554</v>
      </c>
      <c r="G127" s="29">
        <f>SUM(D127:F127)</f>
        <v>0</v>
      </c>
      <c r="J127" s="48"/>
      <c r="K127" s="48"/>
      <c r="L127" s="48"/>
      <c r="M127" s="48"/>
    </row>
    <row r="128" spans="2:13" x14ac:dyDescent="0.35">
      <c r="B128" s="2" t="s">
        <v>61</v>
      </c>
      <c r="C128" s="23"/>
      <c r="D128" s="30">
        <f>SUBTOTAL(9,D127:D127)</f>
        <v>0</v>
      </c>
      <c r="E128" s="30">
        <f>SUBTOTAL(9,E127:E127)</f>
        <v>554</v>
      </c>
      <c r="F128" s="30">
        <f>SUBTOTAL(9,F127:F127)</f>
        <v>-554</v>
      </c>
      <c r="G128" s="30">
        <f>SUBTOTAL(9,G127:G127)</f>
        <v>0</v>
      </c>
      <c r="J128" s="48"/>
      <c r="K128" s="48"/>
      <c r="L128" s="48"/>
      <c r="M128" s="48"/>
    </row>
    <row r="129" spans="2:13" x14ac:dyDescent="0.35">
      <c r="D129" s="29"/>
      <c r="E129" s="29"/>
      <c r="F129" s="29"/>
      <c r="G129" s="29"/>
      <c r="J129" s="48"/>
      <c r="K129" s="48"/>
      <c r="L129" s="48"/>
      <c r="M129" s="48"/>
    </row>
    <row r="130" spans="2:13" x14ac:dyDescent="0.35">
      <c r="B130" s="23" t="s">
        <v>64</v>
      </c>
      <c r="D130" s="29"/>
      <c r="E130" s="29"/>
      <c r="F130" s="29"/>
      <c r="G130" s="29"/>
      <c r="J130" s="48"/>
      <c r="K130" s="48"/>
      <c r="L130" s="48"/>
      <c r="M130" s="48"/>
    </row>
    <row r="131" spans="2:13" x14ac:dyDescent="0.35">
      <c r="B131" s="44" t="s">
        <v>148</v>
      </c>
      <c r="D131" s="29">
        <f>'5.6 - 2026'!G148</f>
        <v>0</v>
      </c>
      <c r="E131" s="29">
        <v>0</v>
      </c>
      <c r="F131" s="29">
        <v>0</v>
      </c>
      <c r="G131" s="29">
        <f>SUM(D131:F131)</f>
        <v>0</v>
      </c>
      <c r="J131" s="48"/>
      <c r="K131" s="48"/>
      <c r="L131" s="48"/>
      <c r="M131" s="48"/>
    </row>
    <row r="132" spans="2:13" x14ac:dyDescent="0.35">
      <c r="B132" s="38" t="s">
        <v>65</v>
      </c>
      <c r="C132" s="23"/>
      <c r="D132" s="30">
        <f>SUBTOTAL(9,D131:D131)</f>
        <v>0</v>
      </c>
      <c r="E132" s="30">
        <f>SUBTOTAL(9,E131:E131)</f>
        <v>0</v>
      </c>
      <c r="F132" s="30">
        <f>SUBTOTAL(9,F131:F131)</f>
        <v>0</v>
      </c>
      <c r="G132" s="30">
        <f>SUBTOTAL(9,G131:G131)</f>
        <v>0</v>
      </c>
      <c r="J132" s="48"/>
      <c r="K132" s="48"/>
      <c r="L132" s="48"/>
      <c r="M132" s="48"/>
    </row>
    <row r="133" spans="2:13" x14ac:dyDescent="0.35">
      <c r="D133" s="29"/>
      <c r="E133" s="29"/>
      <c r="F133" s="29"/>
      <c r="G133" s="29"/>
    </row>
    <row r="155" spans="4:7" x14ac:dyDescent="0.35">
      <c r="D155" s="28"/>
      <c r="E155" s="28"/>
      <c r="F155" s="28"/>
      <c r="G155" s="28"/>
    </row>
    <row r="156" spans="4:7" x14ac:dyDescent="0.35">
      <c r="D156" s="28"/>
      <c r="E156" s="28"/>
      <c r="F156" s="28"/>
      <c r="G156" s="28"/>
    </row>
    <row r="157" spans="4:7" x14ac:dyDescent="0.35">
      <c r="D157" s="28"/>
      <c r="E157" s="28"/>
      <c r="F157" s="28"/>
      <c r="G157" s="28"/>
    </row>
    <row r="158" spans="4:7" x14ac:dyDescent="0.35">
      <c r="D158" s="28"/>
      <c r="E158" s="28"/>
      <c r="F158" s="28"/>
      <c r="G158" s="28"/>
    </row>
    <row r="159" spans="4:7" x14ac:dyDescent="0.35">
      <c r="D159" s="28"/>
      <c r="E159" s="28"/>
      <c r="F159" s="28"/>
      <c r="G159" s="28"/>
    </row>
    <row r="160" spans="4:7" x14ac:dyDescent="0.35">
      <c r="D160" s="28"/>
      <c r="E160" s="28"/>
      <c r="F160" s="28"/>
      <c r="G160" s="28"/>
    </row>
    <row r="161" spans="4:7" x14ac:dyDescent="0.35">
      <c r="D161" s="28"/>
      <c r="E161" s="28"/>
      <c r="F161" s="28"/>
      <c r="G161" s="28"/>
    </row>
    <row r="162" spans="4:7" x14ac:dyDescent="0.35">
      <c r="D162" s="28"/>
      <c r="E162" s="28"/>
      <c r="F162" s="28"/>
      <c r="G162" s="28"/>
    </row>
    <row r="163" spans="4:7" x14ac:dyDescent="0.35">
      <c r="D163" s="28"/>
      <c r="E163" s="28"/>
      <c r="F163" s="28"/>
      <c r="G163" s="28"/>
    </row>
    <row r="164" spans="4:7" x14ac:dyDescent="0.35">
      <c r="D164" s="28"/>
      <c r="E164" s="28"/>
      <c r="F164" s="28"/>
      <c r="G164" s="28"/>
    </row>
    <row r="165" spans="4:7" x14ac:dyDescent="0.35">
      <c r="D165" s="28"/>
      <c r="E165" s="28"/>
      <c r="F165" s="28"/>
      <c r="G165" s="28"/>
    </row>
    <row r="166" spans="4:7" x14ac:dyDescent="0.35">
      <c r="D166" s="28"/>
      <c r="E166" s="28"/>
      <c r="F166" s="28"/>
      <c r="G166" s="28"/>
    </row>
    <row r="167" spans="4:7" x14ac:dyDescent="0.35">
      <c r="D167" s="28"/>
      <c r="E167" s="28"/>
      <c r="F167" s="28"/>
      <c r="G167" s="28"/>
    </row>
    <row r="168" spans="4:7" x14ac:dyDescent="0.35">
      <c r="D168" s="28"/>
      <c r="E168" s="28"/>
      <c r="F168" s="28"/>
      <c r="G168" s="28"/>
    </row>
    <row r="169" spans="4:7" x14ac:dyDescent="0.35">
      <c r="D169" s="28"/>
      <c r="E169" s="28"/>
      <c r="F169" s="28"/>
      <c r="G169" s="28"/>
    </row>
    <row r="170" spans="4:7" x14ac:dyDescent="0.35">
      <c r="D170" s="28"/>
      <c r="E170" s="28"/>
      <c r="F170" s="28"/>
      <c r="G170" s="28"/>
    </row>
    <row r="171" spans="4:7" x14ac:dyDescent="0.35">
      <c r="D171" s="28"/>
      <c r="E171" s="28"/>
      <c r="F171" s="28"/>
      <c r="G171" s="28"/>
    </row>
    <row r="172" spans="4:7" x14ac:dyDescent="0.35">
      <c r="D172" s="28"/>
      <c r="E172" s="28"/>
      <c r="F172" s="28"/>
      <c r="G172" s="28"/>
    </row>
    <row r="173" spans="4:7" x14ac:dyDescent="0.35">
      <c r="D173" s="28"/>
      <c r="E173" s="28"/>
      <c r="F173" s="28"/>
      <c r="G173" s="2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2" manualBreakCount="2">
    <brk id="58" max="6" man="1"/>
    <brk id="10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EA73-5897-4497-B305-A754F745E975}">
  <dimension ref="A1:AC202"/>
  <sheetViews>
    <sheetView showGridLines="0" tabSelected="1" view="pageBreakPreview" zoomScale="87" zoomScaleNormal="100" zoomScaleSheetLayoutView="87" workbookViewId="0">
      <pane xSplit="3" ySplit="5" topLeftCell="D192" activePane="bottomRight" state="frozen"/>
      <selection activeCell="A20" sqref="A20"/>
      <selection pane="topRight" activeCell="A20" sqref="A20"/>
      <selection pane="bottomLeft" activeCell="A20" sqref="A20"/>
      <selection pane="bottomRight" activeCell="B194" sqref="B194"/>
    </sheetView>
  </sheetViews>
  <sheetFormatPr defaultRowHeight="14.5" x14ac:dyDescent="0.35"/>
  <cols>
    <col min="1" max="1" width="3.26953125" customWidth="1"/>
    <col min="2" max="2" width="43.81640625" customWidth="1"/>
    <col min="3" max="3" width="3.26953125" customWidth="1"/>
    <col min="4" max="7" width="9.81640625" customWidth="1"/>
    <col min="8" max="8" width="1.26953125" customWidth="1"/>
    <col min="9" max="12" width="9.81640625" customWidth="1"/>
    <col min="13" max="13" width="1.26953125" customWidth="1"/>
    <col min="14" max="17" width="9.81640625" customWidth="1"/>
    <col min="18" max="18" width="1.26953125" customWidth="1"/>
    <col min="19" max="22" width="9.81640625" customWidth="1"/>
    <col min="23" max="23" width="1.26953125" customWidth="1"/>
    <col min="24" max="27" width="9.81640625" customWidth="1"/>
    <col min="28" max="28" width="0.81640625" customWidth="1"/>
    <col min="29" max="29" width="5.1796875" customWidth="1"/>
  </cols>
  <sheetData>
    <row r="1" spans="1:29" x14ac:dyDescent="0.35">
      <c r="B1" s="23" t="str">
        <f>'5.1'!$A$1</f>
        <v>YEC 2025-27 GRA</v>
      </c>
      <c r="C1" s="34"/>
      <c r="D1" s="34"/>
      <c r="E1" s="34"/>
      <c r="F1" s="34"/>
      <c r="G1" s="34"/>
      <c r="H1" s="34"/>
      <c r="I1" s="34"/>
      <c r="J1" s="34"/>
      <c r="K1" s="34"/>
      <c r="L1" s="35" t="s">
        <v>199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 t="s">
        <v>199</v>
      </c>
      <c r="AB1" s="34"/>
    </row>
    <row r="2" spans="1:29" x14ac:dyDescent="0.35">
      <c r="B2" s="23" t="s">
        <v>285</v>
      </c>
      <c r="C2" s="23"/>
      <c r="D2" s="23"/>
      <c r="E2" s="23"/>
      <c r="F2" s="23"/>
      <c r="G2" s="23"/>
      <c r="H2" s="23"/>
      <c r="I2" s="23"/>
      <c r="J2" s="23"/>
      <c r="K2" s="23"/>
      <c r="L2" s="37" t="str">
        <f>'5.1'!$I$2</f>
        <v>MAY 2025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37" t="str">
        <f>'5.1'!$I$2</f>
        <v>MAY 2025</v>
      </c>
      <c r="AB2" s="23"/>
    </row>
    <row r="3" spans="1:29" ht="15" thickBot="1" x14ac:dyDescent="0.4">
      <c r="B3" s="34" t="s">
        <v>15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9" ht="15" thickBot="1" x14ac:dyDescent="0.4">
      <c r="B4" s="23"/>
      <c r="C4" s="23"/>
      <c r="D4" s="62">
        <v>2023</v>
      </c>
      <c r="E4" s="62"/>
      <c r="F4" s="62"/>
      <c r="G4" s="62"/>
      <c r="H4" s="55"/>
      <c r="I4" s="62">
        <v>2024</v>
      </c>
      <c r="J4" s="62"/>
      <c r="K4" s="62"/>
      <c r="L4" s="62"/>
      <c r="M4" s="55"/>
      <c r="N4" s="62">
        <v>2025</v>
      </c>
      <c r="O4" s="62"/>
      <c r="P4" s="62"/>
      <c r="Q4" s="62"/>
      <c r="R4" s="55"/>
      <c r="S4" s="62">
        <v>2026</v>
      </c>
      <c r="T4" s="62"/>
      <c r="U4" s="62"/>
      <c r="V4" s="62"/>
      <c r="W4" s="55"/>
      <c r="X4" s="62">
        <v>2027</v>
      </c>
      <c r="Y4" s="62"/>
      <c r="Z4" s="62"/>
      <c r="AA4" s="62"/>
    </row>
    <row r="5" spans="1:29" s="23" customFormat="1" ht="29.5" thickBot="1" x14ac:dyDescent="0.4">
      <c r="B5" s="24" t="s">
        <v>46</v>
      </c>
      <c r="C5" s="24"/>
      <c r="D5" s="57" t="s">
        <v>47</v>
      </c>
      <c r="E5" s="57" t="s">
        <v>189</v>
      </c>
      <c r="F5" s="57" t="s">
        <v>49</v>
      </c>
      <c r="G5" s="57" t="s">
        <v>50</v>
      </c>
      <c r="H5" s="54"/>
      <c r="I5" s="57" t="s">
        <v>47</v>
      </c>
      <c r="J5" s="57" t="s">
        <v>189</v>
      </c>
      <c r="K5" s="57" t="s">
        <v>49</v>
      </c>
      <c r="L5" s="57" t="s">
        <v>50</v>
      </c>
      <c r="M5" s="54"/>
      <c r="N5" s="57" t="s">
        <v>47</v>
      </c>
      <c r="O5" s="57" t="s">
        <v>189</v>
      </c>
      <c r="P5" s="57" t="s">
        <v>49</v>
      </c>
      <c r="Q5" s="57" t="s">
        <v>50</v>
      </c>
      <c r="R5" s="54"/>
      <c r="S5" s="57" t="s">
        <v>47</v>
      </c>
      <c r="T5" s="57" t="s">
        <v>189</v>
      </c>
      <c r="U5" s="57" t="s">
        <v>49</v>
      </c>
      <c r="V5" s="57" t="s">
        <v>50</v>
      </c>
      <c r="W5" s="54"/>
      <c r="X5" s="57" t="s">
        <v>47</v>
      </c>
      <c r="Y5" s="57" t="s">
        <v>189</v>
      </c>
      <c r="Z5" s="57" t="s">
        <v>49</v>
      </c>
      <c r="AA5" s="57" t="s">
        <v>50</v>
      </c>
      <c r="AB5" s="25"/>
      <c r="AC5" s="26"/>
    </row>
    <row r="6" spans="1:29" s="23" customFormat="1" x14ac:dyDescent="0.35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s="23" customFormat="1" x14ac:dyDescent="0.35">
      <c r="B7" s="23" t="s">
        <v>190</v>
      </c>
      <c r="D7" s="27"/>
      <c r="E7" s="27"/>
      <c r="F7" s="27"/>
      <c r="G7" s="27"/>
      <c r="H7" s="50"/>
      <c r="I7" s="27"/>
      <c r="J7" s="27"/>
      <c r="K7" s="27"/>
      <c r="L7" s="27"/>
      <c r="M7" s="50"/>
      <c r="N7" s="27"/>
      <c r="O7" s="27"/>
      <c r="P7" s="27"/>
      <c r="Q7" s="27"/>
      <c r="R7" s="50"/>
      <c r="S7" s="27"/>
      <c r="T7" s="27"/>
      <c r="U7" s="27"/>
      <c r="V7" s="27"/>
      <c r="W7" s="50"/>
      <c r="X7" s="27"/>
      <c r="Y7" s="27"/>
      <c r="Z7" s="27"/>
      <c r="AA7" s="27"/>
      <c r="AB7" s="27"/>
      <c r="AC7" s="27"/>
    </row>
    <row r="8" spans="1:29" s="23" customFormat="1" x14ac:dyDescent="0.35">
      <c r="B8" s="23" t="s">
        <v>29</v>
      </c>
      <c r="D8" s="27"/>
      <c r="E8" s="27"/>
      <c r="F8" s="27"/>
      <c r="G8" s="27"/>
      <c r="H8" s="50"/>
      <c r="I8" s="27"/>
      <c r="J8" s="27"/>
      <c r="K8" s="27"/>
      <c r="L8" s="27"/>
      <c r="M8" s="50"/>
      <c r="N8" s="27"/>
      <c r="O8" s="27"/>
      <c r="P8" s="27"/>
      <c r="Q8" s="27"/>
      <c r="R8" s="50"/>
      <c r="S8" s="27"/>
      <c r="T8" s="27"/>
      <c r="U8" s="27"/>
      <c r="V8" s="27"/>
      <c r="W8" s="50"/>
      <c r="X8" s="27"/>
      <c r="Y8" s="27"/>
      <c r="Z8" s="27"/>
      <c r="AA8" s="27"/>
      <c r="AB8" s="27"/>
      <c r="AC8" s="27"/>
    </row>
    <row r="9" spans="1:29" x14ac:dyDescent="0.35">
      <c r="B9" s="44" t="s">
        <v>218</v>
      </c>
      <c r="D9" s="29">
        <v>0</v>
      </c>
      <c r="E9" s="29">
        <v>170.61336</v>
      </c>
      <c r="F9" s="29">
        <v>0</v>
      </c>
      <c r="G9" s="29">
        <f>SUM(D9:F9)</f>
        <v>170.61336</v>
      </c>
      <c r="H9" s="51"/>
      <c r="I9" s="29">
        <f>G9</f>
        <v>170.61336</v>
      </c>
      <c r="J9" s="29">
        <v>3541.3532200000004</v>
      </c>
      <c r="K9" s="29">
        <v>0</v>
      </c>
      <c r="L9" s="29">
        <f>SUM(I9:K9)</f>
        <v>3711.9665800000002</v>
      </c>
      <c r="M9" s="51"/>
      <c r="N9" s="29">
        <f>L9</f>
        <v>3711.9665800000002</v>
      </c>
      <c r="O9" s="29">
        <v>5221.3500000000004</v>
      </c>
      <c r="P9" s="29">
        <v>0</v>
      </c>
      <c r="Q9" s="29">
        <f>SUM(N9:P9)</f>
        <v>8933.3165800000006</v>
      </c>
      <c r="R9" s="51"/>
      <c r="S9" s="29">
        <f>Q9</f>
        <v>8933.3165800000006</v>
      </c>
      <c r="T9" s="29">
        <v>35914.769999999997</v>
      </c>
      <c r="U9" s="29">
        <v>0</v>
      </c>
      <c r="V9" s="29">
        <f>SUM(S9:U9)</f>
        <v>44848.086579999996</v>
      </c>
      <c r="W9" s="51"/>
      <c r="X9" s="29">
        <f>V9</f>
        <v>44848.086579999996</v>
      </c>
      <c r="Y9" s="29">
        <v>29075.97</v>
      </c>
      <c r="Z9" s="29">
        <v>-73924.056580000004</v>
      </c>
      <c r="AA9" s="29">
        <f>SUM(X9:Z9)</f>
        <v>0</v>
      </c>
      <c r="AB9" s="29"/>
      <c r="AC9" s="29"/>
    </row>
    <row r="10" spans="1:29" x14ac:dyDescent="0.35">
      <c r="B10" s="44" t="s">
        <v>252</v>
      </c>
      <c r="D10" s="29">
        <v>0</v>
      </c>
      <c r="E10" s="29">
        <v>0</v>
      </c>
      <c r="F10" s="29">
        <v>0</v>
      </c>
      <c r="G10" s="29">
        <f t="shared" ref="G10" si="0">SUM(D10:F10)</f>
        <v>0</v>
      </c>
      <c r="H10" s="51"/>
      <c r="I10" s="29">
        <f t="shared" ref="I10" si="1">G10</f>
        <v>0</v>
      </c>
      <c r="J10" s="29">
        <v>0</v>
      </c>
      <c r="K10" s="29">
        <v>0</v>
      </c>
      <c r="L10" s="29">
        <f t="shared" ref="L10" si="2">SUM(I10:K10)</f>
        <v>0</v>
      </c>
      <c r="M10" s="51"/>
      <c r="N10" s="29">
        <f t="shared" ref="N10" si="3">L10</f>
        <v>0</v>
      </c>
      <c r="O10" s="29">
        <v>4114.3500000000004</v>
      </c>
      <c r="P10" s="29">
        <v>0</v>
      </c>
      <c r="Q10" s="29">
        <f t="shared" ref="Q10" si="4">SUM(N10:P10)</f>
        <v>4114.3500000000004</v>
      </c>
      <c r="R10" s="51"/>
      <c r="S10" s="29">
        <f t="shared" ref="S10" si="5">Q10</f>
        <v>4114.3500000000004</v>
      </c>
      <c r="T10" s="29">
        <v>503.07</v>
      </c>
      <c r="U10" s="29">
        <v>0</v>
      </c>
      <c r="V10" s="29">
        <f t="shared" ref="V10" si="6">SUM(S10:U10)</f>
        <v>4617.42</v>
      </c>
      <c r="W10" s="51"/>
      <c r="X10" s="29">
        <f t="shared" ref="X10" si="7">V10</f>
        <v>4617.42</v>
      </c>
      <c r="Y10" s="29">
        <v>6905.22</v>
      </c>
      <c r="Z10" s="29">
        <v>0</v>
      </c>
      <c r="AA10" s="29">
        <f t="shared" ref="AA10" si="8">SUM(X10:Z10)</f>
        <v>11522.64</v>
      </c>
      <c r="AB10" s="29"/>
      <c r="AC10" s="29"/>
    </row>
    <row r="11" spans="1:29" x14ac:dyDescent="0.35">
      <c r="A11" s="59" t="s">
        <v>204</v>
      </c>
      <c r="B11" s="44" t="s">
        <v>124</v>
      </c>
      <c r="D11" s="29">
        <v>6297.31178</v>
      </c>
      <c r="E11" s="29">
        <v>31122.79564</v>
      </c>
      <c r="F11" s="29">
        <v>-122.43858</v>
      </c>
      <c r="G11" s="29">
        <f t="shared" ref="G11:G22" si="9">SUM(D11:F11)</f>
        <v>37297.668839999998</v>
      </c>
      <c r="H11" s="51"/>
      <c r="I11" s="29">
        <f t="shared" ref="I11:I22" si="10">G11</f>
        <v>37297.668839999998</v>
      </c>
      <c r="J11" s="29">
        <v>14406.037689999999</v>
      </c>
      <c r="K11" s="29">
        <v>0</v>
      </c>
      <c r="L11" s="29">
        <f t="shared" ref="L11:L22" si="11">SUM(I11:K11)</f>
        <v>51703.706529999996</v>
      </c>
      <c r="M11" s="51"/>
      <c r="N11" s="29">
        <f t="shared" ref="N11:N22" si="12">L11</f>
        <v>51703.706529999996</v>
      </c>
      <c r="O11" s="29">
        <v>10516</v>
      </c>
      <c r="P11" s="29">
        <v>-62219.706530000003</v>
      </c>
      <c r="Q11" s="29">
        <f t="shared" ref="Q11:Q22" si="13">SUM(N11:P11)</f>
        <v>0</v>
      </c>
      <c r="R11" s="51"/>
      <c r="S11" s="29">
        <f t="shared" ref="S11:S22" si="14">Q11</f>
        <v>0</v>
      </c>
      <c r="T11" s="29">
        <v>0</v>
      </c>
      <c r="U11" s="29">
        <v>0</v>
      </c>
      <c r="V11" s="29">
        <f t="shared" ref="V11:V22" si="15">SUM(S11:U11)</f>
        <v>0</v>
      </c>
      <c r="W11" s="51"/>
      <c r="X11" s="29">
        <f t="shared" ref="X11:X22" si="16">V11</f>
        <v>0</v>
      </c>
      <c r="Y11" s="29">
        <v>0</v>
      </c>
      <c r="Z11" s="29">
        <v>0</v>
      </c>
      <c r="AA11" s="29">
        <f t="shared" ref="AA11:AA22" si="17">SUM(X11:Z11)</f>
        <v>0</v>
      </c>
      <c r="AB11" s="29"/>
      <c r="AC11" s="29"/>
    </row>
    <row r="12" spans="1:29" x14ac:dyDescent="0.35">
      <c r="B12" s="44" t="s">
        <v>219</v>
      </c>
      <c r="D12" s="29">
        <v>10000.697609999999</v>
      </c>
      <c r="E12" s="29">
        <v>5781.8437400000003</v>
      </c>
      <c r="F12" s="29">
        <v>0</v>
      </c>
      <c r="G12" s="29">
        <f t="shared" si="9"/>
        <v>15782.54135</v>
      </c>
      <c r="H12" s="51"/>
      <c r="I12" s="29">
        <f t="shared" si="10"/>
        <v>15782.54135</v>
      </c>
      <c r="J12" s="29">
        <v>4873.9136600000002</v>
      </c>
      <c r="K12" s="29">
        <v>0</v>
      </c>
      <c r="L12" s="29">
        <f t="shared" si="11"/>
        <v>20656.455009999998</v>
      </c>
      <c r="M12" s="51"/>
      <c r="N12" s="29">
        <f t="shared" si="12"/>
        <v>20656.455009999998</v>
      </c>
      <c r="O12" s="29">
        <v>14301.445</v>
      </c>
      <c r="P12" s="29">
        <v>0</v>
      </c>
      <c r="Q12" s="29">
        <f t="shared" si="13"/>
        <v>34957.900009999998</v>
      </c>
      <c r="R12" s="51"/>
      <c r="S12" s="29">
        <f t="shared" si="14"/>
        <v>34957.900009999998</v>
      </c>
      <c r="T12" s="29">
        <v>0</v>
      </c>
      <c r="U12" s="29">
        <v>-34957.900009999998</v>
      </c>
      <c r="V12" s="29">
        <f t="shared" si="15"/>
        <v>0</v>
      </c>
      <c r="W12" s="51"/>
      <c r="X12" s="29">
        <f t="shared" si="16"/>
        <v>0</v>
      </c>
      <c r="Y12" s="29">
        <v>0</v>
      </c>
      <c r="Z12" s="29">
        <v>0</v>
      </c>
      <c r="AA12" s="29">
        <f t="shared" si="17"/>
        <v>0</v>
      </c>
      <c r="AB12" s="29"/>
      <c r="AC12" s="29"/>
    </row>
    <row r="13" spans="1:29" x14ac:dyDescent="0.35">
      <c r="B13" s="44" t="s">
        <v>87</v>
      </c>
      <c r="D13" s="29">
        <v>0</v>
      </c>
      <c r="E13" s="29">
        <v>2122.81268</v>
      </c>
      <c r="F13" s="29">
        <v>0</v>
      </c>
      <c r="G13" s="29">
        <f t="shared" si="9"/>
        <v>2122.81268</v>
      </c>
      <c r="H13" s="51"/>
      <c r="I13" s="29">
        <f t="shared" si="10"/>
        <v>2122.81268</v>
      </c>
      <c r="J13" s="29">
        <v>1065.0627400000001</v>
      </c>
      <c r="K13" s="29">
        <v>0</v>
      </c>
      <c r="L13" s="29">
        <f t="shared" si="11"/>
        <v>3187.8754200000003</v>
      </c>
      <c r="M13" s="51"/>
      <c r="N13" s="29">
        <f t="shared" si="12"/>
        <v>3187.8754200000003</v>
      </c>
      <c r="O13" s="29">
        <v>42242.13</v>
      </c>
      <c r="P13" s="29">
        <v>0</v>
      </c>
      <c r="Q13" s="29">
        <f t="shared" si="13"/>
        <v>45430.005420000001</v>
      </c>
      <c r="R13" s="51"/>
      <c r="S13" s="29">
        <f t="shared" si="14"/>
        <v>45430.005420000001</v>
      </c>
      <c r="T13" s="29">
        <v>33214.629999999997</v>
      </c>
      <c r="U13" s="29">
        <v>-78644.635420000006</v>
      </c>
      <c r="V13" s="29">
        <f t="shared" si="15"/>
        <v>0</v>
      </c>
      <c r="W13" s="51"/>
      <c r="X13" s="29">
        <f t="shared" si="16"/>
        <v>0</v>
      </c>
      <c r="Y13" s="29">
        <v>0</v>
      </c>
      <c r="Z13" s="29">
        <v>0</v>
      </c>
      <c r="AA13" s="29">
        <f t="shared" si="17"/>
        <v>0</v>
      </c>
      <c r="AB13" s="29"/>
      <c r="AC13" s="29"/>
    </row>
    <row r="14" spans="1:29" x14ac:dyDescent="0.35">
      <c r="B14" s="44" t="s">
        <v>220</v>
      </c>
      <c r="D14" s="29">
        <v>0</v>
      </c>
      <c r="E14" s="29">
        <v>5289.6765300000006</v>
      </c>
      <c r="F14" s="29">
        <v>-5289.6765300000006</v>
      </c>
      <c r="G14" s="29">
        <f t="shared" si="9"/>
        <v>0</v>
      </c>
      <c r="H14" s="51"/>
      <c r="I14" s="29">
        <f t="shared" si="10"/>
        <v>0</v>
      </c>
      <c r="J14" s="29">
        <v>1226.2985800000001</v>
      </c>
      <c r="K14" s="29">
        <v>-1226.2985800000001</v>
      </c>
      <c r="L14" s="29">
        <f t="shared" si="11"/>
        <v>0</v>
      </c>
      <c r="M14" s="51"/>
      <c r="N14" s="29">
        <f t="shared" si="12"/>
        <v>0</v>
      </c>
      <c r="O14" s="29">
        <v>0</v>
      </c>
      <c r="P14" s="29">
        <v>0</v>
      </c>
      <c r="Q14" s="29">
        <f t="shared" si="13"/>
        <v>0</v>
      </c>
      <c r="R14" s="51"/>
      <c r="S14" s="29">
        <f t="shared" si="14"/>
        <v>0</v>
      </c>
      <c r="T14" s="29">
        <v>0</v>
      </c>
      <c r="U14" s="29">
        <v>0</v>
      </c>
      <c r="V14" s="29">
        <f t="shared" si="15"/>
        <v>0</v>
      </c>
      <c r="W14" s="51"/>
      <c r="X14" s="29">
        <f t="shared" si="16"/>
        <v>0</v>
      </c>
      <c r="Y14" s="29">
        <v>0</v>
      </c>
      <c r="Z14" s="29">
        <v>0</v>
      </c>
      <c r="AA14" s="29">
        <f t="shared" si="17"/>
        <v>0</v>
      </c>
      <c r="AB14" s="29"/>
      <c r="AC14" s="29"/>
    </row>
    <row r="15" spans="1:29" x14ac:dyDescent="0.35">
      <c r="B15" s="44" t="s">
        <v>85</v>
      </c>
      <c r="D15" s="29">
        <v>324.48448999999999</v>
      </c>
      <c r="E15" s="29">
        <v>75.320729999999998</v>
      </c>
      <c r="F15" s="29">
        <v>0</v>
      </c>
      <c r="G15" s="29">
        <f t="shared" si="9"/>
        <v>399.80521999999996</v>
      </c>
      <c r="H15" s="51"/>
      <c r="I15" s="29">
        <f t="shared" si="10"/>
        <v>399.80521999999996</v>
      </c>
      <c r="J15" s="29">
        <v>811.67902000000004</v>
      </c>
      <c r="K15" s="29">
        <v>0</v>
      </c>
      <c r="L15" s="29">
        <f t="shared" si="11"/>
        <v>1211.48424</v>
      </c>
      <c r="M15" s="51"/>
      <c r="N15" s="29">
        <f t="shared" si="12"/>
        <v>1211.48424</v>
      </c>
      <c r="O15" s="29">
        <v>2624</v>
      </c>
      <c r="P15" s="29">
        <v>0</v>
      </c>
      <c r="Q15" s="29">
        <f t="shared" si="13"/>
        <v>3835.4842399999998</v>
      </c>
      <c r="R15" s="51"/>
      <c r="S15" s="29">
        <f t="shared" si="14"/>
        <v>3835.4842399999998</v>
      </c>
      <c r="T15" s="29">
        <v>23995.25</v>
      </c>
      <c r="U15" s="29">
        <v>-27830.734239999998</v>
      </c>
      <c r="V15" s="29">
        <f t="shared" si="15"/>
        <v>0</v>
      </c>
      <c r="W15" s="51"/>
      <c r="X15" s="29">
        <f t="shared" si="16"/>
        <v>0</v>
      </c>
      <c r="Y15" s="29">
        <v>0</v>
      </c>
      <c r="Z15" s="29">
        <v>0</v>
      </c>
      <c r="AA15" s="29">
        <f t="shared" si="17"/>
        <v>0</v>
      </c>
      <c r="AB15" s="29"/>
      <c r="AC15" s="29"/>
    </row>
    <row r="16" spans="1:29" x14ac:dyDescent="0.35">
      <c r="B16" s="44" t="s">
        <v>96</v>
      </c>
      <c r="D16" s="29">
        <v>0</v>
      </c>
      <c r="E16" s="29">
        <v>0</v>
      </c>
      <c r="F16" s="29">
        <v>0</v>
      </c>
      <c r="G16" s="29">
        <f t="shared" si="9"/>
        <v>0</v>
      </c>
      <c r="H16" s="51"/>
      <c r="I16" s="29">
        <f t="shared" si="10"/>
        <v>0</v>
      </c>
      <c r="J16" s="29">
        <v>85.485429999999994</v>
      </c>
      <c r="K16" s="29">
        <v>0</v>
      </c>
      <c r="L16" s="29">
        <f t="shared" si="11"/>
        <v>85.485429999999994</v>
      </c>
      <c r="M16" s="51"/>
      <c r="N16" s="29">
        <f t="shared" si="12"/>
        <v>85.485429999999994</v>
      </c>
      <c r="O16" s="29">
        <v>2450</v>
      </c>
      <c r="P16" s="29">
        <v>-2535.4854300000002</v>
      </c>
      <c r="Q16" s="29">
        <f t="shared" si="13"/>
        <v>0</v>
      </c>
      <c r="R16" s="51"/>
      <c r="S16" s="29">
        <f t="shared" si="14"/>
        <v>0</v>
      </c>
      <c r="T16" s="29">
        <v>0</v>
      </c>
      <c r="U16" s="29">
        <v>0</v>
      </c>
      <c r="V16" s="29">
        <f t="shared" si="15"/>
        <v>0</v>
      </c>
      <c r="W16" s="51"/>
      <c r="X16" s="29">
        <f t="shared" si="16"/>
        <v>0</v>
      </c>
      <c r="Y16" s="29">
        <v>0</v>
      </c>
      <c r="Z16" s="29">
        <v>0</v>
      </c>
      <c r="AA16" s="29">
        <f t="shared" si="17"/>
        <v>0</v>
      </c>
      <c r="AB16" s="29"/>
      <c r="AC16" s="29"/>
    </row>
    <row r="17" spans="1:29" x14ac:dyDescent="0.35">
      <c r="B17" s="44" t="s">
        <v>253</v>
      </c>
      <c r="D17" s="49">
        <v>0</v>
      </c>
      <c r="E17" s="49">
        <v>0</v>
      </c>
      <c r="F17" s="49">
        <v>0</v>
      </c>
      <c r="G17" s="29">
        <f t="shared" si="9"/>
        <v>0</v>
      </c>
      <c r="H17" s="51"/>
      <c r="I17" s="29">
        <f t="shared" si="10"/>
        <v>0</v>
      </c>
      <c r="J17" s="49">
        <v>0</v>
      </c>
      <c r="K17" s="49">
        <v>0</v>
      </c>
      <c r="L17" s="29">
        <f t="shared" si="11"/>
        <v>0</v>
      </c>
      <c r="M17" s="51"/>
      <c r="N17" s="29">
        <f t="shared" si="12"/>
        <v>0</v>
      </c>
      <c r="O17" s="49">
        <v>300</v>
      </c>
      <c r="P17" s="49">
        <v>-300</v>
      </c>
      <c r="Q17" s="29">
        <f t="shared" si="13"/>
        <v>0</v>
      </c>
      <c r="R17" s="51"/>
      <c r="S17" s="29">
        <f t="shared" si="14"/>
        <v>0</v>
      </c>
      <c r="T17" s="49">
        <v>1200</v>
      </c>
      <c r="U17" s="49">
        <v>-1200</v>
      </c>
      <c r="V17" s="29">
        <f t="shared" si="15"/>
        <v>0</v>
      </c>
      <c r="W17" s="51"/>
      <c r="X17" s="29">
        <f t="shared" si="16"/>
        <v>0</v>
      </c>
      <c r="Y17" s="49">
        <v>1100</v>
      </c>
      <c r="Z17" s="49">
        <v>-1100</v>
      </c>
      <c r="AA17" s="29">
        <f t="shared" si="17"/>
        <v>0</v>
      </c>
      <c r="AB17" s="49"/>
      <c r="AC17" s="29"/>
    </row>
    <row r="18" spans="1:29" x14ac:dyDescent="0.35">
      <c r="B18" s="44" t="s">
        <v>238</v>
      </c>
      <c r="D18" s="29">
        <v>0</v>
      </c>
      <c r="E18" s="29">
        <v>0</v>
      </c>
      <c r="F18" s="29">
        <v>0</v>
      </c>
      <c r="G18" s="29">
        <f t="shared" si="9"/>
        <v>0</v>
      </c>
      <c r="H18" s="51"/>
      <c r="I18" s="29">
        <f t="shared" si="10"/>
        <v>0</v>
      </c>
      <c r="J18" s="29">
        <v>138.19763</v>
      </c>
      <c r="K18" s="29">
        <v>0</v>
      </c>
      <c r="L18" s="29">
        <f t="shared" si="11"/>
        <v>138.19763</v>
      </c>
      <c r="M18" s="51"/>
      <c r="N18" s="29">
        <f t="shared" si="12"/>
        <v>138.19763</v>
      </c>
      <c r="O18" s="29">
        <v>100</v>
      </c>
      <c r="P18" s="29">
        <v>0</v>
      </c>
      <c r="Q18" s="29">
        <f t="shared" si="13"/>
        <v>238.19763</v>
      </c>
      <c r="R18" s="51"/>
      <c r="S18" s="29">
        <f t="shared" si="14"/>
        <v>238.19763</v>
      </c>
      <c r="T18" s="29">
        <v>5</v>
      </c>
      <c r="U18" s="29">
        <v>0</v>
      </c>
      <c r="V18" s="29">
        <f t="shared" si="15"/>
        <v>243.19763</v>
      </c>
      <c r="W18" s="51"/>
      <c r="X18" s="29">
        <f t="shared" si="16"/>
        <v>243.19763</v>
      </c>
      <c r="Y18" s="29">
        <v>5</v>
      </c>
      <c r="Z18" s="29">
        <v>0</v>
      </c>
      <c r="AA18" s="29">
        <f t="shared" si="17"/>
        <v>248.19763</v>
      </c>
      <c r="AB18" s="29"/>
      <c r="AC18" s="29"/>
    </row>
    <row r="19" spans="1:29" x14ac:dyDescent="0.35">
      <c r="B19" s="44" t="s">
        <v>267</v>
      </c>
      <c r="D19" s="29">
        <v>0</v>
      </c>
      <c r="E19" s="29">
        <v>0</v>
      </c>
      <c r="F19" s="29">
        <v>0</v>
      </c>
      <c r="G19" s="29">
        <f t="shared" si="9"/>
        <v>0</v>
      </c>
      <c r="H19" s="51"/>
      <c r="I19" s="29">
        <f t="shared" si="10"/>
        <v>0</v>
      </c>
      <c r="J19" s="29">
        <v>0</v>
      </c>
      <c r="K19" s="29">
        <v>0</v>
      </c>
      <c r="L19" s="29">
        <f t="shared" si="11"/>
        <v>0</v>
      </c>
      <c r="M19" s="51"/>
      <c r="N19" s="29">
        <f t="shared" si="12"/>
        <v>0</v>
      </c>
      <c r="O19" s="29">
        <v>0</v>
      </c>
      <c r="P19" s="29">
        <v>0</v>
      </c>
      <c r="Q19" s="29">
        <f t="shared" si="13"/>
        <v>0</v>
      </c>
      <c r="R19" s="51"/>
      <c r="S19" s="29">
        <f t="shared" si="14"/>
        <v>0</v>
      </c>
      <c r="T19" s="29">
        <v>195</v>
      </c>
      <c r="U19" s="29">
        <v>0</v>
      </c>
      <c r="V19" s="29">
        <f t="shared" si="15"/>
        <v>195</v>
      </c>
      <c r="W19" s="51"/>
      <c r="X19" s="29">
        <f t="shared" si="16"/>
        <v>195</v>
      </c>
      <c r="Y19" s="29">
        <v>5</v>
      </c>
      <c r="Z19" s="29">
        <v>0</v>
      </c>
      <c r="AA19" s="29">
        <f t="shared" si="17"/>
        <v>200</v>
      </c>
      <c r="AB19" s="29"/>
      <c r="AC19" s="29"/>
    </row>
    <row r="20" spans="1:29" x14ac:dyDescent="0.35">
      <c r="B20" s="44" t="s">
        <v>268</v>
      </c>
      <c r="D20" s="29">
        <v>0</v>
      </c>
      <c r="E20" s="29">
        <v>0</v>
      </c>
      <c r="F20" s="29">
        <v>0</v>
      </c>
      <c r="G20" s="29">
        <f t="shared" si="9"/>
        <v>0</v>
      </c>
      <c r="H20" s="51"/>
      <c r="I20" s="29">
        <f t="shared" si="10"/>
        <v>0</v>
      </c>
      <c r="J20" s="29">
        <v>0</v>
      </c>
      <c r="K20" s="29">
        <v>0</v>
      </c>
      <c r="L20" s="29">
        <f t="shared" si="11"/>
        <v>0</v>
      </c>
      <c r="M20" s="51"/>
      <c r="N20" s="29">
        <f t="shared" si="12"/>
        <v>0</v>
      </c>
      <c r="O20" s="29">
        <v>0</v>
      </c>
      <c r="P20" s="29">
        <v>0</v>
      </c>
      <c r="Q20" s="29">
        <f t="shared" si="13"/>
        <v>0</v>
      </c>
      <c r="R20" s="51"/>
      <c r="S20" s="29">
        <f t="shared" si="14"/>
        <v>0</v>
      </c>
      <c r="T20" s="29">
        <v>250</v>
      </c>
      <c r="U20" s="29">
        <v>0</v>
      </c>
      <c r="V20" s="29">
        <f t="shared" si="15"/>
        <v>250</v>
      </c>
      <c r="W20" s="51"/>
      <c r="X20" s="29">
        <f t="shared" si="16"/>
        <v>250</v>
      </c>
      <c r="Y20" s="29">
        <v>2000</v>
      </c>
      <c r="Z20" s="29">
        <v>0</v>
      </c>
      <c r="AA20" s="29">
        <f t="shared" si="17"/>
        <v>2250</v>
      </c>
      <c r="AB20" s="29"/>
      <c r="AC20" s="29"/>
    </row>
    <row r="21" spans="1:29" x14ac:dyDescent="0.35">
      <c r="B21" s="44" t="s">
        <v>239</v>
      </c>
      <c r="D21" s="29">
        <v>0</v>
      </c>
      <c r="E21" s="29">
        <v>0</v>
      </c>
      <c r="F21" s="29">
        <v>0</v>
      </c>
      <c r="G21" s="29">
        <f t="shared" si="9"/>
        <v>0</v>
      </c>
      <c r="H21" s="51"/>
      <c r="I21" s="29">
        <f t="shared" si="10"/>
        <v>0</v>
      </c>
      <c r="J21" s="29">
        <v>200.16482000000002</v>
      </c>
      <c r="K21" s="29">
        <v>0</v>
      </c>
      <c r="L21" s="29">
        <f t="shared" si="11"/>
        <v>200.16482000000002</v>
      </c>
      <c r="M21" s="51"/>
      <c r="N21" s="29">
        <f t="shared" si="12"/>
        <v>200.16482000000002</v>
      </c>
      <c r="O21" s="29">
        <v>1500</v>
      </c>
      <c r="P21" s="29">
        <v>0</v>
      </c>
      <c r="Q21" s="29">
        <f t="shared" si="13"/>
        <v>1700.16482</v>
      </c>
      <c r="R21" s="51"/>
      <c r="S21" s="29">
        <f t="shared" si="14"/>
        <v>1700.16482</v>
      </c>
      <c r="T21" s="29">
        <v>2500</v>
      </c>
      <c r="U21" s="29">
        <v>0</v>
      </c>
      <c r="V21" s="29">
        <f t="shared" si="15"/>
        <v>4200.16482</v>
      </c>
      <c r="W21" s="51"/>
      <c r="X21" s="29">
        <f t="shared" si="16"/>
        <v>4200.16482</v>
      </c>
      <c r="Y21" s="29">
        <v>50000</v>
      </c>
      <c r="Z21" s="29">
        <v>0</v>
      </c>
      <c r="AA21" s="29">
        <f t="shared" si="17"/>
        <v>54200.164819999998</v>
      </c>
      <c r="AB21" s="29"/>
      <c r="AC21" s="29"/>
    </row>
    <row r="22" spans="1:29" x14ac:dyDescent="0.35">
      <c r="B22" s="44" t="s">
        <v>269</v>
      </c>
      <c r="D22" s="29">
        <v>0</v>
      </c>
      <c r="E22" s="29">
        <v>0</v>
      </c>
      <c r="F22" s="29">
        <v>0</v>
      </c>
      <c r="G22" s="29">
        <f t="shared" si="9"/>
        <v>0</v>
      </c>
      <c r="H22" s="51"/>
      <c r="I22" s="29">
        <f t="shared" si="10"/>
        <v>0</v>
      </c>
      <c r="J22" s="29">
        <v>0</v>
      </c>
      <c r="K22" s="29">
        <v>0</v>
      </c>
      <c r="L22" s="29">
        <f t="shared" si="11"/>
        <v>0</v>
      </c>
      <c r="M22" s="51"/>
      <c r="N22" s="29">
        <f t="shared" si="12"/>
        <v>0</v>
      </c>
      <c r="O22" s="29">
        <v>0</v>
      </c>
      <c r="P22" s="29">
        <v>0</v>
      </c>
      <c r="Q22" s="29">
        <f t="shared" si="13"/>
        <v>0</v>
      </c>
      <c r="R22" s="51"/>
      <c r="S22" s="29">
        <f t="shared" si="14"/>
        <v>0</v>
      </c>
      <c r="T22" s="29">
        <v>1000</v>
      </c>
      <c r="U22" s="29">
        <v>0</v>
      </c>
      <c r="V22" s="29">
        <f t="shared" si="15"/>
        <v>1000</v>
      </c>
      <c r="W22" s="51"/>
      <c r="X22" s="29">
        <f t="shared" si="16"/>
        <v>1000</v>
      </c>
      <c r="Y22" s="29">
        <v>2500</v>
      </c>
      <c r="Z22" s="29">
        <v>0</v>
      </c>
      <c r="AA22" s="29">
        <f t="shared" si="17"/>
        <v>3500</v>
      </c>
      <c r="AB22" s="29"/>
      <c r="AC22" s="29"/>
    </row>
    <row r="23" spans="1:29" x14ac:dyDescent="0.35">
      <c r="B23" s="23" t="s">
        <v>26</v>
      </c>
      <c r="D23" s="29"/>
      <c r="E23" s="29"/>
      <c r="F23" s="29"/>
      <c r="G23" s="29"/>
      <c r="H23" s="51"/>
      <c r="I23" s="29"/>
      <c r="J23" s="29"/>
      <c r="K23" s="29"/>
      <c r="L23" s="29"/>
      <c r="M23" s="51"/>
      <c r="N23" s="29"/>
      <c r="O23" s="29"/>
      <c r="P23" s="29"/>
      <c r="Q23" s="29"/>
      <c r="R23" s="51"/>
      <c r="S23" s="29"/>
      <c r="T23" s="29"/>
      <c r="U23" s="29"/>
      <c r="V23" s="29"/>
      <c r="W23" s="51"/>
      <c r="X23" s="29"/>
      <c r="Y23" s="29"/>
      <c r="Z23" s="29"/>
      <c r="AA23" s="29"/>
      <c r="AB23" s="29"/>
      <c r="AC23" s="29"/>
    </row>
    <row r="24" spans="1:29" x14ac:dyDescent="0.35">
      <c r="B24" s="44" t="s">
        <v>120</v>
      </c>
      <c r="D24" s="29">
        <v>8403.8510100000003</v>
      </c>
      <c r="E24" s="29">
        <v>2368.6760899999999</v>
      </c>
      <c r="F24" s="29">
        <v>-10772.527099999999</v>
      </c>
      <c r="G24" s="29">
        <f t="shared" ref="G24:G29" si="18">SUM(D24:F24)</f>
        <v>0</v>
      </c>
      <c r="H24" s="51"/>
      <c r="I24" s="29">
        <f t="shared" ref="I24:I29" si="19">G24</f>
        <v>0</v>
      </c>
      <c r="J24" s="29">
        <v>86.483490000000003</v>
      </c>
      <c r="K24" s="29">
        <v>-86.483490000000003</v>
      </c>
      <c r="L24" s="29">
        <f t="shared" ref="L24:L29" si="20">SUM(I24:K24)</f>
        <v>0</v>
      </c>
      <c r="M24" s="51"/>
      <c r="N24" s="29">
        <f t="shared" ref="N24:N29" si="21">L24</f>
        <v>0</v>
      </c>
      <c r="O24" s="29">
        <v>0</v>
      </c>
      <c r="P24" s="29">
        <v>0</v>
      </c>
      <c r="Q24" s="29">
        <f t="shared" ref="Q24:Q29" si="22">SUM(N24:P24)</f>
        <v>0</v>
      </c>
      <c r="R24" s="51"/>
      <c r="S24" s="29">
        <f t="shared" ref="S24:S29" si="23">Q24</f>
        <v>0</v>
      </c>
      <c r="T24" s="29">
        <v>0</v>
      </c>
      <c r="U24" s="29">
        <v>0</v>
      </c>
      <c r="V24" s="29">
        <f t="shared" ref="V24:V29" si="24">SUM(S24:U24)</f>
        <v>0</v>
      </c>
      <c r="W24" s="51"/>
      <c r="X24" s="29">
        <f t="shared" ref="X24:X29" si="25">V24</f>
        <v>0</v>
      </c>
      <c r="Y24" s="29">
        <v>0</v>
      </c>
      <c r="Z24" s="29">
        <v>0</v>
      </c>
      <c r="AA24" s="29">
        <f t="shared" ref="AA24:AA29" si="26">SUM(X24:Z24)</f>
        <v>0</v>
      </c>
      <c r="AB24" s="29"/>
      <c r="AC24" s="29"/>
    </row>
    <row r="25" spans="1:29" x14ac:dyDescent="0.35">
      <c r="B25" s="44" t="s">
        <v>221</v>
      </c>
      <c r="D25" s="29">
        <v>0</v>
      </c>
      <c r="E25" s="29">
        <v>650.66387999999995</v>
      </c>
      <c r="F25" s="29">
        <v>0</v>
      </c>
      <c r="G25" s="29">
        <f t="shared" si="18"/>
        <v>650.66387999999995</v>
      </c>
      <c r="H25" s="51"/>
      <c r="I25" s="29">
        <f t="shared" si="19"/>
        <v>650.66387999999995</v>
      </c>
      <c r="J25" s="29">
        <v>281.47970000000004</v>
      </c>
      <c r="K25" s="29">
        <v>0</v>
      </c>
      <c r="L25" s="29">
        <f t="shared" si="20"/>
        <v>932.14357999999993</v>
      </c>
      <c r="M25" s="51"/>
      <c r="N25" s="29">
        <f t="shared" si="21"/>
        <v>932.14357999999993</v>
      </c>
      <c r="O25" s="29">
        <v>2400</v>
      </c>
      <c r="P25" s="29">
        <v>0</v>
      </c>
      <c r="Q25" s="29">
        <f t="shared" si="22"/>
        <v>3332.1435799999999</v>
      </c>
      <c r="R25" s="51"/>
      <c r="S25" s="29">
        <f t="shared" si="23"/>
        <v>3332.1435799999999</v>
      </c>
      <c r="T25" s="29">
        <v>1584</v>
      </c>
      <c r="U25" s="29">
        <v>0</v>
      </c>
      <c r="V25" s="29">
        <f t="shared" si="24"/>
        <v>4916.1435799999999</v>
      </c>
      <c r="W25" s="51"/>
      <c r="X25" s="29">
        <f t="shared" si="25"/>
        <v>4916.1435799999999</v>
      </c>
      <c r="Y25" s="29">
        <v>1584</v>
      </c>
      <c r="Z25" s="29">
        <v>-6500.1435799999999</v>
      </c>
      <c r="AA25" s="29">
        <f t="shared" si="26"/>
        <v>0</v>
      </c>
      <c r="AB25" s="29"/>
      <c r="AC25" s="29"/>
    </row>
    <row r="26" spans="1:29" x14ac:dyDescent="0.35">
      <c r="B26" s="44" t="s">
        <v>254</v>
      </c>
      <c r="D26" s="49">
        <v>0</v>
      </c>
      <c r="E26" s="49">
        <v>0</v>
      </c>
      <c r="F26" s="49">
        <v>0</v>
      </c>
      <c r="G26" s="29">
        <f t="shared" si="18"/>
        <v>0</v>
      </c>
      <c r="H26" s="51"/>
      <c r="I26" s="29">
        <f t="shared" si="19"/>
        <v>0</v>
      </c>
      <c r="J26" s="49">
        <v>0</v>
      </c>
      <c r="K26" s="49">
        <v>0</v>
      </c>
      <c r="L26" s="29">
        <f t="shared" si="20"/>
        <v>0</v>
      </c>
      <c r="M26" s="51"/>
      <c r="N26" s="29">
        <f t="shared" si="21"/>
        <v>0</v>
      </c>
      <c r="O26" s="49">
        <v>75</v>
      </c>
      <c r="P26" s="49">
        <v>0</v>
      </c>
      <c r="Q26" s="29">
        <f t="shared" si="22"/>
        <v>75</v>
      </c>
      <c r="R26" s="51"/>
      <c r="S26" s="29">
        <f t="shared" si="23"/>
        <v>75</v>
      </c>
      <c r="T26" s="49">
        <v>275</v>
      </c>
      <c r="U26" s="49">
        <v>0</v>
      </c>
      <c r="V26" s="29">
        <f t="shared" si="24"/>
        <v>350</v>
      </c>
      <c r="W26" s="51"/>
      <c r="X26" s="29">
        <f t="shared" si="25"/>
        <v>350</v>
      </c>
      <c r="Y26" s="49">
        <v>2325</v>
      </c>
      <c r="Z26" s="49">
        <v>-2675</v>
      </c>
      <c r="AA26" s="29">
        <f t="shared" si="26"/>
        <v>0</v>
      </c>
      <c r="AB26" s="49"/>
      <c r="AC26" s="29"/>
    </row>
    <row r="27" spans="1:29" x14ac:dyDescent="0.35">
      <c r="B27" s="44" t="s">
        <v>255</v>
      </c>
      <c r="D27" s="49">
        <v>0</v>
      </c>
      <c r="E27" s="49">
        <v>0</v>
      </c>
      <c r="F27" s="49">
        <v>0</v>
      </c>
      <c r="G27" s="29">
        <f t="shared" si="18"/>
        <v>0</v>
      </c>
      <c r="H27" s="51"/>
      <c r="I27" s="29">
        <f t="shared" si="19"/>
        <v>0</v>
      </c>
      <c r="J27" s="49">
        <v>0</v>
      </c>
      <c r="K27" s="49">
        <v>0</v>
      </c>
      <c r="L27" s="29">
        <f t="shared" si="20"/>
        <v>0</v>
      </c>
      <c r="M27" s="51"/>
      <c r="N27" s="29">
        <f t="shared" si="21"/>
        <v>0</v>
      </c>
      <c r="O27" s="49">
        <v>949.9</v>
      </c>
      <c r="P27" s="49">
        <v>-949.9</v>
      </c>
      <c r="Q27" s="29">
        <f t="shared" si="22"/>
        <v>0</v>
      </c>
      <c r="R27" s="51"/>
      <c r="S27" s="29">
        <f t="shared" si="23"/>
        <v>0</v>
      </c>
      <c r="T27" s="49">
        <v>949.9</v>
      </c>
      <c r="U27" s="49">
        <v>-949.9</v>
      </c>
      <c r="V27" s="29">
        <f t="shared" si="24"/>
        <v>0</v>
      </c>
      <c r="W27" s="51"/>
      <c r="X27" s="29">
        <f t="shared" si="25"/>
        <v>0</v>
      </c>
      <c r="Y27" s="49">
        <v>949.9</v>
      </c>
      <c r="Z27" s="49">
        <v>-949.9</v>
      </c>
      <c r="AA27" s="29">
        <f t="shared" si="26"/>
        <v>0</v>
      </c>
      <c r="AB27" s="49"/>
      <c r="AC27" s="29"/>
    </row>
    <row r="28" spans="1:29" x14ac:dyDescent="0.35">
      <c r="B28" s="44" t="s">
        <v>138</v>
      </c>
      <c r="D28" s="29">
        <v>388.10894999999999</v>
      </c>
      <c r="E28" s="29">
        <v>1773.6286</v>
      </c>
      <c r="F28" s="29">
        <v>-2158.1284700000001</v>
      </c>
      <c r="G28" s="29">
        <f t="shared" si="18"/>
        <v>3.6090799999997216</v>
      </c>
      <c r="H28" s="51"/>
      <c r="I28" s="29">
        <f t="shared" si="19"/>
        <v>3.6090799999997216</v>
      </c>
      <c r="J28" s="29">
        <v>216.72572</v>
      </c>
      <c r="K28" s="29">
        <v>0</v>
      </c>
      <c r="L28" s="29">
        <f t="shared" si="20"/>
        <v>220.33479999999972</v>
      </c>
      <c r="M28" s="51"/>
      <c r="N28" s="29">
        <f t="shared" si="21"/>
        <v>220.33479999999972</v>
      </c>
      <c r="O28" s="29">
        <v>0</v>
      </c>
      <c r="P28" s="29">
        <v>-220.3348</v>
      </c>
      <c r="Q28" s="29">
        <f t="shared" si="22"/>
        <v>-2.8421709430404007E-13</v>
      </c>
      <c r="R28" s="51"/>
      <c r="S28" s="29">
        <f t="shared" si="23"/>
        <v>-2.8421709430404007E-13</v>
      </c>
      <c r="T28" s="29">
        <v>0</v>
      </c>
      <c r="U28" s="29">
        <v>0</v>
      </c>
      <c r="V28" s="29">
        <f t="shared" si="24"/>
        <v>-2.8421709430404007E-13</v>
      </c>
      <c r="W28" s="51"/>
      <c r="X28" s="29">
        <f t="shared" si="25"/>
        <v>-2.8421709430404007E-13</v>
      </c>
      <c r="Y28" s="29">
        <v>0</v>
      </c>
      <c r="Z28" s="29">
        <v>0</v>
      </c>
      <c r="AA28" s="29">
        <f t="shared" si="26"/>
        <v>-2.8421709430404007E-13</v>
      </c>
      <c r="AB28" s="29"/>
      <c r="AC28" s="29"/>
    </row>
    <row r="29" spans="1:29" x14ac:dyDescent="0.35">
      <c r="B29" s="44" t="s">
        <v>112</v>
      </c>
      <c r="D29" s="29">
        <v>0</v>
      </c>
      <c r="E29" s="29">
        <v>0</v>
      </c>
      <c r="F29" s="29">
        <v>0</v>
      </c>
      <c r="G29" s="29">
        <f t="shared" si="18"/>
        <v>0</v>
      </c>
      <c r="H29" s="51"/>
      <c r="I29" s="29">
        <f t="shared" si="19"/>
        <v>0</v>
      </c>
      <c r="J29" s="29">
        <v>0</v>
      </c>
      <c r="K29" s="29">
        <v>0</v>
      </c>
      <c r="L29" s="29">
        <f t="shared" si="20"/>
        <v>0</v>
      </c>
      <c r="M29" s="51"/>
      <c r="N29" s="29">
        <f t="shared" si="21"/>
        <v>0</v>
      </c>
      <c r="O29" s="29">
        <v>0</v>
      </c>
      <c r="P29" s="29">
        <v>0</v>
      </c>
      <c r="Q29" s="29">
        <f t="shared" si="22"/>
        <v>0</v>
      </c>
      <c r="R29" s="51"/>
      <c r="S29" s="29">
        <f t="shared" si="23"/>
        <v>0</v>
      </c>
      <c r="T29" s="29">
        <v>250</v>
      </c>
      <c r="U29" s="29">
        <v>0</v>
      </c>
      <c r="V29" s="29">
        <f t="shared" si="24"/>
        <v>250</v>
      </c>
      <c r="W29" s="51"/>
      <c r="X29" s="29">
        <f t="shared" si="25"/>
        <v>250</v>
      </c>
      <c r="Y29" s="29">
        <v>3000</v>
      </c>
      <c r="Z29" s="29">
        <v>0</v>
      </c>
      <c r="AA29" s="29">
        <f t="shared" si="26"/>
        <v>3250</v>
      </c>
      <c r="AB29" s="29"/>
      <c r="AC29" s="29"/>
    </row>
    <row r="30" spans="1:29" x14ac:dyDescent="0.35">
      <c r="B30" s="23" t="s">
        <v>27</v>
      </c>
      <c r="D30" s="29"/>
      <c r="E30" s="29"/>
      <c r="F30" s="29"/>
      <c r="G30" s="29"/>
      <c r="H30" s="51"/>
      <c r="I30" s="29"/>
      <c r="J30" s="29"/>
      <c r="K30" s="29"/>
      <c r="L30" s="29"/>
      <c r="M30" s="51"/>
      <c r="N30" s="29"/>
      <c r="O30" s="29"/>
      <c r="P30" s="29"/>
      <c r="Q30" s="29"/>
      <c r="R30" s="51"/>
      <c r="S30" s="29"/>
      <c r="T30" s="29"/>
      <c r="U30" s="29"/>
      <c r="V30" s="29"/>
      <c r="W30" s="51"/>
      <c r="X30" s="29"/>
      <c r="Y30" s="29"/>
      <c r="Z30" s="29"/>
      <c r="AA30" s="29"/>
      <c r="AB30" s="29"/>
      <c r="AC30" s="29"/>
    </row>
    <row r="31" spans="1:29" x14ac:dyDescent="0.35">
      <c r="A31" s="59" t="s">
        <v>208</v>
      </c>
      <c r="B31" s="44" t="s">
        <v>119</v>
      </c>
      <c r="D31" s="29">
        <v>71.766139999999993</v>
      </c>
      <c r="E31" s="29">
        <v>411.05419000000001</v>
      </c>
      <c r="F31" s="29">
        <v>0</v>
      </c>
      <c r="G31" s="29">
        <f>SUM(D31:F31)</f>
        <v>482.82033000000001</v>
      </c>
      <c r="H31" s="51"/>
      <c r="I31" s="29">
        <f>G31</f>
        <v>482.82033000000001</v>
      </c>
      <c r="J31" s="29">
        <v>4299.8762200000001</v>
      </c>
      <c r="K31" s="29">
        <v>0</v>
      </c>
      <c r="L31" s="29">
        <f>SUM(I31:K31)</f>
        <v>4782.6965500000006</v>
      </c>
      <c r="M31" s="51"/>
      <c r="N31" s="29">
        <f>L31</f>
        <v>4782.6965500000006</v>
      </c>
      <c r="O31" s="29">
        <v>1010</v>
      </c>
      <c r="P31" s="29">
        <v>-5792.6965499999997</v>
      </c>
      <c r="Q31" s="29">
        <f>SUM(N31:P31)</f>
        <v>0</v>
      </c>
      <c r="R31" s="51"/>
      <c r="S31" s="29">
        <f>Q31</f>
        <v>0</v>
      </c>
      <c r="T31" s="29">
        <v>0</v>
      </c>
      <c r="U31" s="29">
        <v>0</v>
      </c>
      <c r="V31" s="29">
        <f>SUM(S31:U31)</f>
        <v>0</v>
      </c>
      <c r="W31" s="51"/>
      <c r="X31" s="29">
        <f>V31</f>
        <v>0</v>
      </c>
      <c r="Y31" s="29">
        <v>0</v>
      </c>
      <c r="Z31" s="29">
        <v>0</v>
      </c>
      <c r="AA31" s="29">
        <f>SUM(X31:Z31)</f>
        <v>0</v>
      </c>
      <c r="AB31" s="29"/>
      <c r="AC31" s="29"/>
    </row>
    <row r="32" spans="1:29" s="23" customFormat="1" x14ac:dyDescent="0.35">
      <c r="B32" s="44" t="s">
        <v>131</v>
      </c>
      <c r="C32"/>
      <c r="D32" s="29">
        <v>3705.32953</v>
      </c>
      <c r="E32" s="29">
        <v>2816.3107</v>
      </c>
      <c r="F32" s="29">
        <v>-538.38585</v>
      </c>
      <c r="G32" s="29">
        <f>SUM(D32:F32)</f>
        <v>5983.2543800000003</v>
      </c>
      <c r="H32" s="51"/>
      <c r="I32" s="29">
        <f>G32</f>
        <v>5983.2543800000003</v>
      </c>
      <c r="J32" s="29">
        <v>-77.961860000000001</v>
      </c>
      <c r="K32" s="29">
        <v>-5905.29252</v>
      </c>
      <c r="L32" s="29">
        <f>SUM(I32:K32)</f>
        <v>0</v>
      </c>
      <c r="M32" s="51"/>
      <c r="N32" s="29">
        <f>L32</f>
        <v>0</v>
      </c>
      <c r="O32" s="29">
        <v>0</v>
      </c>
      <c r="P32" s="29">
        <v>0</v>
      </c>
      <c r="Q32" s="29">
        <f>SUM(N32:P32)</f>
        <v>0</v>
      </c>
      <c r="R32" s="51"/>
      <c r="S32" s="29">
        <f>Q32</f>
        <v>0</v>
      </c>
      <c r="T32" s="29">
        <v>0</v>
      </c>
      <c r="U32" s="29">
        <v>0</v>
      </c>
      <c r="V32" s="29">
        <f>SUM(S32:U32)</f>
        <v>0</v>
      </c>
      <c r="W32" s="51"/>
      <c r="X32" s="29">
        <f>V32</f>
        <v>0</v>
      </c>
      <c r="Y32" s="29">
        <v>0</v>
      </c>
      <c r="Z32" s="29">
        <v>0</v>
      </c>
      <c r="AA32" s="29">
        <f>SUM(X32:Z32)</f>
        <v>0</v>
      </c>
      <c r="AB32" s="29"/>
      <c r="AC32" s="29"/>
    </row>
    <row r="33" spans="2:29" x14ac:dyDescent="0.35">
      <c r="B33" s="23" t="s">
        <v>55</v>
      </c>
      <c r="D33" s="29"/>
      <c r="E33" s="29"/>
      <c r="F33" s="29"/>
      <c r="G33" s="29"/>
      <c r="H33" s="51"/>
      <c r="I33" s="29"/>
      <c r="J33" s="29"/>
      <c r="K33" s="29"/>
      <c r="L33" s="29"/>
      <c r="M33" s="51"/>
      <c r="N33" s="29"/>
      <c r="O33" s="29"/>
      <c r="P33" s="29"/>
      <c r="Q33" s="29"/>
      <c r="R33" s="51"/>
      <c r="S33" s="29"/>
      <c r="T33" s="29"/>
      <c r="U33" s="29"/>
      <c r="V33" s="29"/>
      <c r="W33" s="51"/>
      <c r="X33" s="29"/>
      <c r="Y33" s="29"/>
      <c r="Z33" s="29"/>
      <c r="AA33" s="29"/>
      <c r="AB33" s="29"/>
      <c r="AC33" s="29"/>
    </row>
    <row r="34" spans="2:29" x14ac:dyDescent="0.35">
      <c r="B34" s="44" t="s">
        <v>256</v>
      </c>
      <c r="D34" s="49">
        <v>0</v>
      </c>
      <c r="E34" s="49">
        <v>0</v>
      </c>
      <c r="F34" s="49">
        <v>0</v>
      </c>
      <c r="G34" s="29">
        <f>SUM(D34:F34)</f>
        <v>0</v>
      </c>
      <c r="H34" s="51"/>
      <c r="I34" s="29">
        <f>G34</f>
        <v>0</v>
      </c>
      <c r="J34" s="49">
        <v>0</v>
      </c>
      <c r="K34" s="49">
        <v>0</v>
      </c>
      <c r="L34" s="29">
        <f>SUM(I34:K34)</f>
        <v>0</v>
      </c>
      <c r="M34" s="51"/>
      <c r="N34" s="29">
        <f>L34</f>
        <v>0</v>
      </c>
      <c r="O34" s="49">
        <v>500</v>
      </c>
      <c r="P34" s="49">
        <v>0</v>
      </c>
      <c r="Q34" s="29">
        <f>SUM(N34:P34)</f>
        <v>500</v>
      </c>
      <c r="R34" s="51"/>
      <c r="S34" s="29">
        <f>Q34</f>
        <v>500</v>
      </c>
      <c r="T34" s="49">
        <v>1000</v>
      </c>
      <c r="U34" s="49">
        <v>0</v>
      </c>
      <c r="V34" s="29">
        <f>SUM(S34:U34)</f>
        <v>1500</v>
      </c>
      <c r="W34" s="51"/>
      <c r="X34" s="29">
        <f>V34</f>
        <v>1500</v>
      </c>
      <c r="Y34" s="49">
        <v>2000</v>
      </c>
      <c r="Z34" s="49">
        <v>0</v>
      </c>
      <c r="AA34" s="29">
        <f>SUM(X34:Z34)</f>
        <v>3500</v>
      </c>
      <c r="AB34" s="49"/>
      <c r="AC34" s="29"/>
    </row>
    <row r="35" spans="2:29" x14ac:dyDescent="0.35">
      <c r="B35" s="44" t="s">
        <v>130</v>
      </c>
      <c r="D35" s="29">
        <v>322.76803999999998</v>
      </c>
      <c r="E35" s="29">
        <v>2145.1559099999999</v>
      </c>
      <c r="F35" s="29">
        <v>0</v>
      </c>
      <c r="G35" s="29">
        <f>SUM(D35:F35)</f>
        <v>2467.9239499999999</v>
      </c>
      <c r="H35" s="51"/>
      <c r="I35" s="29">
        <f>G35</f>
        <v>2467.9239499999999</v>
      </c>
      <c r="J35" s="29">
        <v>855.35906</v>
      </c>
      <c r="K35" s="29">
        <v>-3323.2830099999996</v>
      </c>
      <c r="L35" s="29">
        <f>SUM(I35:K35)</f>
        <v>0</v>
      </c>
      <c r="M35" s="51"/>
      <c r="N35" s="29">
        <f>L35</f>
        <v>0</v>
      </c>
      <c r="O35" s="29">
        <v>0</v>
      </c>
      <c r="P35" s="29">
        <v>0</v>
      </c>
      <c r="Q35" s="29">
        <f>SUM(N35:P35)</f>
        <v>0</v>
      </c>
      <c r="R35" s="51"/>
      <c r="S35" s="29">
        <f>Q35</f>
        <v>0</v>
      </c>
      <c r="T35" s="29">
        <v>0</v>
      </c>
      <c r="U35" s="29">
        <v>0</v>
      </c>
      <c r="V35" s="29">
        <f>SUM(S35:U35)</f>
        <v>0</v>
      </c>
      <c r="W35" s="51"/>
      <c r="X35" s="29">
        <f>V35</f>
        <v>0</v>
      </c>
      <c r="Y35" s="29">
        <v>0</v>
      </c>
      <c r="Z35" s="29">
        <v>0</v>
      </c>
      <c r="AA35" s="29">
        <f>SUM(X35:Z35)</f>
        <v>0</v>
      </c>
      <c r="AB35" s="29"/>
      <c r="AC35" s="29"/>
    </row>
    <row r="36" spans="2:29" x14ac:dyDescent="0.35">
      <c r="B36" s="44" t="s">
        <v>270</v>
      </c>
      <c r="D36" s="29">
        <v>0</v>
      </c>
      <c r="E36" s="29">
        <v>0</v>
      </c>
      <c r="F36" s="29">
        <v>0</v>
      </c>
      <c r="G36" s="29">
        <f>SUM(D36:F36)</f>
        <v>0</v>
      </c>
      <c r="H36" s="51"/>
      <c r="I36" s="29">
        <f>G36</f>
        <v>0</v>
      </c>
      <c r="J36" s="29">
        <v>0</v>
      </c>
      <c r="K36" s="29">
        <v>0</v>
      </c>
      <c r="L36" s="29">
        <f>SUM(I36:K36)</f>
        <v>0</v>
      </c>
      <c r="M36" s="51"/>
      <c r="N36" s="29">
        <f>L36</f>
        <v>0</v>
      </c>
      <c r="O36" s="29">
        <v>0</v>
      </c>
      <c r="P36" s="29">
        <v>0</v>
      </c>
      <c r="Q36" s="29">
        <f>SUM(N36:P36)</f>
        <v>0</v>
      </c>
      <c r="R36" s="51"/>
      <c r="S36" s="29">
        <f>Q36</f>
        <v>0</v>
      </c>
      <c r="T36" s="29">
        <v>500</v>
      </c>
      <c r="U36" s="29">
        <v>0</v>
      </c>
      <c r="V36" s="29">
        <f>SUM(S36:U36)</f>
        <v>500</v>
      </c>
      <c r="W36" s="51"/>
      <c r="X36" s="29">
        <f>V36</f>
        <v>500</v>
      </c>
      <c r="Y36" s="29">
        <v>5000</v>
      </c>
      <c r="Z36" s="29">
        <v>0</v>
      </c>
      <c r="AA36" s="29">
        <f>SUM(X36:Z36)</f>
        <v>5500</v>
      </c>
      <c r="AB36" s="29"/>
      <c r="AC36" s="29"/>
    </row>
    <row r="37" spans="2:29" x14ac:dyDescent="0.35">
      <c r="B37" s="23" t="s">
        <v>56</v>
      </c>
      <c r="D37" s="29"/>
      <c r="E37" s="29"/>
      <c r="F37" s="29"/>
      <c r="G37" s="29"/>
      <c r="H37" s="51"/>
      <c r="I37" s="29"/>
      <c r="J37" s="29"/>
      <c r="K37" s="29"/>
      <c r="L37" s="29"/>
      <c r="M37" s="51"/>
      <c r="N37" s="29"/>
      <c r="O37" s="29"/>
      <c r="P37" s="29"/>
      <c r="Q37" s="29"/>
      <c r="R37" s="51"/>
      <c r="S37" s="29"/>
      <c r="T37" s="29"/>
      <c r="U37" s="29"/>
      <c r="V37" s="29"/>
      <c r="W37" s="51"/>
      <c r="X37" s="29"/>
      <c r="Y37" s="29"/>
      <c r="Z37" s="29"/>
      <c r="AA37" s="29"/>
      <c r="AB37" s="29"/>
      <c r="AC37" s="29"/>
    </row>
    <row r="38" spans="2:29" x14ac:dyDescent="0.35">
      <c r="B38" s="44" t="s">
        <v>139</v>
      </c>
      <c r="D38" s="29">
        <v>30.966840000000001</v>
      </c>
      <c r="E38" s="29">
        <v>2306.8888500000003</v>
      </c>
      <c r="F38" s="29">
        <v>-2337.8556899999999</v>
      </c>
      <c r="G38" s="29">
        <f>SUM(D38:F38)</f>
        <v>0</v>
      </c>
      <c r="H38" s="51"/>
      <c r="I38" s="29">
        <f>G38</f>
        <v>0</v>
      </c>
      <c r="J38" s="29">
        <v>0</v>
      </c>
      <c r="K38" s="29">
        <v>0</v>
      </c>
      <c r="L38" s="29">
        <f>SUM(I38:K38)</f>
        <v>0</v>
      </c>
      <c r="M38" s="51"/>
      <c r="N38" s="29">
        <f>L38</f>
        <v>0</v>
      </c>
      <c r="O38" s="29">
        <v>0</v>
      </c>
      <c r="P38" s="29">
        <v>0</v>
      </c>
      <c r="Q38" s="29">
        <f>SUM(N38:P38)</f>
        <v>0</v>
      </c>
      <c r="R38" s="51"/>
      <c r="S38" s="29">
        <f>Q38</f>
        <v>0</v>
      </c>
      <c r="T38" s="29">
        <v>0</v>
      </c>
      <c r="U38" s="29">
        <v>0</v>
      </c>
      <c r="V38" s="29">
        <f>SUM(S38:U38)</f>
        <v>0</v>
      </c>
      <c r="W38" s="51"/>
      <c r="X38" s="29">
        <f>V38</f>
        <v>0</v>
      </c>
      <c r="Y38" s="29">
        <v>0</v>
      </c>
      <c r="Z38" s="29">
        <v>0</v>
      </c>
      <c r="AA38" s="29">
        <f>SUM(X38:Z38)</f>
        <v>0</v>
      </c>
      <c r="AB38" s="29"/>
      <c r="AC38" s="29"/>
    </row>
    <row r="39" spans="2:29" x14ac:dyDescent="0.35">
      <c r="B39" s="44" t="s">
        <v>166</v>
      </c>
      <c r="D39" s="29">
        <v>0</v>
      </c>
      <c r="E39" s="29">
        <v>0</v>
      </c>
      <c r="F39" s="29">
        <v>0</v>
      </c>
      <c r="G39" s="29">
        <f>SUM(D39:F39)</f>
        <v>0</v>
      </c>
      <c r="H39" s="51"/>
      <c r="I39" s="29">
        <f>G39</f>
        <v>0</v>
      </c>
      <c r="J39" s="29">
        <v>2286.8298500000001</v>
      </c>
      <c r="K39" s="29">
        <v>-2286.8298500000001</v>
      </c>
      <c r="L39" s="29">
        <f>SUM(I39:K39)</f>
        <v>0</v>
      </c>
      <c r="M39" s="51"/>
      <c r="N39" s="29">
        <f>L39</f>
        <v>0</v>
      </c>
      <c r="O39" s="29">
        <v>0</v>
      </c>
      <c r="P39" s="29">
        <v>0</v>
      </c>
      <c r="Q39" s="29">
        <f>SUM(N39:P39)</f>
        <v>0</v>
      </c>
      <c r="R39" s="51"/>
      <c r="S39" s="29">
        <f>Q39</f>
        <v>0</v>
      </c>
      <c r="T39" s="29">
        <v>0</v>
      </c>
      <c r="U39" s="29">
        <v>0</v>
      </c>
      <c r="V39" s="29">
        <f>SUM(S39:U39)</f>
        <v>0</v>
      </c>
      <c r="W39" s="51"/>
      <c r="X39" s="29">
        <f>V39</f>
        <v>0</v>
      </c>
      <c r="Y39" s="29">
        <v>0</v>
      </c>
      <c r="Z39" s="29">
        <v>0</v>
      </c>
      <c r="AA39" s="29">
        <f>SUM(X39:Z39)</f>
        <v>0</v>
      </c>
      <c r="AB39" s="29"/>
      <c r="AC39" s="29"/>
    </row>
    <row r="40" spans="2:29" x14ac:dyDescent="0.35">
      <c r="B40" s="44" t="s">
        <v>271</v>
      </c>
      <c r="D40" s="29">
        <v>0</v>
      </c>
      <c r="E40" s="29">
        <v>0</v>
      </c>
      <c r="F40" s="29">
        <v>0</v>
      </c>
      <c r="G40" s="29">
        <f>SUM(D40:F40)</f>
        <v>0</v>
      </c>
      <c r="H40" s="51"/>
      <c r="I40" s="29">
        <f>G40</f>
        <v>0</v>
      </c>
      <c r="J40" s="29">
        <v>0</v>
      </c>
      <c r="K40" s="29">
        <v>0</v>
      </c>
      <c r="L40" s="29">
        <f>SUM(I40:K40)</f>
        <v>0</v>
      </c>
      <c r="M40" s="51"/>
      <c r="N40" s="29">
        <f>L40</f>
        <v>0</v>
      </c>
      <c r="O40" s="29">
        <v>0</v>
      </c>
      <c r="P40" s="29">
        <v>0</v>
      </c>
      <c r="Q40" s="29">
        <f>SUM(N40:P40)</f>
        <v>0</v>
      </c>
      <c r="R40" s="51"/>
      <c r="S40" s="29">
        <f>Q40</f>
        <v>0</v>
      </c>
      <c r="T40" s="29">
        <v>50</v>
      </c>
      <c r="U40" s="29">
        <v>0</v>
      </c>
      <c r="V40" s="29">
        <f>SUM(S40:U40)</f>
        <v>50</v>
      </c>
      <c r="W40" s="51"/>
      <c r="X40" s="29">
        <f>V40</f>
        <v>50</v>
      </c>
      <c r="Y40" s="29">
        <v>2000</v>
      </c>
      <c r="Z40" s="29">
        <v>-2050</v>
      </c>
      <c r="AA40" s="29">
        <f>SUM(X40:Z40)</f>
        <v>0</v>
      </c>
      <c r="AB40" s="29"/>
      <c r="AC40" s="29"/>
    </row>
    <row r="41" spans="2:29" ht="10" customHeight="1" x14ac:dyDescent="0.35">
      <c r="B41" s="44"/>
      <c r="D41" s="29"/>
      <c r="E41" s="29"/>
      <c r="F41" s="29"/>
      <c r="G41" s="29"/>
      <c r="H41" s="51"/>
      <c r="I41" s="29"/>
      <c r="J41" s="29"/>
      <c r="K41" s="29"/>
      <c r="L41" s="29"/>
      <c r="M41" s="51"/>
      <c r="N41" s="29"/>
      <c r="O41" s="29"/>
      <c r="P41" s="29"/>
      <c r="Q41" s="29"/>
      <c r="R41" s="51"/>
      <c r="S41" s="29"/>
      <c r="T41" s="29"/>
      <c r="U41" s="29"/>
      <c r="V41" s="29"/>
      <c r="W41" s="51"/>
      <c r="X41" s="29"/>
      <c r="Y41" s="29"/>
      <c r="Z41" s="29"/>
      <c r="AA41" s="29"/>
      <c r="AB41" s="29"/>
      <c r="AC41" s="29"/>
    </row>
    <row r="42" spans="2:29" s="23" customFormat="1" x14ac:dyDescent="0.35">
      <c r="B42" s="23" t="s">
        <v>192</v>
      </c>
      <c r="D42" s="30"/>
      <c r="E42" s="30"/>
      <c r="F42" s="30"/>
      <c r="G42" s="30"/>
      <c r="H42" s="52"/>
      <c r="I42" s="30"/>
      <c r="J42" s="30"/>
      <c r="K42" s="30"/>
      <c r="L42" s="30"/>
      <c r="M42" s="52"/>
      <c r="N42" s="30"/>
      <c r="O42" s="30"/>
      <c r="P42" s="30"/>
      <c r="Q42" s="30"/>
      <c r="R42" s="52"/>
      <c r="S42" s="30"/>
      <c r="T42" s="30"/>
      <c r="U42" s="30"/>
      <c r="V42" s="30"/>
      <c r="W42" s="52"/>
      <c r="X42" s="30"/>
      <c r="Y42" s="30"/>
      <c r="Z42" s="30"/>
      <c r="AA42" s="30"/>
      <c r="AB42" s="30"/>
      <c r="AC42" s="30"/>
    </row>
    <row r="43" spans="2:29" x14ac:dyDescent="0.35">
      <c r="B43" s="44" t="s">
        <v>62</v>
      </c>
      <c r="D43" s="29">
        <v>4455.1814299999996</v>
      </c>
      <c r="E43" s="29">
        <v>1004.2855500000001</v>
      </c>
      <c r="F43" s="29">
        <v>-5459.4669800000001</v>
      </c>
      <c r="G43" s="29">
        <f>SUM(D43:F43)</f>
        <v>0</v>
      </c>
      <c r="H43" s="51"/>
      <c r="I43" s="29">
        <f>G43</f>
        <v>0</v>
      </c>
      <c r="J43" s="29">
        <v>0</v>
      </c>
      <c r="K43" s="29">
        <v>0</v>
      </c>
      <c r="L43" s="29">
        <f>SUM(I43:K43)</f>
        <v>0</v>
      </c>
      <c r="M43" s="51"/>
      <c r="N43" s="29">
        <f>L43</f>
        <v>0</v>
      </c>
      <c r="O43" s="29">
        <v>0</v>
      </c>
      <c r="P43" s="29">
        <v>0</v>
      </c>
      <c r="Q43" s="29">
        <f>SUM(N43:P43)</f>
        <v>0</v>
      </c>
      <c r="R43" s="51"/>
      <c r="S43" s="29">
        <f>Q43</f>
        <v>0</v>
      </c>
      <c r="T43" s="29">
        <v>0</v>
      </c>
      <c r="U43" s="29">
        <v>0</v>
      </c>
      <c r="V43" s="29">
        <f>SUM(S43:U43)</f>
        <v>0</v>
      </c>
      <c r="W43" s="51"/>
      <c r="X43" s="29">
        <f>V43</f>
        <v>0</v>
      </c>
      <c r="Y43" s="29">
        <v>0</v>
      </c>
      <c r="Z43" s="29">
        <v>0</v>
      </c>
      <c r="AA43" s="29">
        <f>SUM(X43:Z43)</f>
        <v>0</v>
      </c>
      <c r="AB43" s="29"/>
      <c r="AC43" s="29"/>
    </row>
    <row r="44" spans="2:29" ht="8" customHeight="1" x14ac:dyDescent="0.35">
      <c r="D44" s="29"/>
      <c r="E44" s="29"/>
      <c r="F44" s="29"/>
      <c r="G44" s="29"/>
      <c r="H44" s="51"/>
      <c r="I44" s="29"/>
      <c r="J44" s="29"/>
      <c r="K44" s="29"/>
      <c r="L44" s="29"/>
      <c r="M44" s="51"/>
      <c r="N44" s="29"/>
      <c r="O44" s="29"/>
      <c r="P44" s="29"/>
      <c r="Q44" s="29"/>
      <c r="R44" s="51"/>
      <c r="S44" s="29"/>
      <c r="T44" s="29"/>
      <c r="U44" s="29"/>
      <c r="V44" s="29"/>
      <c r="W44" s="51"/>
      <c r="X44" s="29"/>
      <c r="Y44" s="29"/>
      <c r="Z44" s="29"/>
      <c r="AA44" s="29"/>
      <c r="AB44" s="29"/>
      <c r="AC44" s="29"/>
    </row>
    <row r="45" spans="2:29" x14ac:dyDescent="0.35">
      <c r="B45" s="23" t="s">
        <v>58</v>
      </c>
      <c r="C45" s="23"/>
      <c r="D45" s="30">
        <f>SUBTOTAL(9,D9:D43)</f>
        <v>34000.465819999998</v>
      </c>
      <c r="E45" s="30">
        <f>SUBTOTAL(9,E9:E43)</f>
        <v>58039.726450000009</v>
      </c>
      <c r="F45" s="30">
        <f>SUBTOTAL(9,F9:F43)</f>
        <v>-26678.479200000002</v>
      </c>
      <c r="G45" s="30">
        <f>SUBTOTAL(9,G9:G43)</f>
        <v>65361.713070000005</v>
      </c>
      <c r="H45" s="52"/>
      <c r="I45" s="30">
        <f>SUBTOTAL(9,I9:I43)</f>
        <v>65361.713070000005</v>
      </c>
      <c r="J45" s="30">
        <f>SUBTOTAL(9,J9:J43)</f>
        <v>34296.984969999998</v>
      </c>
      <c r="K45" s="30">
        <f>SUBTOTAL(9,K9:K43)</f>
        <v>-12828.187449999999</v>
      </c>
      <c r="L45" s="30">
        <f>SUBTOTAL(9,L9:L43)</f>
        <v>86830.510589999991</v>
      </c>
      <c r="M45" s="52"/>
      <c r="N45" s="30">
        <f>SUBTOTAL(9,N9:N43)</f>
        <v>86830.510589999991</v>
      </c>
      <c r="O45" s="30">
        <f>SUBTOTAL(9,O9:O43)</f>
        <v>88304.174999999988</v>
      </c>
      <c r="P45" s="30">
        <f>SUBTOTAL(9,P9:P43)</f>
        <v>-72018.123309999995</v>
      </c>
      <c r="Q45" s="30">
        <f>SUBTOTAL(9,Q9:Q43)</f>
        <v>103116.56228000001</v>
      </c>
      <c r="R45" s="52"/>
      <c r="S45" s="30">
        <f>SUBTOTAL(9,S9:S43)</f>
        <v>103116.56228000001</v>
      </c>
      <c r="T45" s="30">
        <f>SUBTOTAL(9,T9:T43)</f>
        <v>103386.62</v>
      </c>
      <c r="U45" s="30">
        <f>SUBTOTAL(9,U9:U43)</f>
        <v>-143583.16967</v>
      </c>
      <c r="V45" s="30">
        <f>SUBTOTAL(9,V9:V43)</f>
        <v>62920.012609999991</v>
      </c>
      <c r="W45" s="52"/>
      <c r="X45" s="30">
        <f>SUBTOTAL(9,X9:X43)</f>
        <v>62920.012609999991</v>
      </c>
      <c r="Y45" s="30">
        <f>SUBTOTAL(9,Y9:Y43)</f>
        <v>108450.09</v>
      </c>
      <c r="Z45" s="30">
        <f>SUBTOTAL(9,Z9:Z43)</f>
        <v>-87199.100160000002</v>
      </c>
      <c r="AA45" s="30">
        <f>SUBTOTAL(9,AA9:AA43)</f>
        <v>84171.00245</v>
      </c>
      <c r="AB45" s="30"/>
      <c r="AC45" s="29"/>
    </row>
    <row r="46" spans="2:29" x14ac:dyDescent="0.35">
      <c r="D46" s="29"/>
      <c r="E46" s="29"/>
      <c r="F46" s="29"/>
      <c r="G46" s="29"/>
      <c r="H46" s="51"/>
      <c r="I46" s="29"/>
      <c r="J46" s="29"/>
      <c r="K46" s="29"/>
      <c r="L46" s="29"/>
      <c r="M46" s="51"/>
      <c r="N46" s="29"/>
      <c r="O46" s="29"/>
      <c r="P46" s="29"/>
      <c r="Q46" s="29"/>
      <c r="R46" s="51"/>
      <c r="S46" s="29"/>
      <c r="T46" s="29"/>
      <c r="U46" s="29"/>
      <c r="V46" s="29"/>
      <c r="W46" s="51"/>
      <c r="X46" s="29"/>
      <c r="Y46" s="29"/>
      <c r="Z46" s="29"/>
      <c r="AA46" s="29"/>
      <c r="AB46" s="29"/>
      <c r="AC46" s="29"/>
    </row>
    <row r="47" spans="2:29" s="23" customFormat="1" x14ac:dyDescent="0.35">
      <c r="B47" s="23" t="s">
        <v>191</v>
      </c>
      <c r="D47" s="30"/>
      <c r="E47" s="30"/>
      <c r="F47" s="30"/>
      <c r="G47" s="30"/>
      <c r="H47" s="52"/>
      <c r="I47" s="30"/>
      <c r="J47" s="30"/>
      <c r="K47" s="30"/>
      <c r="L47" s="30"/>
      <c r="M47" s="52"/>
      <c r="N47" s="30"/>
      <c r="O47" s="30"/>
      <c r="P47" s="30"/>
      <c r="Q47" s="30"/>
      <c r="R47" s="52"/>
      <c r="S47" s="30"/>
      <c r="T47" s="30"/>
      <c r="U47" s="30"/>
      <c r="V47" s="30"/>
      <c r="W47" s="52"/>
      <c r="X47" s="30"/>
      <c r="Y47" s="30"/>
      <c r="Z47" s="30"/>
      <c r="AA47" s="30"/>
      <c r="AB47" s="30"/>
      <c r="AC47" s="30"/>
    </row>
    <row r="48" spans="2:29" s="23" customFormat="1" x14ac:dyDescent="0.35">
      <c r="B48" s="23" t="s">
        <v>54</v>
      </c>
      <c r="D48" s="30"/>
      <c r="E48" s="30"/>
      <c r="F48" s="30"/>
      <c r="G48" s="30"/>
      <c r="H48" s="52"/>
      <c r="I48" s="30"/>
      <c r="J48" s="30"/>
      <c r="K48" s="30"/>
      <c r="L48" s="30"/>
      <c r="M48" s="52"/>
      <c r="N48" s="30"/>
      <c r="O48" s="30"/>
      <c r="P48" s="30"/>
      <c r="Q48" s="30"/>
      <c r="R48" s="52"/>
      <c r="S48" s="30"/>
      <c r="T48" s="30"/>
      <c r="U48" s="30"/>
      <c r="V48" s="30"/>
      <c r="W48" s="52"/>
      <c r="X48" s="30"/>
      <c r="Y48" s="30"/>
      <c r="Z48" s="30"/>
      <c r="AA48" s="30"/>
      <c r="AB48" s="30"/>
      <c r="AC48" s="30"/>
    </row>
    <row r="49" spans="1:29" s="23" customFormat="1" x14ac:dyDescent="0.35">
      <c r="B49" s="44" t="s">
        <v>222</v>
      </c>
      <c r="D49" s="29">
        <v>4541.4423399999996</v>
      </c>
      <c r="E49" s="29">
        <v>104.05219</v>
      </c>
      <c r="F49" s="29">
        <v>0</v>
      </c>
      <c r="G49" s="29">
        <f>SUM(D49:F49)</f>
        <v>4645.4945299999999</v>
      </c>
      <c r="H49" s="51"/>
      <c r="I49" s="29">
        <f>G49</f>
        <v>4645.4945299999999</v>
      </c>
      <c r="J49" s="29">
        <v>-2378.2925099999998</v>
      </c>
      <c r="K49" s="29">
        <v>-2267.2020200000002</v>
      </c>
      <c r="L49" s="29">
        <f>SUM(I49:K49)</f>
        <v>0</v>
      </c>
      <c r="M49" s="51"/>
      <c r="N49" s="29">
        <f>L49</f>
        <v>0</v>
      </c>
      <c r="O49" s="29">
        <v>0</v>
      </c>
      <c r="P49" s="29">
        <v>0</v>
      </c>
      <c r="Q49" s="29">
        <f>SUM(N49:P49)</f>
        <v>0</v>
      </c>
      <c r="R49" s="51"/>
      <c r="S49" s="29">
        <f>Q49</f>
        <v>0</v>
      </c>
      <c r="T49" s="29">
        <v>0</v>
      </c>
      <c r="U49" s="29">
        <v>0</v>
      </c>
      <c r="V49" s="29">
        <f>SUM(S49:U49)</f>
        <v>0</v>
      </c>
      <c r="W49" s="51"/>
      <c r="X49" s="29">
        <f>V49</f>
        <v>0</v>
      </c>
      <c r="Y49" s="29">
        <v>0</v>
      </c>
      <c r="Z49" s="29">
        <v>0</v>
      </c>
      <c r="AA49" s="29">
        <f>SUM(X49:Z49)</f>
        <v>0</v>
      </c>
      <c r="AB49" s="29"/>
      <c r="AC49" s="30"/>
    </row>
    <row r="50" spans="1:29" x14ac:dyDescent="0.35">
      <c r="B50" s="44" t="s">
        <v>223</v>
      </c>
      <c r="D50" s="29">
        <v>5734.9066399999992</v>
      </c>
      <c r="E50" s="29">
        <v>851.24461999999994</v>
      </c>
      <c r="F50" s="29">
        <v>0</v>
      </c>
      <c r="G50" s="29">
        <f>SUM(D50:F50)</f>
        <v>6586.1512599999987</v>
      </c>
      <c r="H50" s="51"/>
      <c r="I50" s="29">
        <f>G50</f>
        <v>6586.1512599999987</v>
      </c>
      <c r="J50" s="29">
        <v>178.60888</v>
      </c>
      <c r="K50" s="29">
        <v>0</v>
      </c>
      <c r="L50" s="29">
        <f>SUM(I50:K50)</f>
        <v>6764.7601399999985</v>
      </c>
      <c r="M50" s="51"/>
      <c r="N50" s="29">
        <f>L50</f>
        <v>6764.7601399999985</v>
      </c>
      <c r="O50" s="29">
        <v>650</v>
      </c>
      <c r="P50" s="29">
        <v>0</v>
      </c>
      <c r="Q50" s="29">
        <f>SUM(N50:P50)</f>
        <v>7414.7601399999985</v>
      </c>
      <c r="R50" s="51"/>
      <c r="S50" s="29">
        <f>Q50</f>
        <v>7414.7601399999985</v>
      </c>
      <c r="T50" s="29">
        <v>1450</v>
      </c>
      <c r="U50" s="29">
        <v>0</v>
      </c>
      <c r="V50" s="29">
        <f>SUM(S50:U50)</f>
        <v>8864.7601399999985</v>
      </c>
      <c r="W50" s="51"/>
      <c r="X50" s="29">
        <f>V50</f>
        <v>8864.7601399999985</v>
      </c>
      <c r="Y50" s="29">
        <v>905</v>
      </c>
      <c r="Z50" s="29">
        <v>-9769.7601400000003</v>
      </c>
      <c r="AA50" s="29">
        <f>SUM(X50:Z50)</f>
        <v>0</v>
      </c>
      <c r="AB50" s="29"/>
      <c r="AC50" s="29"/>
    </row>
    <row r="51" spans="1:29" x14ac:dyDescent="0.35">
      <c r="B51" s="44" t="s">
        <v>224</v>
      </c>
      <c r="D51" s="29">
        <v>2119.9905600000002</v>
      </c>
      <c r="E51" s="29">
        <v>4163.2912900000001</v>
      </c>
      <c r="F51" s="29">
        <v>0</v>
      </c>
      <c r="G51" s="29">
        <f>SUM(D51:F51)</f>
        <v>6283.2818500000003</v>
      </c>
      <c r="H51" s="51"/>
      <c r="I51" s="29">
        <f>G51</f>
        <v>6283.2818500000003</v>
      </c>
      <c r="J51" s="29">
        <v>2551.6174000000001</v>
      </c>
      <c r="K51" s="29">
        <v>0</v>
      </c>
      <c r="L51" s="29">
        <f>SUM(I51:K51)</f>
        <v>8834.8992500000004</v>
      </c>
      <c r="M51" s="51"/>
      <c r="N51" s="29">
        <f>L51</f>
        <v>8834.8992500000004</v>
      </c>
      <c r="O51" s="29">
        <v>1773</v>
      </c>
      <c r="P51" s="29">
        <v>-10607.89925</v>
      </c>
      <c r="Q51" s="29">
        <f>SUM(N51:P51)</f>
        <v>0</v>
      </c>
      <c r="R51" s="51"/>
      <c r="S51" s="29">
        <f>Q51</f>
        <v>0</v>
      </c>
      <c r="T51" s="29">
        <v>0</v>
      </c>
      <c r="U51" s="29">
        <v>0</v>
      </c>
      <c r="V51" s="29">
        <f>SUM(S51:U51)</f>
        <v>0</v>
      </c>
      <c r="W51" s="51"/>
      <c r="X51" s="29">
        <f>V51</f>
        <v>0</v>
      </c>
      <c r="Y51" s="29">
        <v>0</v>
      </c>
      <c r="Z51" s="29">
        <v>0</v>
      </c>
      <c r="AA51" s="29">
        <f>SUM(X51:Z51)</f>
        <v>0</v>
      </c>
      <c r="AB51" s="29"/>
      <c r="AC51" s="29"/>
    </row>
    <row r="52" spans="1:29" x14ac:dyDescent="0.35">
      <c r="B52" s="44" t="s">
        <v>225</v>
      </c>
      <c r="D52" s="29">
        <v>94.233260000000001</v>
      </c>
      <c r="E52" s="29">
        <v>1391.2365</v>
      </c>
      <c r="F52" s="29">
        <v>0</v>
      </c>
      <c r="G52" s="29">
        <f>SUM(D52:F52)</f>
        <v>1485.46976</v>
      </c>
      <c r="H52" s="51"/>
      <c r="I52" s="29">
        <f>G52</f>
        <v>1485.46976</v>
      </c>
      <c r="J52" s="29">
        <v>4169.3764300000003</v>
      </c>
      <c r="K52" s="29">
        <v>0</v>
      </c>
      <c r="L52" s="29">
        <f>SUM(I52:K52)</f>
        <v>5654.8461900000002</v>
      </c>
      <c r="M52" s="51"/>
      <c r="N52" s="29">
        <f>L52</f>
        <v>5654.8461900000002</v>
      </c>
      <c r="O52" s="29">
        <v>1640</v>
      </c>
      <c r="P52" s="29">
        <v>-7294.8461900000002</v>
      </c>
      <c r="Q52" s="29">
        <f>SUM(N52:P52)</f>
        <v>0</v>
      </c>
      <c r="R52" s="51"/>
      <c r="S52" s="29">
        <f>Q52</f>
        <v>0</v>
      </c>
      <c r="T52" s="29">
        <v>0</v>
      </c>
      <c r="U52" s="29">
        <v>0</v>
      </c>
      <c r="V52" s="29">
        <f>SUM(S52:U52)</f>
        <v>0</v>
      </c>
      <c r="W52" s="51"/>
      <c r="X52" s="29">
        <f>V52</f>
        <v>0</v>
      </c>
      <c r="Y52" s="29">
        <v>0</v>
      </c>
      <c r="Z52" s="29">
        <v>0</v>
      </c>
      <c r="AA52" s="29">
        <f>SUM(X52:Z52)</f>
        <v>0</v>
      </c>
      <c r="AB52" s="29"/>
      <c r="AC52" s="29"/>
    </row>
    <row r="53" spans="1:29" x14ac:dyDescent="0.35">
      <c r="B53" s="23" t="s">
        <v>44</v>
      </c>
      <c r="D53" s="29"/>
      <c r="E53" s="29"/>
      <c r="F53" s="29"/>
      <c r="G53" s="29"/>
      <c r="H53" s="51"/>
      <c r="I53" s="29"/>
      <c r="J53" s="29"/>
      <c r="K53" s="29"/>
      <c r="L53" s="29"/>
      <c r="M53" s="51"/>
      <c r="N53" s="29"/>
      <c r="O53" s="29"/>
      <c r="P53" s="29"/>
      <c r="Q53" s="29"/>
      <c r="R53" s="51"/>
      <c r="S53" s="29"/>
      <c r="T53" s="29"/>
      <c r="U53" s="29"/>
      <c r="V53" s="29"/>
      <c r="W53" s="51"/>
      <c r="X53" s="29"/>
      <c r="Y53" s="29"/>
      <c r="Z53" s="29"/>
      <c r="AA53" s="29"/>
      <c r="AB53" s="29"/>
      <c r="AC53" s="29"/>
    </row>
    <row r="54" spans="1:29" x14ac:dyDescent="0.35">
      <c r="B54" s="44" t="s">
        <v>226</v>
      </c>
      <c r="D54" s="29">
        <v>0</v>
      </c>
      <c r="E54" s="29">
        <v>288.50675000000001</v>
      </c>
      <c r="F54" s="29">
        <v>0</v>
      </c>
      <c r="G54" s="29">
        <f>SUM(D54:F54)</f>
        <v>288.50675000000001</v>
      </c>
      <c r="H54" s="51"/>
      <c r="I54" s="29">
        <f>G54</f>
        <v>288.50675000000001</v>
      </c>
      <c r="J54" s="29">
        <v>293.07334000000003</v>
      </c>
      <c r="K54" s="29">
        <v>0</v>
      </c>
      <c r="L54" s="29">
        <f>SUM(I54:K54)</f>
        <v>581.58009000000004</v>
      </c>
      <c r="M54" s="51"/>
      <c r="N54" s="29">
        <f>L54</f>
        <v>581.58009000000004</v>
      </c>
      <c r="O54" s="29">
        <v>750</v>
      </c>
      <c r="P54" s="29">
        <v>0</v>
      </c>
      <c r="Q54" s="29">
        <f>SUM(N54:P54)</f>
        <v>1331.5800899999999</v>
      </c>
      <c r="R54" s="51"/>
      <c r="S54" s="29">
        <f>Q54</f>
        <v>1331.5800899999999</v>
      </c>
      <c r="T54" s="29">
        <v>1000</v>
      </c>
      <c r="U54" s="29">
        <v>-2331.5800899999999</v>
      </c>
      <c r="V54" s="29">
        <f>SUM(S54:U54)</f>
        <v>0</v>
      </c>
      <c r="W54" s="51"/>
      <c r="X54" s="29">
        <f>V54</f>
        <v>0</v>
      </c>
      <c r="Y54" s="29">
        <v>0</v>
      </c>
      <c r="Z54" s="29">
        <v>0</v>
      </c>
      <c r="AA54" s="29">
        <f>SUM(X54:Z54)</f>
        <v>0</v>
      </c>
      <c r="AB54" s="29"/>
      <c r="AC54" s="29"/>
    </row>
    <row r="55" spans="1:29" x14ac:dyDescent="0.35">
      <c r="B55" s="23" t="s">
        <v>58</v>
      </c>
      <c r="C55" s="23"/>
      <c r="D55" s="30">
        <f>SUBTOTAL(9,D49:D54)</f>
        <v>12490.5728</v>
      </c>
      <c r="E55" s="30">
        <f>SUBTOTAL(9,E49:E54)</f>
        <v>6798.3313500000004</v>
      </c>
      <c r="F55" s="30">
        <f>SUBTOTAL(9,F49:F54)</f>
        <v>0</v>
      </c>
      <c r="G55" s="30">
        <f>SUBTOTAL(9,G49:G54)</f>
        <v>19288.904149999998</v>
      </c>
      <c r="H55" s="52"/>
      <c r="I55" s="30">
        <f>SUBTOTAL(9,I49:I54)</f>
        <v>19288.904149999998</v>
      </c>
      <c r="J55" s="30">
        <f>SUBTOTAL(9,J49:J54)</f>
        <v>4814.3835400000007</v>
      </c>
      <c r="K55" s="30">
        <f>SUBTOTAL(9,K49:K54)</f>
        <v>-2267.2020200000002</v>
      </c>
      <c r="L55" s="30">
        <f>SUBTOTAL(9,L49:L54)</f>
        <v>21836.085669999997</v>
      </c>
      <c r="M55" s="52"/>
      <c r="N55" s="30">
        <f>SUBTOTAL(9,N49:N54)</f>
        <v>21836.085669999997</v>
      </c>
      <c r="O55" s="30">
        <f>SUBTOTAL(9,O49:O54)</f>
        <v>4813</v>
      </c>
      <c r="P55" s="30">
        <f>SUBTOTAL(9,P49:P54)</f>
        <v>-17902.745439999999</v>
      </c>
      <c r="Q55" s="30">
        <f>SUBTOTAL(9,Q49:Q54)</f>
        <v>8746.340229999998</v>
      </c>
      <c r="R55" s="52"/>
      <c r="S55" s="30">
        <f>SUBTOTAL(9,S49:S54)</f>
        <v>8746.340229999998</v>
      </c>
      <c r="T55" s="30">
        <f>SUBTOTAL(9,T49:T54)</f>
        <v>2450</v>
      </c>
      <c r="U55" s="30">
        <f>SUBTOTAL(9,U49:U54)</f>
        <v>-2331.5800899999999</v>
      </c>
      <c r="V55" s="30">
        <f>SUBTOTAL(9,V49:V54)</f>
        <v>8864.7601399999985</v>
      </c>
      <c r="W55" s="52"/>
      <c r="X55" s="30">
        <f>SUBTOTAL(9,X49:X54)</f>
        <v>8864.7601399999985</v>
      </c>
      <c r="Y55" s="30">
        <f>SUBTOTAL(9,Y49:Y54)</f>
        <v>905</v>
      </c>
      <c r="Z55" s="30">
        <f>SUBTOTAL(9,Z49:Z54)</f>
        <v>-9769.7601400000003</v>
      </c>
      <c r="AA55" s="30">
        <f>SUBTOTAL(9,AA49:AA54)</f>
        <v>0</v>
      </c>
      <c r="AB55" s="30"/>
      <c r="AC55" s="29"/>
    </row>
    <row r="56" spans="1:29" x14ac:dyDescent="0.35">
      <c r="D56" s="29"/>
      <c r="E56" s="29"/>
      <c r="F56" s="29"/>
      <c r="G56" s="29"/>
      <c r="H56" s="51"/>
      <c r="I56" s="29"/>
      <c r="J56" s="29"/>
      <c r="K56" s="29"/>
      <c r="L56" s="29"/>
      <c r="M56" s="51"/>
      <c r="N56" s="29"/>
      <c r="O56" s="29"/>
      <c r="P56" s="29"/>
      <c r="Q56" s="29"/>
      <c r="R56" s="51"/>
      <c r="S56" s="29"/>
      <c r="T56" s="29"/>
      <c r="U56" s="29"/>
      <c r="V56" s="29"/>
      <c r="W56" s="51"/>
      <c r="X56" s="29"/>
      <c r="Y56" s="29"/>
      <c r="Z56" s="29"/>
      <c r="AA56" s="29"/>
      <c r="AB56" s="29"/>
      <c r="AC56" s="29"/>
    </row>
    <row r="57" spans="1:29" s="23" customFormat="1" x14ac:dyDescent="0.35">
      <c r="B57" s="23" t="s">
        <v>193</v>
      </c>
      <c r="D57" s="30"/>
      <c r="E57" s="30"/>
      <c r="F57" s="30"/>
      <c r="G57" s="30"/>
      <c r="H57" s="52"/>
      <c r="I57" s="30"/>
      <c r="J57" s="30"/>
      <c r="K57" s="30"/>
      <c r="L57" s="30"/>
      <c r="M57" s="52"/>
      <c r="N57" s="30"/>
      <c r="O57" s="30"/>
      <c r="P57" s="30"/>
      <c r="Q57" s="30"/>
      <c r="R57" s="52"/>
      <c r="S57" s="30"/>
      <c r="T57" s="30"/>
      <c r="U57" s="30"/>
      <c r="V57" s="30"/>
      <c r="W57" s="52"/>
      <c r="X57" s="30"/>
      <c r="Y57" s="30"/>
      <c r="Z57" s="30"/>
      <c r="AA57" s="30"/>
      <c r="AB57" s="30"/>
      <c r="AC57" s="30"/>
    </row>
    <row r="58" spans="1:29" s="23" customFormat="1" ht="4.5" customHeight="1" x14ac:dyDescent="0.35">
      <c r="D58" s="30"/>
      <c r="E58" s="30"/>
      <c r="F58" s="30"/>
      <c r="G58" s="30"/>
      <c r="H58" s="52"/>
      <c r="I58" s="30"/>
      <c r="J58" s="30"/>
      <c r="K58" s="30"/>
      <c r="L58" s="30"/>
      <c r="M58" s="52"/>
      <c r="N58" s="30"/>
      <c r="O58" s="30"/>
      <c r="P58" s="30"/>
      <c r="Q58" s="30"/>
      <c r="R58" s="52"/>
      <c r="S58" s="30"/>
      <c r="T58" s="30"/>
      <c r="U58" s="30"/>
      <c r="V58" s="30"/>
      <c r="W58" s="52"/>
      <c r="X58" s="30"/>
      <c r="Y58" s="30"/>
      <c r="Z58" s="30"/>
      <c r="AA58" s="30"/>
      <c r="AB58" s="30"/>
      <c r="AC58" s="30"/>
    </row>
    <row r="59" spans="1:29" s="23" customFormat="1" x14ac:dyDescent="0.35">
      <c r="B59" s="23" t="s">
        <v>29</v>
      </c>
      <c r="D59" s="30"/>
      <c r="E59" s="30"/>
      <c r="F59" s="30"/>
      <c r="G59" s="30"/>
      <c r="H59" s="52"/>
      <c r="I59" s="30"/>
      <c r="J59" s="30"/>
      <c r="K59" s="30"/>
      <c r="L59" s="30"/>
      <c r="M59" s="52"/>
      <c r="N59" s="30"/>
      <c r="O59" s="30"/>
      <c r="P59" s="30"/>
      <c r="Q59" s="30"/>
      <c r="R59" s="52"/>
      <c r="S59" s="30"/>
      <c r="T59" s="30"/>
      <c r="U59" s="30"/>
      <c r="V59" s="30"/>
      <c r="W59" s="52"/>
      <c r="X59" s="30"/>
      <c r="Y59" s="30"/>
      <c r="Z59" s="30"/>
      <c r="AA59" s="30"/>
      <c r="AB59" s="30"/>
      <c r="AC59" s="30"/>
    </row>
    <row r="60" spans="1:29" x14ac:dyDescent="0.35">
      <c r="B60" s="44" t="s">
        <v>127</v>
      </c>
      <c r="D60" s="29">
        <v>934.35653000000002</v>
      </c>
      <c r="E60" s="29">
        <v>828.14143000000001</v>
      </c>
      <c r="F60" s="29">
        <v>-1762.4979599999999</v>
      </c>
      <c r="G60" s="29">
        <f t="shared" ref="G60:G71" si="27">SUM(D60:F60)</f>
        <v>0</v>
      </c>
      <c r="H60" s="51"/>
      <c r="I60" s="29">
        <f t="shared" ref="I60:I71" si="28">G60</f>
        <v>0</v>
      </c>
      <c r="J60" s="29">
        <v>44.357469999999999</v>
      </c>
      <c r="K60" s="29">
        <v>-44.357469999999999</v>
      </c>
      <c r="L60" s="29">
        <f t="shared" ref="L60:L71" si="29">SUM(I60:K60)</f>
        <v>0</v>
      </c>
      <c r="M60" s="51"/>
      <c r="N60" s="29">
        <f t="shared" ref="N60:N71" si="30">L60</f>
        <v>0</v>
      </c>
      <c r="O60" s="29">
        <v>0</v>
      </c>
      <c r="P60" s="29">
        <v>0</v>
      </c>
      <c r="Q60" s="29">
        <f t="shared" ref="Q60:Q71" si="31">SUM(N60:P60)</f>
        <v>0</v>
      </c>
      <c r="R60" s="51"/>
      <c r="S60" s="29">
        <f t="shared" ref="S60:S71" si="32">Q60</f>
        <v>0</v>
      </c>
      <c r="T60" s="29">
        <v>0</v>
      </c>
      <c r="U60" s="29">
        <v>0</v>
      </c>
      <c r="V60" s="29">
        <f t="shared" ref="V60:V71" si="33">SUM(S60:U60)</f>
        <v>0</v>
      </c>
      <c r="W60" s="51"/>
      <c r="X60" s="29">
        <f t="shared" ref="X60:X71" si="34">V60</f>
        <v>0</v>
      </c>
      <c r="Y60" s="29">
        <v>150</v>
      </c>
      <c r="Z60" s="29">
        <v>0</v>
      </c>
      <c r="AA60" s="29">
        <f t="shared" ref="AA60:AA71" si="35">SUM(X60:Z60)</f>
        <v>150</v>
      </c>
      <c r="AB60" s="29"/>
      <c r="AC60" s="29"/>
    </row>
    <row r="61" spans="1:29" x14ac:dyDescent="0.35">
      <c r="A61" s="59" t="s">
        <v>214</v>
      </c>
      <c r="B61" s="44" t="s">
        <v>165</v>
      </c>
      <c r="D61" s="29">
        <v>0</v>
      </c>
      <c r="E61" s="29">
        <v>0</v>
      </c>
      <c r="F61" s="29">
        <v>0</v>
      </c>
      <c r="G61" s="29">
        <f t="shared" si="27"/>
        <v>0</v>
      </c>
      <c r="H61" s="51"/>
      <c r="I61" s="29">
        <f t="shared" si="28"/>
        <v>0</v>
      </c>
      <c r="J61" s="29">
        <v>452.99447999999995</v>
      </c>
      <c r="K61" s="29">
        <v>0</v>
      </c>
      <c r="L61" s="29">
        <f t="shared" si="29"/>
        <v>452.99447999999995</v>
      </c>
      <c r="M61" s="51"/>
      <c r="N61" s="29">
        <f t="shared" si="30"/>
        <v>452.99447999999995</v>
      </c>
      <c r="O61" s="29">
        <v>1499</v>
      </c>
      <c r="P61" s="29">
        <v>-1951.9944800000001</v>
      </c>
      <c r="Q61" s="29">
        <f t="shared" si="31"/>
        <v>0</v>
      </c>
      <c r="R61" s="51"/>
      <c r="S61" s="29">
        <f t="shared" si="32"/>
        <v>0</v>
      </c>
      <c r="T61" s="29">
        <v>0</v>
      </c>
      <c r="U61" s="29">
        <v>0</v>
      </c>
      <c r="V61" s="29">
        <f t="shared" si="33"/>
        <v>0</v>
      </c>
      <c r="W61" s="51"/>
      <c r="X61" s="29">
        <f t="shared" si="34"/>
        <v>0</v>
      </c>
      <c r="Y61" s="29">
        <v>0</v>
      </c>
      <c r="Z61" s="29">
        <v>0</v>
      </c>
      <c r="AA61" s="29">
        <f t="shared" si="35"/>
        <v>0</v>
      </c>
      <c r="AB61" s="29"/>
      <c r="AC61" s="29"/>
    </row>
    <row r="62" spans="1:29" x14ac:dyDescent="0.35">
      <c r="B62" s="44" t="s">
        <v>128</v>
      </c>
      <c r="D62" s="29">
        <v>0</v>
      </c>
      <c r="E62" s="29">
        <v>201.20508999999998</v>
      </c>
      <c r="F62" s="29">
        <v>0</v>
      </c>
      <c r="G62" s="29">
        <f t="shared" si="27"/>
        <v>201.20508999999998</v>
      </c>
      <c r="H62" s="51"/>
      <c r="I62" s="29">
        <f t="shared" si="28"/>
        <v>201.20508999999998</v>
      </c>
      <c r="J62" s="29">
        <v>735.4839300000001</v>
      </c>
      <c r="K62" s="29">
        <v>-936.68902000000003</v>
      </c>
      <c r="L62" s="29">
        <f t="shared" si="29"/>
        <v>0</v>
      </c>
      <c r="M62" s="51"/>
      <c r="N62" s="29">
        <f t="shared" si="30"/>
        <v>0</v>
      </c>
      <c r="O62" s="29">
        <v>0</v>
      </c>
      <c r="P62" s="29">
        <v>0</v>
      </c>
      <c r="Q62" s="29">
        <f t="shared" si="31"/>
        <v>0</v>
      </c>
      <c r="R62" s="51"/>
      <c r="S62" s="29">
        <f t="shared" si="32"/>
        <v>0</v>
      </c>
      <c r="T62" s="29">
        <v>0</v>
      </c>
      <c r="U62" s="29">
        <v>0</v>
      </c>
      <c r="V62" s="29">
        <f t="shared" si="33"/>
        <v>0</v>
      </c>
      <c r="W62" s="51"/>
      <c r="X62" s="29">
        <f t="shared" si="34"/>
        <v>0</v>
      </c>
      <c r="Y62" s="29">
        <v>0</v>
      </c>
      <c r="Z62" s="29">
        <v>0</v>
      </c>
      <c r="AA62" s="29">
        <f t="shared" si="35"/>
        <v>0</v>
      </c>
      <c r="AB62" s="29"/>
      <c r="AC62" s="29"/>
    </row>
    <row r="63" spans="1:29" x14ac:dyDescent="0.35">
      <c r="B63" s="44" t="s">
        <v>137</v>
      </c>
      <c r="D63" s="29">
        <v>581.24602000000004</v>
      </c>
      <c r="E63" s="29">
        <v>534.63806999999997</v>
      </c>
      <c r="F63" s="29">
        <v>0</v>
      </c>
      <c r="G63" s="29">
        <f t="shared" si="27"/>
        <v>1115.88409</v>
      </c>
      <c r="H63" s="51"/>
      <c r="I63" s="29">
        <f t="shared" si="28"/>
        <v>1115.88409</v>
      </c>
      <c r="J63" s="29">
        <v>104.36453999999999</v>
      </c>
      <c r="K63" s="29">
        <v>-1220.2486299999998</v>
      </c>
      <c r="L63" s="29">
        <f t="shared" si="29"/>
        <v>0</v>
      </c>
      <c r="M63" s="51"/>
      <c r="N63" s="29">
        <f t="shared" si="30"/>
        <v>0</v>
      </c>
      <c r="O63" s="29">
        <v>0</v>
      </c>
      <c r="P63" s="29">
        <v>0</v>
      </c>
      <c r="Q63" s="29">
        <f t="shared" si="31"/>
        <v>0</v>
      </c>
      <c r="R63" s="51"/>
      <c r="S63" s="29">
        <f t="shared" si="32"/>
        <v>0</v>
      </c>
      <c r="T63" s="29">
        <v>0</v>
      </c>
      <c r="U63" s="29">
        <v>0</v>
      </c>
      <c r="V63" s="29">
        <f t="shared" si="33"/>
        <v>0</v>
      </c>
      <c r="W63" s="51"/>
      <c r="X63" s="29">
        <f t="shared" si="34"/>
        <v>0</v>
      </c>
      <c r="Y63" s="29">
        <v>0</v>
      </c>
      <c r="Z63" s="29">
        <v>0</v>
      </c>
      <c r="AA63" s="29">
        <f t="shared" si="35"/>
        <v>0</v>
      </c>
      <c r="AB63" s="29"/>
      <c r="AC63" s="29"/>
    </row>
    <row r="64" spans="1:29" x14ac:dyDescent="0.35">
      <c r="B64" s="44" t="s">
        <v>86</v>
      </c>
      <c r="D64" s="29">
        <v>64.343230000000005</v>
      </c>
      <c r="E64" s="29">
        <v>850.47591</v>
      </c>
      <c r="F64" s="29">
        <v>-20.43516</v>
      </c>
      <c r="G64" s="29">
        <f t="shared" si="27"/>
        <v>894.38398000000007</v>
      </c>
      <c r="H64" s="51"/>
      <c r="I64" s="29">
        <f t="shared" si="28"/>
        <v>894.38398000000007</v>
      </c>
      <c r="J64" s="29">
        <v>545.70121999999992</v>
      </c>
      <c r="K64" s="29">
        <v>0</v>
      </c>
      <c r="L64" s="29">
        <f t="shared" si="29"/>
        <v>1440.0852</v>
      </c>
      <c r="M64" s="51"/>
      <c r="N64" s="29">
        <f t="shared" si="30"/>
        <v>1440.0852</v>
      </c>
      <c r="O64" s="29">
        <v>200</v>
      </c>
      <c r="P64" s="29">
        <v>-1640.0852</v>
      </c>
      <c r="Q64" s="29">
        <f t="shared" si="31"/>
        <v>0</v>
      </c>
      <c r="R64" s="51"/>
      <c r="S64" s="29">
        <f t="shared" si="32"/>
        <v>0</v>
      </c>
      <c r="T64" s="29">
        <v>0</v>
      </c>
      <c r="U64" s="29">
        <v>0</v>
      </c>
      <c r="V64" s="29">
        <f t="shared" si="33"/>
        <v>0</v>
      </c>
      <c r="W64" s="51"/>
      <c r="X64" s="29">
        <f t="shared" si="34"/>
        <v>0</v>
      </c>
      <c r="Y64" s="29">
        <v>0</v>
      </c>
      <c r="Z64" s="29">
        <v>0</v>
      </c>
      <c r="AA64" s="29">
        <f t="shared" si="35"/>
        <v>0</v>
      </c>
      <c r="AB64" s="29"/>
      <c r="AC64" s="29"/>
    </row>
    <row r="65" spans="2:29" x14ac:dyDescent="0.35">
      <c r="B65" s="44" t="s">
        <v>273</v>
      </c>
      <c r="D65" s="29">
        <v>0</v>
      </c>
      <c r="E65" s="29">
        <v>0</v>
      </c>
      <c r="F65" s="29">
        <v>0</v>
      </c>
      <c r="G65" s="29">
        <f t="shared" si="27"/>
        <v>0</v>
      </c>
      <c r="H65" s="51"/>
      <c r="I65" s="29">
        <f t="shared" si="28"/>
        <v>0</v>
      </c>
      <c r="J65" s="29">
        <v>0</v>
      </c>
      <c r="K65" s="29">
        <v>0</v>
      </c>
      <c r="L65" s="29">
        <f t="shared" si="29"/>
        <v>0</v>
      </c>
      <c r="M65" s="51"/>
      <c r="N65" s="29">
        <f t="shared" si="30"/>
        <v>0</v>
      </c>
      <c r="O65" s="29">
        <v>0</v>
      </c>
      <c r="P65" s="29">
        <v>0</v>
      </c>
      <c r="Q65" s="29">
        <f t="shared" si="31"/>
        <v>0</v>
      </c>
      <c r="R65" s="51"/>
      <c r="S65" s="29">
        <f t="shared" si="32"/>
        <v>0</v>
      </c>
      <c r="T65" s="29">
        <v>200</v>
      </c>
      <c r="U65" s="29">
        <v>0</v>
      </c>
      <c r="V65" s="29">
        <f t="shared" si="33"/>
        <v>200</v>
      </c>
      <c r="W65" s="51"/>
      <c r="X65" s="29">
        <f t="shared" si="34"/>
        <v>200</v>
      </c>
      <c r="Y65" s="29">
        <v>900</v>
      </c>
      <c r="Z65" s="29">
        <v>-1100</v>
      </c>
      <c r="AA65" s="29">
        <f t="shared" si="35"/>
        <v>0</v>
      </c>
      <c r="AB65" s="29"/>
      <c r="AC65" s="29"/>
    </row>
    <row r="66" spans="2:29" x14ac:dyDescent="0.35">
      <c r="B66" s="44" t="s">
        <v>244</v>
      </c>
      <c r="D66" s="49">
        <v>0</v>
      </c>
      <c r="E66" s="49">
        <v>0</v>
      </c>
      <c r="F66" s="49">
        <v>0</v>
      </c>
      <c r="G66" s="29">
        <f t="shared" si="27"/>
        <v>0</v>
      </c>
      <c r="H66" s="51"/>
      <c r="I66" s="29">
        <f t="shared" si="28"/>
        <v>0</v>
      </c>
      <c r="J66" s="49">
        <v>7.7929599999999999</v>
      </c>
      <c r="K66" s="49">
        <v>0</v>
      </c>
      <c r="L66" s="29">
        <f t="shared" si="29"/>
        <v>7.7929599999999999</v>
      </c>
      <c r="M66" s="51"/>
      <c r="N66" s="29">
        <f t="shared" si="30"/>
        <v>7.7929599999999999</v>
      </c>
      <c r="O66" s="49">
        <v>200</v>
      </c>
      <c r="P66" s="49">
        <v>0</v>
      </c>
      <c r="Q66" s="29">
        <f t="shared" si="31"/>
        <v>207.79295999999999</v>
      </c>
      <c r="R66" s="51"/>
      <c r="S66" s="29">
        <f t="shared" si="32"/>
        <v>207.79295999999999</v>
      </c>
      <c r="T66" s="49">
        <v>700</v>
      </c>
      <c r="U66" s="49">
        <v>-907.79295999999999</v>
      </c>
      <c r="V66" s="29">
        <f t="shared" si="33"/>
        <v>0</v>
      </c>
      <c r="W66" s="51"/>
      <c r="X66" s="29">
        <f t="shared" si="34"/>
        <v>0</v>
      </c>
      <c r="Y66" s="49">
        <v>0</v>
      </c>
      <c r="Z66" s="49">
        <v>0</v>
      </c>
      <c r="AA66" s="29">
        <f t="shared" si="35"/>
        <v>0</v>
      </c>
      <c r="AB66" s="49"/>
      <c r="AC66" s="29"/>
    </row>
    <row r="67" spans="2:29" x14ac:dyDescent="0.35">
      <c r="B67" s="44" t="s">
        <v>260</v>
      </c>
      <c r="D67" s="49">
        <v>0</v>
      </c>
      <c r="E67" s="49">
        <v>0</v>
      </c>
      <c r="F67" s="49">
        <v>0</v>
      </c>
      <c r="G67" s="29">
        <f t="shared" si="27"/>
        <v>0</v>
      </c>
      <c r="H67" s="51"/>
      <c r="I67" s="29">
        <f t="shared" si="28"/>
        <v>0</v>
      </c>
      <c r="J67" s="49">
        <v>0</v>
      </c>
      <c r="K67" s="49">
        <v>0</v>
      </c>
      <c r="L67" s="29">
        <f t="shared" si="29"/>
        <v>0</v>
      </c>
      <c r="M67" s="51"/>
      <c r="N67" s="29">
        <f t="shared" si="30"/>
        <v>0</v>
      </c>
      <c r="O67" s="49">
        <v>150</v>
      </c>
      <c r="P67" s="49">
        <v>0</v>
      </c>
      <c r="Q67" s="29">
        <f t="shared" si="31"/>
        <v>150</v>
      </c>
      <c r="R67" s="51"/>
      <c r="S67" s="29">
        <f t="shared" si="32"/>
        <v>150</v>
      </c>
      <c r="T67" s="49">
        <v>500</v>
      </c>
      <c r="U67" s="49">
        <v>-650</v>
      </c>
      <c r="V67" s="29">
        <f t="shared" si="33"/>
        <v>0</v>
      </c>
      <c r="W67" s="51"/>
      <c r="X67" s="29">
        <f t="shared" si="34"/>
        <v>0</v>
      </c>
      <c r="Y67" s="49">
        <v>0</v>
      </c>
      <c r="Z67" s="49">
        <v>0</v>
      </c>
      <c r="AA67" s="29">
        <f t="shared" si="35"/>
        <v>0</v>
      </c>
      <c r="AB67" s="49"/>
      <c r="AC67" s="29"/>
    </row>
    <row r="68" spans="2:29" x14ac:dyDescent="0.35">
      <c r="B68" s="44" t="s">
        <v>274</v>
      </c>
      <c r="D68" s="29">
        <v>0</v>
      </c>
      <c r="E68" s="29">
        <v>0</v>
      </c>
      <c r="F68" s="29">
        <v>0</v>
      </c>
      <c r="G68" s="29">
        <f t="shared" si="27"/>
        <v>0</v>
      </c>
      <c r="H68" s="51"/>
      <c r="I68" s="29">
        <f t="shared" si="28"/>
        <v>0</v>
      </c>
      <c r="J68" s="29">
        <v>0</v>
      </c>
      <c r="K68" s="29">
        <v>0</v>
      </c>
      <c r="L68" s="29">
        <f t="shared" si="29"/>
        <v>0</v>
      </c>
      <c r="M68" s="51"/>
      <c r="N68" s="29">
        <f t="shared" si="30"/>
        <v>0</v>
      </c>
      <c r="O68" s="29">
        <v>0</v>
      </c>
      <c r="P68" s="29">
        <v>0</v>
      </c>
      <c r="Q68" s="29">
        <f t="shared" si="31"/>
        <v>0</v>
      </c>
      <c r="R68" s="51"/>
      <c r="S68" s="29">
        <f t="shared" si="32"/>
        <v>0</v>
      </c>
      <c r="T68" s="29">
        <v>60</v>
      </c>
      <c r="U68" s="29">
        <v>0</v>
      </c>
      <c r="V68" s="29">
        <f t="shared" si="33"/>
        <v>60</v>
      </c>
      <c r="W68" s="51"/>
      <c r="X68" s="29">
        <f t="shared" si="34"/>
        <v>60</v>
      </c>
      <c r="Y68" s="29">
        <v>400</v>
      </c>
      <c r="Z68" s="29">
        <v>-460</v>
      </c>
      <c r="AA68" s="29">
        <f t="shared" si="35"/>
        <v>0</v>
      </c>
      <c r="AB68" s="29"/>
      <c r="AC68" s="29"/>
    </row>
    <row r="69" spans="2:29" x14ac:dyDescent="0.35">
      <c r="B69" s="44" t="s">
        <v>280</v>
      </c>
      <c r="D69" s="29">
        <v>0</v>
      </c>
      <c r="E69" s="29">
        <v>0</v>
      </c>
      <c r="F69" s="29">
        <v>0</v>
      </c>
      <c r="G69" s="29">
        <f t="shared" si="27"/>
        <v>0</v>
      </c>
      <c r="H69" s="51"/>
      <c r="I69" s="29">
        <f t="shared" si="28"/>
        <v>0</v>
      </c>
      <c r="J69" s="29">
        <v>0</v>
      </c>
      <c r="K69" s="29">
        <v>0</v>
      </c>
      <c r="L69" s="29">
        <f t="shared" si="29"/>
        <v>0</v>
      </c>
      <c r="M69" s="51"/>
      <c r="N69" s="29">
        <f t="shared" si="30"/>
        <v>0</v>
      </c>
      <c r="O69" s="29">
        <v>0</v>
      </c>
      <c r="P69" s="29">
        <v>0</v>
      </c>
      <c r="Q69" s="29">
        <f t="shared" si="31"/>
        <v>0</v>
      </c>
      <c r="R69" s="51"/>
      <c r="S69" s="29">
        <f t="shared" si="32"/>
        <v>0</v>
      </c>
      <c r="T69" s="29">
        <v>0</v>
      </c>
      <c r="U69" s="29">
        <v>0</v>
      </c>
      <c r="V69" s="29">
        <f t="shared" si="33"/>
        <v>0</v>
      </c>
      <c r="W69" s="51"/>
      <c r="X69" s="29">
        <f t="shared" si="34"/>
        <v>0</v>
      </c>
      <c r="Y69" s="29">
        <v>400</v>
      </c>
      <c r="Z69" s="29">
        <v>-400</v>
      </c>
      <c r="AA69" s="29">
        <f t="shared" si="35"/>
        <v>0</v>
      </c>
      <c r="AB69" s="29"/>
      <c r="AC69" s="29"/>
    </row>
    <row r="70" spans="2:29" x14ac:dyDescent="0.35">
      <c r="B70" s="44" t="s">
        <v>275</v>
      </c>
      <c r="D70" s="29">
        <v>0</v>
      </c>
      <c r="E70" s="29">
        <v>0</v>
      </c>
      <c r="F70" s="29">
        <v>0</v>
      </c>
      <c r="G70" s="29">
        <f t="shared" si="27"/>
        <v>0</v>
      </c>
      <c r="H70" s="51"/>
      <c r="I70" s="29">
        <f t="shared" si="28"/>
        <v>0</v>
      </c>
      <c r="J70" s="29">
        <v>0</v>
      </c>
      <c r="K70" s="29">
        <v>0</v>
      </c>
      <c r="L70" s="29">
        <f t="shared" si="29"/>
        <v>0</v>
      </c>
      <c r="M70" s="51"/>
      <c r="N70" s="29">
        <f t="shared" si="30"/>
        <v>0</v>
      </c>
      <c r="O70" s="29">
        <v>0</v>
      </c>
      <c r="P70" s="29">
        <v>0</v>
      </c>
      <c r="Q70" s="29">
        <f t="shared" si="31"/>
        <v>0</v>
      </c>
      <c r="R70" s="51"/>
      <c r="S70" s="29">
        <f t="shared" si="32"/>
        <v>0</v>
      </c>
      <c r="T70" s="29">
        <v>400</v>
      </c>
      <c r="U70" s="29">
        <v>0</v>
      </c>
      <c r="V70" s="29">
        <f t="shared" si="33"/>
        <v>400</v>
      </c>
      <c r="W70" s="51"/>
      <c r="X70" s="29">
        <f t="shared" si="34"/>
        <v>400</v>
      </c>
      <c r="Y70" s="29">
        <v>500</v>
      </c>
      <c r="Z70" s="29">
        <v>0</v>
      </c>
      <c r="AA70" s="29">
        <f t="shared" si="35"/>
        <v>900</v>
      </c>
      <c r="AB70" s="29"/>
      <c r="AC70" s="29"/>
    </row>
    <row r="71" spans="2:29" x14ac:dyDescent="0.35">
      <c r="B71" s="44" t="s">
        <v>261</v>
      </c>
      <c r="D71" s="49">
        <v>0</v>
      </c>
      <c r="E71" s="49">
        <v>0</v>
      </c>
      <c r="F71" s="49">
        <v>0</v>
      </c>
      <c r="G71" s="29">
        <f t="shared" si="27"/>
        <v>0</v>
      </c>
      <c r="H71" s="51"/>
      <c r="I71" s="29">
        <f t="shared" si="28"/>
        <v>0</v>
      </c>
      <c r="J71" s="49">
        <v>0</v>
      </c>
      <c r="K71" s="49">
        <v>0</v>
      </c>
      <c r="L71" s="29">
        <f t="shared" si="29"/>
        <v>0</v>
      </c>
      <c r="M71" s="51"/>
      <c r="N71" s="29">
        <f t="shared" si="30"/>
        <v>0</v>
      </c>
      <c r="O71" s="49">
        <v>650</v>
      </c>
      <c r="P71" s="49">
        <v>0</v>
      </c>
      <c r="Q71" s="29">
        <f t="shared" si="31"/>
        <v>650</v>
      </c>
      <c r="R71" s="51"/>
      <c r="S71" s="29">
        <f t="shared" si="32"/>
        <v>650</v>
      </c>
      <c r="T71" s="49">
        <v>600</v>
      </c>
      <c r="U71" s="49">
        <v>-1250</v>
      </c>
      <c r="V71" s="29">
        <f t="shared" si="33"/>
        <v>0</v>
      </c>
      <c r="W71" s="51"/>
      <c r="X71" s="29">
        <f t="shared" si="34"/>
        <v>0</v>
      </c>
      <c r="Y71" s="49">
        <v>400</v>
      </c>
      <c r="Z71" s="49">
        <v>-400</v>
      </c>
      <c r="AA71" s="29">
        <f t="shared" si="35"/>
        <v>0</v>
      </c>
      <c r="AB71" s="49"/>
      <c r="AC71" s="29"/>
    </row>
    <row r="72" spans="2:29" x14ac:dyDescent="0.35">
      <c r="B72" s="44" t="s">
        <v>194</v>
      </c>
      <c r="D72" s="29">
        <v>310.58859000000001</v>
      </c>
      <c r="E72" s="29">
        <v>-248.05282000000005</v>
      </c>
      <c r="F72" s="29">
        <v>207.52105</v>
      </c>
      <c r="G72" s="29">
        <v>270.05681999999996</v>
      </c>
      <c r="H72" s="51"/>
      <c r="I72" s="29">
        <v>270.05681999999996</v>
      </c>
      <c r="J72" s="29">
        <v>1185.0643300000002</v>
      </c>
      <c r="K72" s="29">
        <v>-1088.9419700000001</v>
      </c>
      <c r="L72" s="29">
        <v>366.17918000000003</v>
      </c>
      <c r="M72" s="51"/>
      <c r="N72" s="29">
        <v>366.17918000000003</v>
      </c>
      <c r="O72" s="29">
        <v>950</v>
      </c>
      <c r="P72" s="29">
        <v>-1157.3929600000001</v>
      </c>
      <c r="Q72" s="29">
        <v>158.78621999999999</v>
      </c>
      <c r="R72" s="51"/>
      <c r="S72" s="29">
        <v>158.78621999999999</v>
      </c>
      <c r="T72" s="29">
        <v>669</v>
      </c>
      <c r="U72" s="29">
        <v>-619</v>
      </c>
      <c r="V72" s="29">
        <v>208.78621999999999</v>
      </c>
      <c r="W72" s="51"/>
      <c r="X72" s="29">
        <v>208.78621999999999</v>
      </c>
      <c r="Y72" s="29">
        <v>1495</v>
      </c>
      <c r="Z72" s="29">
        <v>-1050</v>
      </c>
      <c r="AA72" s="29">
        <v>653.78621999999996</v>
      </c>
      <c r="AB72" s="29"/>
      <c r="AC72" s="29"/>
    </row>
    <row r="73" spans="2:29" s="23" customFormat="1" x14ac:dyDescent="0.35">
      <c r="B73" s="23" t="s">
        <v>58</v>
      </c>
      <c r="D73" s="30">
        <f>SUBTOTAL(9,D60:D72)</f>
        <v>1890.5343700000001</v>
      </c>
      <c r="E73" s="30">
        <f>SUBTOTAL(9,E60:E72)</f>
        <v>2166.4076800000003</v>
      </c>
      <c r="F73" s="30">
        <f>SUBTOTAL(9,F60:F72)</f>
        <v>-1575.4120699999999</v>
      </c>
      <c r="G73" s="30">
        <f>SUBTOTAL(9,G60:G72)</f>
        <v>2481.5299799999998</v>
      </c>
      <c r="H73" s="52"/>
      <c r="I73" s="30">
        <f>SUBTOTAL(9,I60:I72)</f>
        <v>2481.5299799999998</v>
      </c>
      <c r="J73" s="30">
        <f>SUBTOTAL(9,J60:J72)</f>
        <v>3075.75893</v>
      </c>
      <c r="K73" s="30">
        <f>SUBTOTAL(9,K60:K72)</f>
        <v>-3290.2370899999996</v>
      </c>
      <c r="L73" s="30">
        <f>SUBTOTAL(9,L60:L72)</f>
        <v>2267.0518199999997</v>
      </c>
      <c r="M73" s="52"/>
      <c r="N73" s="30">
        <f>SUBTOTAL(9,N60:N72)</f>
        <v>2267.0518199999997</v>
      </c>
      <c r="O73" s="30">
        <f>SUBTOTAL(9,O60:O72)</f>
        <v>3649</v>
      </c>
      <c r="P73" s="30">
        <f>SUBTOTAL(9,P60:P72)</f>
        <v>-4749.47264</v>
      </c>
      <c r="Q73" s="30">
        <f>SUBTOTAL(9,Q60:Q72)</f>
        <v>1166.57918</v>
      </c>
      <c r="R73" s="52"/>
      <c r="S73" s="30">
        <f>SUBTOTAL(9,S60:S72)</f>
        <v>1166.57918</v>
      </c>
      <c r="T73" s="30">
        <f>SUBTOTAL(9,T60:T72)</f>
        <v>3129</v>
      </c>
      <c r="U73" s="30">
        <f>SUBTOTAL(9,U60:U72)</f>
        <v>-3426.7929599999998</v>
      </c>
      <c r="V73" s="30">
        <f>SUBTOTAL(9,V60:V72)</f>
        <v>868.78621999999996</v>
      </c>
      <c r="W73" s="52"/>
      <c r="X73" s="30">
        <f>SUBTOTAL(9,X60:X72)</f>
        <v>868.78621999999996</v>
      </c>
      <c r="Y73" s="30">
        <f>SUBTOTAL(9,Y60:Y72)</f>
        <v>4245</v>
      </c>
      <c r="Z73" s="30">
        <f>SUBTOTAL(9,Z60:Z72)</f>
        <v>-3410</v>
      </c>
      <c r="AA73" s="30">
        <f>SUBTOTAL(9,AA60:AA72)</f>
        <v>1703.78622</v>
      </c>
      <c r="AB73" s="30"/>
      <c r="AC73" s="29"/>
    </row>
    <row r="74" spans="2:29" s="23" customFormat="1" ht="4.5" customHeight="1" x14ac:dyDescent="0.35">
      <c r="D74" s="30"/>
      <c r="E74" s="30"/>
      <c r="F74" s="30"/>
      <c r="G74" s="30"/>
      <c r="H74" s="52"/>
      <c r="I74" s="30"/>
      <c r="J74" s="30"/>
      <c r="K74" s="30"/>
      <c r="L74" s="30"/>
      <c r="M74" s="52"/>
      <c r="N74" s="30"/>
      <c r="O74" s="30"/>
      <c r="P74" s="30"/>
      <c r="Q74" s="30"/>
      <c r="R74" s="52"/>
      <c r="S74" s="30"/>
      <c r="T74" s="30"/>
      <c r="U74" s="30"/>
      <c r="V74" s="30"/>
      <c r="W74" s="52"/>
      <c r="X74" s="30"/>
      <c r="Y74" s="30"/>
      <c r="Z74" s="30"/>
      <c r="AA74" s="30"/>
      <c r="AB74" s="30"/>
      <c r="AC74" s="30"/>
    </row>
    <row r="75" spans="2:29" s="23" customFormat="1" x14ac:dyDescent="0.35">
      <c r="B75" s="23" t="s">
        <v>26</v>
      </c>
      <c r="D75" s="30"/>
      <c r="E75" s="30"/>
      <c r="F75" s="30"/>
      <c r="G75" s="30"/>
      <c r="H75" s="52"/>
      <c r="I75" s="30"/>
      <c r="J75" s="30"/>
      <c r="K75" s="30"/>
      <c r="L75" s="30"/>
      <c r="M75" s="52"/>
      <c r="N75" s="30"/>
      <c r="O75" s="30"/>
      <c r="P75" s="30"/>
      <c r="Q75" s="30"/>
      <c r="R75" s="52"/>
      <c r="S75" s="30"/>
      <c r="T75" s="30"/>
      <c r="U75" s="30"/>
      <c r="V75" s="30"/>
      <c r="W75" s="52"/>
      <c r="X75" s="30"/>
      <c r="Y75" s="30"/>
      <c r="Z75" s="30"/>
      <c r="AA75" s="30"/>
      <c r="AB75" s="30"/>
      <c r="AC75" s="30"/>
    </row>
    <row r="76" spans="2:29" x14ac:dyDescent="0.35">
      <c r="B76" s="44" t="s">
        <v>245</v>
      </c>
      <c r="D76" s="29">
        <v>0</v>
      </c>
      <c r="E76" s="29">
        <v>0</v>
      </c>
      <c r="F76" s="29">
        <v>0</v>
      </c>
      <c r="G76" s="29">
        <f t="shared" ref="G76:G87" si="36">SUM(D76:F76)</f>
        <v>0</v>
      </c>
      <c r="H76" s="51"/>
      <c r="I76" s="29">
        <f t="shared" ref="I76:I87" si="37">G76</f>
        <v>0</v>
      </c>
      <c r="J76" s="29">
        <v>1722.7690600000001</v>
      </c>
      <c r="K76" s="29">
        <v>-1722.7690600000001</v>
      </c>
      <c r="L76" s="29">
        <f t="shared" ref="L76:L87" si="38">SUM(I76:K76)</f>
        <v>0</v>
      </c>
      <c r="M76" s="51"/>
      <c r="N76" s="29">
        <f t="shared" ref="N76:N87" si="39">L76</f>
        <v>0</v>
      </c>
      <c r="O76" s="29">
        <v>0</v>
      </c>
      <c r="P76" s="29">
        <v>0</v>
      </c>
      <c r="Q76" s="29">
        <f t="shared" ref="Q76:Q87" si="40">SUM(N76:P76)</f>
        <v>0</v>
      </c>
      <c r="R76" s="51"/>
      <c r="S76" s="29">
        <f t="shared" ref="S76:S87" si="41">Q76</f>
        <v>0</v>
      </c>
      <c r="T76" s="29">
        <v>0</v>
      </c>
      <c r="U76" s="29">
        <v>0</v>
      </c>
      <c r="V76" s="29">
        <f t="shared" ref="V76:V87" si="42">SUM(S76:U76)</f>
        <v>0</v>
      </c>
      <c r="W76" s="51"/>
      <c r="X76" s="29">
        <f t="shared" ref="X76:X87" si="43">V76</f>
        <v>0</v>
      </c>
      <c r="Y76" s="29">
        <v>0</v>
      </c>
      <c r="Z76" s="29">
        <v>0</v>
      </c>
      <c r="AA76" s="29">
        <f t="shared" ref="AA76:AA87" si="44">SUM(X76:Z76)</f>
        <v>0</v>
      </c>
      <c r="AB76" s="29"/>
      <c r="AC76" s="29"/>
    </row>
    <row r="77" spans="2:29" x14ac:dyDescent="0.35">
      <c r="B77" s="44" t="s">
        <v>283</v>
      </c>
      <c r="D77" s="49">
        <v>0</v>
      </c>
      <c r="E77" s="49">
        <v>0</v>
      </c>
      <c r="F77" s="49">
        <v>0</v>
      </c>
      <c r="G77" s="29">
        <f t="shared" si="36"/>
        <v>0</v>
      </c>
      <c r="H77" s="51"/>
      <c r="I77" s="29">
        <f t="shared" si="37"/>
        <v>0</v>
      </c>
      <c r="J77" s="49">
        <v>12.955540000000001</v>
      </c>
      <c r="K77" s="49">
        <v>0</v>
      </c>
      <c r="L77" s="29">
        <f t="shared" si="38"/>
        <v>12.955540000000001</v>
      </c>
      <c r="M77" s="51"/>
      <c r="N77" s="29">
        <f t="shared" si="39"/>
        <v>12.955540000000001</v>
      </c>
      <c r="O77" s="49">
        <v>450</v>
      </c>
      <c r="P77" s="49">
        <v>0</v>
      </c>
      <c r="Q77" s="29">
        <f t="shared" si="40"/>
        <v>462.95553999999998</v>
      </c>
      <c r="R77" s="51"/>
      <c r="S77" s="29">
        <f t="shared" si="41"/>
        <v>462.95553999999998</v>
      </c>
      <c r="T77" s="49">
        <v>870</v>
      </c>
      <c r="U77" s="49">
        <v>-1332.9555399999999</v>
      </c>
      <c r="V77" s="29">
        <f t="shared" si="42"/>
        <v>0</v>
      </c>
      <c r="W77" s="51"/>
      <c r="X77" s="29">
        <f t="shared" si="43"/>
        <v>0</v>
      </c>
      <c r="Y77" s="49">
        <v>0</v>
      </c>
      <c r="Z77" s="49">
        <v>0</v>
      </c>
      <c r="AA77" s="29">
        <f t="shared" si="44"/>
        <v>0</v>
      </c>
      <c r="AB77" s="49"/>
      <c r="AC77" s="29"/>
    </row>
    <row r="78" spans="2:29" x14ac:dyDescent="0.35">
      <c r="B78" s="44" t="s">
        <v>276</v>
      </c>
      <c r="D78" s="29">
        <v>0</v>
      </c>
      <c r="E78" s="29">
        <v>0</v>
      </c>
      <c r="F78" s="29">
        <v>0</v>
      </c>
      <c r="G78" s="29">
        <f t="shared" si="36"/>
        <v>0</v>
      </c>
      <c r="H78" s="51"/>
      <c r="I78" s="29">
        <f t="shared" si="37"/>
        <v>0</v>
      </c>
      <c r="J78" s="29">
        <v>0</v>
      </c>
      <c r="K78" s="29">
        <v>0</v>
      </c>
      <c r="L78" s="29">
        <f t="shared" si="38"/>
        <v>0</v>
      </c>
      <c r="M78" s="51"/>
      <c r="N78" s="29">
        <f t="shared" si="39"/>
        <v>0</v>
      </c>
      <c r="O78" s="29">
        <v>0</v>
      </c>
      <c r="P78" s="29">
        <v>0</v>
      </c>
      <c r="Q78" s="29">
        <f t="shared" si="40"/>
        <v>0</v>
      </c>
      <c r="R78" s="51"/>
      <c r="S78" s="29">
        <f t="shared" si="41"/>
        <v>0</v>
      </c>
      <c r="T78" s="29">
        <v>600</v>
      </c>
      <c r="U78" s="29">
        <v>0</v>
      </c>
      <c r="V78" s="29">
        <f t="shared" si="42"/>
        <v>600</v>
      </c>
      <c r="W78" s="51"/>
      <c r="X78" s="29">
        <f t="shared" si="43"/>
        <v>600</v>
      </c>
      <c r="Y78" s="29">
        <v>700</v>
      </c>
      <c r="Z78" s="29">
        <v>-1300</v>
      </c>
      <c r="AA78" s="29">
        <f t="shared" si="44"/>
        <v>0</v>
      </c>
      <c r="AB78" s="29"/>
      <c r="AC78" s="29"/>
    </row>
    <row r="79" spans="2:29" x14ac:dyDescent="0.35">
      <c r="B79" s="44" t="s">
        <v>246</v>
      </c>
      <c r="D79" s="29">
        <v>0</v>
      </c>
      <c r="E79" s="29">
        <v>0</v>
      </c>
      <c r="F79" s="29">
        <v>0</v>
      </c>
      <c r="G79" s="29">
        <f t="shared" si="36"/>
        <v>0</v>
      </c>
      <c r="H79" s="51"/>
      <c r="I79" s="29">
        <f t="shared" si="37"/>
        <v>0</v>
      </c>
      <c r="J79" s="29">
        <v>162.99266</v>
      </c>
      <c r="K79" s="29">
        <v>0</v>
      </c>
      <c r="L79" s="29">
        <f t="shared" si="38"/>
        <v>162.99266</v>
      </c>
      <c r="M79" s="51"/>
      <c r="N79" s="29">
        <f t="shared" si="39"/>
        <v>162.99266</v>
      </c>
      <c r="O79" s="29">
        <v>300</v>
      </c>
      <c r="P79" s="29">
        <v>-462.99266</v>
      </c>
      <c r="Q79" s="29">
        <f t="shared" si="40"/>
        <v>0</v>
      </c>
      <c r="R79" s="51"/>
      <c r="S79" s="29">
        <f t="shared" si="41"/>
        <v>0</v>
      </c>
      <c r="T79" s="29">
        <v>300</v>
      </c>
      <c r="U79" s="29">
        <v>-300</v>
      </c>
      <c r="V79" s="29">
        <f t="shared" si="42"/>
        <v>0</v>
      </c>
      <c r="W79" s="51"/>
      <c r="X79" s="29">
        <f t="shared" si="43"/>
        <v>0</v>
      </c>
      <c r="Y79" s="29">
        <v>200</v>
      </c>
      <c r="Z79" s="29">
        <v>-200</v>
      </c>
      <c r="AA79" s="29">
        <f t="shared" si="44"/>
        <v>0</v>
      </c>
      <c r="AB79" s="29"/>
      <c r="AC79" s="29"/>
    </row>
    <row r="80" spans="2:29" x14ac:dyDescent="0.35">
      <c r="B80" s="44" t="s">
        <v>262</v>
      </c>
      <c r="D80" s="49">
        <v>0</v>
      </c>
      <c r="E80" s="49">
        <v>0</v>
      </c>
      <c r="F80" s="49">
        <v>0</v>
      </c>
      <c r="G80" s="29">
        <f t="shared" si="36"/>
        <v>0</v>
      </c>
      <c r="H80" s="51"/>
      <c r="I80" s="29">
        <f t="shared" si="37"/>
        <v>0</v>
      </c>
      <c r="J80" s="49">
        <v>0</v>
      </c>
      <c r="K80" s="49">
        <v>0</v>
      </c>
      <c r="L80" s="29">
        <f t="shared" si="38"/>
        <v>0</v>
      </c>
      <c r="M80" s="51"/>
      <c r="N80" s="29">
        <f t="shared" si="39"/>
        <v>0</v>
      </c>
      <c r="O80" s="49">
        <v>80</v>
      </c>
      <c r="P80" s="49">
        <v>0</v>
      </c>
      <c r="Q80" s="29">
        <f t="shared" si="40"/>
        <v>80</v>
      </c>
      <c r="R80" s="51"/>
      <c r="S80" s="29">
        <f t="shared" si="41"/>
        <v>80</v>
      </c>
      <c r="T80" s="49">
        <v>800</v>
      </c>
      <c r="U80" s="49">
        <v>-880</v>
      </c>
      <c r="V80" s="29">
        <f t="shared" si="42"/>
        <v>0</v>
      </c>
      <c r="W80" s="51"/>
      <c r="X80" s="29">
        <f t="shared" si="43"/>
        <v>0</v>
      </c>
      <c r="Y80" s="49">
        <v>0</v>
      </c>
      <c r="Z80" s="49">
        <v>0</v>
      </c>
      <c r="AA80" s="29">
        <f t="shared" si="44"/>
        <v>0</v>
      </c>
      <c r="AB80" s="49"/>
      <c r="AC80" s="29"/>
    </row>
    <row r="81" spans="2:29" x14ac:dyDescent="0.35">
      <c r="B81" s="44" t="s">
        <v>277</v>
      </c>
      <c r="D81" s="29">
        <v>0</v>
      </c>
      <c r="E81" s="29">
        <v>0</v>
      </c>
      <c r="F81" s="29">
        <v>0</v>
      </c>
      <c r="G81" s="29">
        <f t="shared" si="36"/>
        <v>0</v>
      </c>
      <c r="H81" s="51"/>
      <c r="I81" s="29">
        <f t="shared" si="37"/>
        <v>0</v>
      </c>
      <c r="J81" s="29">
        <v>0</v>
      </c>
      <c r="K81" s="29">
        <v>0</v>
      </c>
      <c r="L81" s="29">
        <f t="shared" si="38"/>
        <v>0</v>
      </c>
      <c r="M81" s="51"/>
      <c r="N81" s="29">
        <f t="shared" si="39"/>
        <v>0</v>
      </c>
      <c r="O81" s="29">
        <v>0</v>
      </c>
      <c r="P81" s="29">
        <v>0</v>
      </c>
      <c r="Q81" s="29">
        <f t="shared" si="40"/>
        <v>0</v>
      </c>
      <c r="R81" s="51"/>
      <c r="S81" s="29">
        <f t="shared" si="41"/>
        <v>0</v>
      </c>
      <c r="T81" s="29">
        <v>100</v>
      </c>
      <c r="U81" s="29">
        <v>0</v>
      </c>
      <c r="V81" s="29">
        <f t="shared" si="42"/>
        <v>100</v>
      </c>
      <c r="W81" s="51"/>
      <c r="X81" s="29">
        <f t="shared" si="43"/>
        <v>100</v>
      </c>
      <c r="Y81" s="29">
        <v>680</v>
      </c>
      <c r="Z81" s="29">
        <v>-780</v>
      </c>
      <c r="AA81" s="29">
        <f t="shared" si="44"/>
        <v>0</v>
      </c>
      <c r="AB81" s="29"/>
      <c r="AC81" s="29"/>
    </row>
    <row r="82" spans="2:29" x14ac:dyDescent="0.35">
      <c r="B82" s="44" t="s">
        <v>263</v>
      </c>
      <c r="D82" s="49">
        <v>0</v>
      </c>
      <c r="E82" s="49">
        <v>0</v>
      </c>
      <c r="F82" s="49">
        <v>0</v>
      </c>
      <c r="G82" s="29">
        <f t="shared" si="36"/>
        <v>0</v>
      </c>
      <c r="H82" s="51"/>
      <c r="I82" s="29">
        <f t="shared" si="37"/>
        <v>0</v>
      </c>
      <c r="J82" s="49">
        <v>0</v>
      </c>
      <c r="K82" s="49">
        <v>0</v>
      </c>
      <c r="L82" s="29">
        <f t="shared" si="38"/>
        <v>0</v>
      </c>
      <c r="M82" s="51"/>
      <c r="N82" s="29">
        <f t="shared" si="39"/>
        <v>0</v>
      </c>
      <c r="O82" s="49">
        <v>200</v>
      </c>
      <c r="P82" s="49">
        <v>0</v>
      </c>
      <c r="Q82" s="29">
        <f t="shared" si="40"/>
        <v>200</v>
      </c>
      <c r="R82" s="51"/>
      <c r="S82" s="29">
        <f t="shared" si="41"/>
        <v>200</v>
      </c>
      <c r="T82" s="49">
        <v>300</v>
      </c>
      <c r="U82" s="49">
        <v>-500</v>
      </c>
      <c r="V82" s="29">
        <f t="shared" si="42"/>
        <v>0</v>
      </c>
      <c r="W82" s="51"/>
      <c r="X82" s="29">
        <f t="shared" si="43"/>
        <v>0</v>
      </c>
      <c r="Y82" s="49">
        <v>250</v>
      </c>
      <c r="Z82" s="49">
        <v>-250</v>
      </c>
      <c r="AA82" s="29">
        <f t="shared" si="44"/>
        <v>0</v>
      </c>
      <c r="AB82" s="49"/>
      <c r="AC82" s="29"/>
    </row>
    <row r="83" spans="2:29" x14ac:dyDescent="0.35">
      <c r="B83" s="44" t="s">
        <v>117</v>
      </c>
      <c r="D83" s="29">
        <v>304.70203000000004</v>
      </c>
      <c r="E83" s="29">
        <v>219.70645000000002</v>
      </c>
      <c r="F83" s="29">
        <v>-524.40847999999994</v>
      </c>
      <c r="G83" s="29">
        <f t="shared" si="36"/>
        <v>0</v>
      </c>
      <c r="H83" s="51"/>
      <c r="I83" s="29">
        <f t="shared" si="37"/>
        <v>0</v>
      </c>
      <c r="J83" s="29">
        <v>0</v>
      </c>
      <c r="K83" s="29">
        <v>0</v>
      </c>
      <c r="L83" s="29">
        <f t="shared" si="38"/>
        <v>0</v>
      </c>
      <c r="M83" s="51"/>
      <c r="N83" s="29">
        <f t="shared" si="39"/>
        <v>0</v>
      </c>
      <c r="O83" s="29">
        <v>0</v>
      </c>
      <c r="P83" s="29">
        <v>0</v>
      </c>
      <c r="Q83" s="29">
        <f t="shared" si="40"/>
        <v>0</v>
      </c>
      <c r="R83" s="51"/>
      <c r="S83" s="29">
        <f t="shared" si="41"/>
        <v>0</v>
      </c>
      <c r="T83" s="29">
        <v>0</v>
      </c>
      <c r="U83" s="29">
        <v>0</v>
      </c>
      <c r="V83" s="29">
        <f t="shared" si="42"/>
        <v>0</v>
      </c>
      <c r="W83" s="51"/>
      <c r="X83" s="29">
        <f t="shared" si="43"/>
        <v>0</v>
      </c>
      <c r="Y83" s="29">
        <v>0</v>
      </c>
      <c r="Z83" s="29">
        <v>0</v>
      </c>
      <c r="AA83" s="29">
        <f t="shared" si="44"/>
        <v>0</v>
      </c>
      <c r="AB83" s="29"/>
      <c r="AC83" s="29"/>
    </row>
    <row r="84" spans="2:29" x14ac:dyDescent="0.35">
      <c r="B84" s="44" t="s">
        <v>232</v>
      </c>
      <c r="D84" s="29">
        <v>0</v>
      </c>
      <c r="E84" s="29">
        <v>0.25342999999999999</v>
      </c>
      <c r="F84" s="29">
        <v>0</v>
      </c>
      <c r="G84" s="29">
        <f t="shared" si="36"/>
        <v>0.25342999999999999</v>
      </c>
      <c r="H84" s="51"/>
      <c r="I84" s="29">
        <f t="shared" si="37"/>
        <v>0.25342999999999999</v>
      </c>
      <c r="J84" s="29">
        <v>18.36205</v>
      </c>
      <c r="K84" s="29">
        <v>0</v>
      </c>
      <c r="L84" s="29">
        <f t="shared" si="38"/>
        <v>18.615480000000002</v>
      </c>
      <c r="M84" s="51"/>
      <c r="N84" s="29">
        <f t="shared" si="39"/>
        <v>18.615480000000002</v>
      </c>
      <c r="O84" s="29">
        <v>434</v>
      </c>
      <c r="P84" s="29">
        <v>0</v>
      </c>
      <c r="Q84" s="29">
        <f t="shared" si="40"/>
        <v>452.61547999999999</v>
      </c>
      <c r="R84" s="51"/>
      <c r="S84" s="29">
        <f t="shared" si="41"/>
        <v>452.61547999999999</v>
      </c>
      <c r="T84" s="29">
        <v>0</v>
      </c>
      <c r="U84" s="29">
        <v>0</v>
      </c>
      <c r="V84" s="29">
        <f t="shared" si="42"/>
        <v>452.61547999999999</v>
      </c>
      <c r="W84" s="51"/>
      <c r="X84" s="29">
        <f t="shared" si="43"/>
        <v>452.61547999999999</v>
      </c>
      <c r="Y84" s="29">
        <v>0</v>
      </c>
      <c r="Z84" s="29">
        <v>0</v>
      </c>
      <c r="AA84" s="29">
        <f t="shared" si="44"/>
        <v>452.61547999999999</v>
      </c>
      <c r="AB84" s="29"/>
      <c r="AC84" s="29"/>
    </row>
    <row r="85" spans="2:29" x14ac:dyDescent="0.35">
      <c r="B85" s="44" t="s">
        <v>278</v>
      </c>
      <c r="D85" s="29">
        <v>0</v>
      </c>
      <c r="E85" s="29">
        <v>0</v>
      </c>
      <c r="F85" s="29">
        <v>0</v>
      </c>
      <c r="G85" s="29">
        <f t="shared" si="36"/>
        <v>0</v>
      </c>
      <c r="H85" s="51"/>
      <c r="I85" s="29">
        <f t="shared" si="37"/>
        <v>0</v>
      </c>
      <c r="J85" s="29">
        <v>0</v>
      </c>
      <c r="K85" s="29">
        <v>0</v>
      </c>
      <c r="L85" s="29">
        <f t="shared" si="38"/>
        <v>0</v>
      </c>
      <c r="M85" s="51"/>
      <c r="N85" s="29">
        <f t="shared" si="39"/>
        <v>0</v>
      </c>
      <c r="O85" s="29">
        <v>0</v>
      </c>
      <c r="P85" s="29">
        <v>0</v>
      </c>
      <c r="Q85" s="29">
        <f t="shared" si="40"/>
        <v>0</v>
      </c>
      <c r="R85" s="51"/>
      <c r="S85" s="29">
        <f t="shared" si="41"/>
        <v>0</v>
      </c>
      <c r="T85" s="29">
        <v>450</v>
      </c>
      <c r="U85" s="29">
        <v>-450</v>
      </c>
      <c r="V85" s="29">
        <f t="shared" si="42"/>
        <v>0</v>
      </c>
      <c r="W85" s="51"/>
      <c r="X85" s="29">
        <f t="shared" si="43"/>
        <v>0</v>
      </c>
      <c r="Y85" s="29">
        <v>0</v>
      </c>
      <c r="Z85" s="29">
        <v>0</v>
      </c>
      <c r="AA85" s="29">
        <f t="shared" si="44"/>
        <v>0</v>
      </c>
      <c r="AB85" s="29"/>
      <c r="AC85" s="29"/>
    </row>
    <row r="86" spans="2:29" x14ac:dyDescent="0.35">
      <c r="B86" s="44" t="s">
        <v>281</v>
      </c>
      <c r="D86" s="29">
        <v>0</v>
      </c>
      <c r="E86" s="29">
        <v>0</v>
      </c>
      <c r="F86" s="29">
        <v>0</v>
      </c>
      <c r="G86" s="29">
        <f t="shared" si="36"/>
        <v>0</v>
      </c>
      <c r="H86" s="51"/>
      <c r="I86" s="29">
        <f t="shared" si="37"/>
        <v>0</v>
      </c>
      <c r="J86" s="29">
        <v>0</v>
      </c>
      <c r="K86" s="29">
        <v>0</v>
      </c>
      <c r="L86" s="29">
        <f t="shared" si="38"/>
        <v>0</v>
      </c>
      <c r="M86" s="51"/>
      <c r="N86" s="29">
        <f t="shared" si="39"/>
        <v>0</v>
      </c>
      <c r="O86" s="29">
        <v>0</v>
      </c>
      <c r="P86" s="29">
        <v>0</v>
      </c>
      <c r="Q86" s="29">
        <f t="shared" si="40"/>
        <v>0</v>
      </c>
      <c r="R86" s="51"/>
      <c r="S86" s="29">
        <f t="shared" si="41"/>
        <v>0</v>
      </c>
      <c r="T86" s="29">
        <v>0</v>
      </c>
      <c r="U86" s="29">
        <v>0</v>
      </c>
      <c r="V86" s="29">
        <f t="shared" si="42"/>
        <v>0</v>
      </c>
      <c r="W86" s="51"/>
      <c r="X86" s="29">
        <f t="shared" si="43"/>
        <v>0</v>
      </c>
      <c r="Y86" s="29">
        <v>400</v>
      </c>
      <c r="Z86" s="29">
        <v>0</v>
      </c>
      <c r="AA86" s="29">
        <f t="shared" si="44"/>
        <v>400</v>
      </c>
      <c r="AB86" s="29"/>
      <c r="AC86" s="29"/>
    </row>
    <row r="87" spans="2:29" x14ac:dyDescent="0.35">
      <c r="B87" s="44" t="s">
        <v>233</v>
      </c>
      <c r="D87" s="49">
        <v>0</v>
      </c>
      <c r="E87" s="49">
        <v>43.640260000000005</v>
      </c>
      <c r="F87" s="49">
        <v>0</v>
      </c>
      <c r="G87" s="29">
        <f t="shared" si="36"/>
        <v>43.640260000000005</v>
      </c>
      <c r="H87" s="51"/>
      <c r="I87" s="29">
        <f t="shared" si="37"/>
        <v>43.640260000000005</v>
      </c>
      <c r="J87" s="49">
        <v>14.56007</v>
      </c>
      <c r="K87" s="49">
        <v>0</v>
      </c>
      <c r="L87" s="29">
        <f t="shared" si="38"/>
        <v>58.200330000000008</v>
      </c>
      <c r="M87" s="51"/>
      <c r="N87" s="29">
        <f t="shared" si="39"/>
        <v>58.200330000000008</v>
      </c>
      <c r="O87" s="49">
        <v>75</v>
      </c>
      <c r="P87" s="49">
        <v>0</v>
      </c>
      <c r="Q87" s="29">
        <f t="shared" si="40"/>
        <v>133.20033000000001</v>
      </c>
      <c r="R87" s="51"/>
      <c r="S87" s="29">
        <f t="shared" si="41"/>
        <v>133.20033000000001</v>
      </c>
      <c r="T87" s="49">
        <v>325</v>
      </c>
      <c r="U87" s="49">
        <v>0</v>
      </c>
      <c r="V87" s="29">
        <f t="shared" si="42"/>
        <v>458.20033000000001</v>
      </c>
      <c r="W87" s="51"/>
      <c r="X87" s="29">
        <f t="shared" si="43"/>
        <v>458.20033000000001</v>
      </c>
      <c r="Y87" s="49">
        <v>1.4</v>
      </c>
      <c r="Z87" s="49">
        <v>0</v>
      </c>
      <c r="AA87" s="29">
        <f t="shared" si="44"/>
        <v>459.60032999999999</v>
      </c>
      <c r="AB87" s="49"/>
      <c r="AC87" s="29"/>
    </row>
    <row r="88" spans="2:29" x14ac:dyDescent="0.35">
      <c r="B88" s="44" t="s">
        <v>194</v>
      </c>
      <c r="D88" s="29">
        <v>14.42651</v>
      </c>
      <c r="E88" s="29">
        <v>226.34990999999999</v>
      </c>
      <c r="F88" s="29">
        <v>-211.66811999999999</v>
      </c>
      <c r="G88" s="29">
        <v>29.1083</v>
      </c>
      <c r="H88" s="51"/>
      <c r="I88" s="29">
        <v>29.1083</v>
      </c>
      <c r="J88" s="29">
        <v>855.97302999999999</v>
      </c>
      <c r="K88" s="29">
        <v>-380.91102999999998</v>
      </c>
      <c r="L88" s="29">
        <v>504.1703</v>
      </c>
      <c r="M88" s="51"/>
      <c r="N88" s="29">
        <v>504.1703</v>
      </c>
      <c r="O88" s="29">
        <v>670</v>
      </c>
      <c r="P88" s="29">
        <v>-772.21699000000001</v>
      </c>
      <c r="Q88" s="29">
        <v>401.95330999999999</v>
      </c>
      <c r="R88" s="51"/>
      <c r="S88" s="29">
        <v>401.95330999999999</v>
      </c>
      <c r="T88" s="29">
        <v>900.7</v>
      </c>
      <c r="U88" s="29">
        <v>-705.55837999999994</v>
      </c>
      <c r="V88" s="29">
        <v>597.09492999999998</v>
      </c>
      <c r="W88" s="51"/>
      <c r="X88" s="29">
        <v>597.09492999999998</v>
      </c>
      <c r="Y88" s="29">
        <v>1091.3999999999999</v>
      </c>
      <c r="Z88" s="29">
        <v>-990</v>
      </c>
      <c r="AA88" s="29">
        <v>698.49493000000007</v>
      </c>
      <c r="AB88" s="29"/>
      <c r="AC88" s="29"/>
    </row>
    <row r="89" spans="2:29" x14ac:dyDescent="0.35">
      <c r="B89" s="23" t="s">
        <v>58</v>
      </c>
      <c r="C89" s="23"/>
      <c r="D89" s="30">
        <f>SUBTOTAL(9,D76:D88)</f>
        <v>319.12854000000004</v>
      </c>
      <c r="E89" s="30">
        <f t="shared" ref="E89:G89" si="45">SUBTOTAL(9,E76:E88)</f>
        <v>489.95005000000003</v>
      </c>
      <c r="F89" s="30">
        <f t="shared" si="45"/>
        <v>-736.07659999999987</v>
      </c>
      <c r="G89" s="30">
        <f t="shared" si="45"/>
        <v>73.001990000000006</v>
      </c>
      <c r="H89" s="52"/>
      <c r="I89" s="30">
        <f>SUBTOTAL(9,I76:I88)</f>
        <v>73.001990000000006</v>
      </c>
      <c r="J89" s="30">
        <f t="shared" ref="J89" si="46">SUBTOTAL(9,J76:J88)</f>
        <v>2787.6124099999997</v>
      </c>
      <c r="K89" s="30">
        <f t="shared" ref="K89" si="47">SUBTOTAL(9,K76:K88)</f>
        <v>-2103.6800899999998</v>
      </c>
      <c r="L89" s="30">
        <f t="shared" ref="L89" si="48">SUBTOTAL(9,L76:L88)</f>
        <v>756.93430999999998</v>
      </c>
      <c r="M89" s="52"/>
      <c r="N89" s="30">
        <f>SUBTOTAL(9,N76:N88)</f>
        <v>756.93430999999998</v>
      </c>
      <c r="O89" s="30">
        <f t="shared" ref="O89" si="49">SUBTOTAL(9,O76:O88)</f>
        <v>2209</v>
      </c>
      <c r="P89" s="30">
        <f t="shared" ref="P89" si="50">SUBTOTAL(9,P76:P88)</f>
        <v>-1235.20965</v>
      </c>
      <c r="Q89" s="30">
        <f t="shared" ref="Q89" si="51">SUBTOTAL(9,Q76:Q88)</f>
        <v>1730.7246599999999</v>
      </c>
      <c r="R89" s="52"/>
      <c r="S89" s="30">
        <f>SUBTOTAL(9,S76:S88)</f>
        <v>1730.7246599999999</v>
      </c>
      <c r="T89" s="30">
        <f t="shared" ref="T89" si="52">SUBTOTAL(9,T76:T88)</f>
        <v>4645.7</v>
      </c>
      <c r="U89" s="30">
        <f t="shared" ref="U89" si="53">SUBTOTAL(9,U76:U88)</f>
        <v>-4168.5139199999994</v>
      </c>
      <c r="V89" s="30">
        <f t="shared" ref="V89" si="54">SUBTOTAL(9,V76:V88)</f>
        <v>2207.9107400000003</v>
      </c>
      <c r="W89" s="52"/>
      <c r="X89" s="30">
        <f>SUBTOTAL(9,X76:X88)</f>
        <v>2207.9107400000003</v>
      </c>
      <c r="Y89" s="30">
        <f t="shared" ref="Y89" si="55">SUBTOTAL(9,Y76:Y88)</f>
        <v>3322.8</v>
      </c>
      <c r="Z89" s="30">
        <f t="shared" ref="Z89" si="56">SUBTOTAL(9,Z76:Z88)</f>
        <v>-3520</v>
      </c>
      <c r="AA89" s="30">
        <f t="shared" ref="AA89" si="57">SUBTOTAL(9,AA76:AA88)</f>
        <v>2010.71074</v>
      </c>
      <c r="AB89" s="30"/>
      <c r="AC89" s="29"/>
    </row>
    <row r="90" spans="2:29" s="23" customFormat="1" ht="4.5" customHeight="1" x14ac:dyDescent="0.35">
      <c r="D90" s="30"/>
      <c r="E90" s="30"/>
      <c r="F90" s="30"/>
      <c r="G90" s="30"/>
      <c r="H90" s="52"/>
      <c r="I90" s="30"/>
      <c r="J90" s="30"/>
      <c r="K90" s="30"/>
      <c r="L90" s="30"/>
      <c r="M90" s="52"/>
      <c r="N90" s="30"/>
      <c r="O90" s="30"/>
      <c r="P90" s="30"/>
      <c r="Q90" s="30"/>
      <c r="R90" s="52"/>
      <c r="S90" s="30"/>
      <c r="T90" s="30"/>
      <c r="U90" s="30"/>
      <c r="V90" s="30"/>
      <c r="W90" s="52"/>
      <c r="X90" s="30"/>
      <c r="Y90" s="30"/>
      <c r="Z90" s="30"/>
      <c r="AA90" s="30"/>
      <c r="AB90" s="30"/>
      <c r="AC90" s="30"/>
    </row>
    <row r="91" spans="2:29" s="23" customFormat="1" x14ac:dyDescent="0.35">
      <c r="B91" s="23" t="s">
        <v>27</v>
      </c>
      <c r="D91" s="30"/>
      <c r="E91" s="30"/>
      <c r="F91" s="30"/>
      <c r="G91" s="30"/>
      <c r="H91" s="52"/>
      <c r="I91" s="30"/>
      <c r="J91" s="30"/>
      <c r="K91" s="30"/>
      <c r="L91" s="30"/>
      <c r="M91" s="52"/>
      <c r="N91" s="30"/>
      <c r="O91" s="30"/>
      <c r="P91" s="30"/>
      <c r="Q91" s="30"/>
      <c r="R91" s="52"/>
      <c r="S91" s="30"/>
      <c r="T91" s="30"/>
      <c r="U91" s="30"/>
      <c r="V91" s="30"/>
      <c r="W91" s="52"/>
      <c r="X91" s="30"/>
      <c r="Y91" s="30"/>
      <c r="Z91" s="30"/>
      <c r="AA91" s="30"/>
      <c r="AB91" s="30"/>
      <c r="AC91" s="30"/>
    </row>
    <row r="92" spans="2:29" x14ac:dyDescent="0.35">
      <c r="B92" s="44" t="s">
        <v>125</v>
      </c>
      <c r="D92" s="29">
        <v>1127.05225</v>
      </c>
      <c r="E92" s="29">
        <v>568.82801000000006</v>
      </c>
      <c r="F92" s="29">
        <v>-152.584</v>
      </c>
      <c r="G92" s="29">
        <f t="shared" ref="G92:G100" si="58">SUM(D92:F92)</f>
        <v>1543.2962599999998</v>
      </c>
      <c r="H92" s="51"/>
      <c r="I92" s="29">
        <f t="shared" ref="I92:I100" si="59">G92</f>
        <v>1543.2962599999998</v>
      </c>
      <c r="J92" s="29">
        <v>1111.8593899999998</v>
      </c>
      <c r="K92" s="29">
        <v>-2655.1556499999997</v>
      </c>
      <c r="L92" s="29">
        <f t="shared" ref="L92:L100" si="60">SUM(I92:K92)</f>
        <v>0</v>
      </c>
      <c r="M92" s="51"/>
      <c r="N92" s="29">
        <f t="shared" ref="N92:N100" si="61">L92</f>
        <v>0</v>
      </c>
      <c r="O92" s="29">
        <v>600</v>
      </c>
      <c r="P92" s="29">
        <v>-600</v>
      </c>
      <c r="Q92" s="29">
        <f t="shared" ref="Q92:Q100" si="62">SUM(N92:P92)</f>
        <v>0</v>
      </c>
      <c r="R92" s="51"/>
      <c r="S92" s="29">
        <f t="shared" ref="S92:S100" si="63">Q92</f>
        <v>0</v>
      </c>
      <c r="T92" s="29">
        <v>600</v>
      </c>
      <c r="U92" s="29">
        <v>-600</v>
      </c>
      <c r="V92" s="29">
        <f t="shared" ref="V92:V100" si="64">SUM(S92:U92)</f>
        <v>0</v>
      </c>
      <c r="W92" s="51"/>
      <c r="X92" s="29">
        <f t="shared" ref="X92:X100" si="65">V92</f>
        <v>0</v>
      </c>
      <c r="Y92" s="29">
        <v>600</v>
      </c>
      <c r="Z92" s="29">
        <v>-600</v>
      </c>
      <c r="AA92" s="29">
        <f t="shared" ref="AA92:AA100" si="66">SUM(X92:Z92)</f>
        <v>0</v>
      </c>
      <c r="AB92" s="29"/>
      <c r="AC92" s="29"/>
    </row>
    <row r="93" spans="2:29" x14ac:dyDescent="0.35">
      <c r="B93" s="44" t="s">
        <v>122</v>
      </c>
      <c r="D93" s="29">
        <v>416.26008000000002</v>
      </c>
      <c r="E93" s="29">
        <v>575.5154</v>
      </c>
      <c r="F93" s="29">
        <v>-991.77548000000002</v>
      </c>
      <c r="G93" s="29">
        <f t="shared" si="58"/>
        <v>0</v>
      </c>
      <c r="H93" s="51"/>
      <c r="I93" s="29">
        <f t="shared" si="59"/>
        <v>0</v>
      </c>
      <c r="J93" s="29">
        <v>0</v>
      </c>
      <c r="K93" s="29">
        <v>0</v>
      </c>
      <c r="L93" s="29">
        <f t="shared" si="60"/>
        <v>0</v>
      </c>
      <c r="M93" s="51"/>
      <c r="N93" s="29">
        <f t="shared" si="61"/>
        <v>0</v>
      </c>
      <c r="O93" s="29">
        <v>0</v>
      </c>
      <c r="P93" s="29">
        <v>0</v>
      </c>
      <c r="Q93" s="29">
        <f t="shared" si="62"/>
        <v>0</v>
      </c>
      <c r="R93" s="51"/>
      <c r="S93" s="29">
        <f t="shared" si="63"/>
        <v>0</v>
      </c>
      <c r="T93" s="29">
        <v>0</v>
      </c>
      <c r="U93" s="29">
        <v>0</v>
      </c>
      <c r="V93" s="29">
        <f t="shared" si="64"/>
        <v>0</v>
      </c>
      <c r="W93" s="51"/>
      <c r="X93" s="29">
        <f t="shared" si="65"/>
        <v>0</v>
      </c>
      <c r="Y93" s="29">
        <v>0</v>
      </c>
      <c r="Z93" s="29">
        <v>0</v>
      </c>
      <c r="AA93" s="29">
        <f t="shared" si="66"/>
        <v>0</v>
      </c>
      <c r="AB93" s="29"/>
      <c r="AC93" s="29"/>
    </row>
    <row r="94" spans="2:29" x14ac:dyDescent="0.35">
      <c r="B94" s="44" t="s">
        <v>153</v>
      </c>
      <c r="D94" s="29">
        <v>0</v>
      </c>
      <c r="E94" s="29">
        <v>500.23101000000003</v>
      </c>
      <c r="F94" s="29">
        <v>-500.23101000000003</v>
      </c>
      <c r="G94" s="29">
        <f t="shared" si="58"/>
        <v>0</v>
      </c>
      <c r="H94" s="51"/>
      <c r="I94" s="29">
        <f t="shared" si="59"/>
        <v>0</v>
      </c>
      <c r="J94" s="29">
        <v>0</v>
      </c>
      <c r="K94" s="29">
        <v>0</v>
      </c>
      <c r="L94" s="29">
        <f t="shared" si="60"/>
        <v>0</v>
      </c>
      <c r="M94" s="51"/>
      <c r="N94" s="29">
        <f t="shared" si="61"/>
        <v>0</v>
      </c>
      <c r="O94" s="29">
        <v>0</v>
      </c>
      <c r="P94" s="29">
        <v>0</v>
      </c>
      <c r="Q94" s="29">
        <f t="shared" si="62"/>
        <v>0</v>
      </c>
      <c r="R94" s="51"/>
      <c r="S94" s="29">
        <f t="shared" si="63"/>
        <v>0</v>
      </c>
      <c r="T94" s="29">
        <v>0</v>
      </c>
      <c r="U94" s="29">
        <v>0</v>
      </c>
      <c r="V94" s="29">
        <f t="shared" si="64"/>
        <v>0</v>
      </c>
      <c r="W94" s="51"/>
      <c r="X94" s="29">
        <f t="shared" si="65"/>
        <v>0</v>
      </c>
      <c r="Y94" s="29">
        <v>0</v>
      </c>
      <c r="Z94" s="29">
        <v>0</v>
      </c>
      <c r="AA94" s="29">
        <f t="shared" si="66"/>
        <v>0</v>
      </c>
      <c r="AB94" s="29"/>
      <c r="AC94" s="29"/>
    </row>
    <row r="95" spans="2:29" x14ac:dyDescent="0.35">
      <c r="B95" s="44" t="s">
        <v>264</v>
      </c>
      <c r="D95" s="49">
        <v>0</v>
      </c>
      <c r="E95" s="49">
        <v>0</v>
      </c>
      <c r="F95" s="49">
        <v>0</v>
      </c>
      <c r="G95" s="29">
        <f t="shared" si="58"/>
        <v>0</v>
      </c>
      <c r="H95" s="51"/>
      <c r="I95" s="29">
        <f t="shared" si="59"/>
        <v>0</v>
      </c>
      <c r="J95" s="49">
        <v>0</v>
      </c>
      <c r="K95" s="49">
        <v>0</v>
      </c>
      <c r="L95" s="29">
        <f t="shared" si="60"/>
        <v>0</v>
      </c>
      <c r="M95" s="51"/>
      <c r="N95" s="29">
        <f t="shared" si="61"/>
        <v>0</v>
      </c>
      <c r="O95" s="49">
        <v>350</v>
      </c>
      <c r="P95" s="49">
        <v>-350</v>
      </c>
      <c r="Q95" s="29">
        <f t="shared" si="62"/>
        <v>0</v>
      </c>
      <c r="R95" s="51"/>
      <c r="S95" s="29">
        <f t="shared" si="63"/>
        <v>0</v>
      </c>
      <c r="T95" s="49">
        <v>350</v>
      </c>
      <c r="U95" s="49">
        <v>-350</v>
      </c>
      <c r="V95" s="29">
        <f t="shared" si="64"/>
        <v>0</v>
      </c>
      <c r="W95" s="51"/>
      <c r="X95" s="29">
        <f t="shared" si="65"/>
        <v>0</v>
      </c>
      <c r="Y95" s="49">
        <v>350</v>
      </c>
      <c r="Z95" s="49">
        <v>-350</v>
      </c>
      <c r="AA95" s="29">
        <f t="shared" si="66"/>
        <v>0</v>
      </c>
      <c r="AB95" s="49"/>
      <c r="AC95" s="29"/>
    </row>
    <row r="96" spans="2:29" x14ac:dyDescent="0.35">
      <c r="B96" s="44" t="s">
        <v>265</v>
      </c>
      <c r="D96" s="49">
        <v>0</v>
      </c>
      <c r="E96" s="49">
        <v>0</v>
      </c>
      <c r="F96" s="49">
        <v>0</v>
      </c>
      <c r="G96" s="29">
        <f t="shared" si="58"/>
        <v>0</v>
      </c>
      <c r="H96" s="51"/>
      <c r="I96" s="29">
        <f t="shared" si="59"/>
        <v>0</v>
      </c>
      <c r="J96" s="49">
        <v>0</v>
      </c>
      <c r="K96" s="49">
        <v>0</v>
      </c>
      <c r="L96" s="29">
        <f t="shared" si="60"/>
        <v>0</v>
      </c>
      <c r="M96" s="51"/>
      <c r="N96" s="29">
        <f t="shared" si="61"/>
        <v>0</v>
      </c>
      <c r="O96" s="49">
        <v>50</v>
      </c>
      <c r="P96" s="49">
        <v>0</v>
      </c>
      <c r="Q96" s="29">
        <f t="shared" si="62"/>
        <v>50</v>
      </c>
      <c r="R96" s="51"/>
      <c r="S96" s="29">
        <f t="shared" si="63"/>
        <v>50</v>
      </c>
      <c r="T96" s="49">
        <v>375</v>
      </c>
      <c r="U96" s="49">
        <v>0</v>
      </c>
      <c r="V96" s="29">
        <f t="shared" si="64"/>
        <v>425</v>
      </c>
      <c r="W96" s="51"/>
      <c r="X96" s="29">
        <f t="shared" si="65"/>
        <v>425</v>
      </c>
      <c r="Y96" s="49">
        <v>275</v>
      </c>
      <c r="Z96" s="49">
        <v>-700</v>
      </c>
      <c r="AA96" s="29">
        <f t="shared" si="66"/>
        <v>0</v>
      </c>
      <c r="AB96" s="49"/>
      <c r="AC96" s="29"/>
    </row>
    <row r="97" spans="2:29" x14ac:dyDescent="0.35">
      <c r="B97" s="44" t="s">
        <v>227</v>
      </c>
      <c r="D97" s="49">
        <v>0</v>
      </c>
      <c r="E97" s="49">
        <v>41.047249999999998</v>
      </c>
      <c r="F97" s="49">
        <v>0</v>
      </c>
      <c r="G97" s="29">
        <f t="shared" si="58"/>
        <v>41.047249999999998</v>
      </c>
      <c r="H97" s="51"/>
      <c r="I97" s="29">
        <f t="shared" si="59"/>
        <v>41.047249999999998</v>
      </c>
      <c r="J97" s="49">
        <v>416.79530999999997</v>
      </c>
      <c r="K97" s="49">
        <v>0</v>
      </c>
      <c r="L97" s="29">
        <f t="shared" si="60"/>
        <v>457.84255999999999</v>
      </c>
      <c r="M97" s="51"/>
      <c r="N97" s="29">
        <f t="shared" si="61"/>
        <v>457.84255999999999</v>
      </c>
      <c r="O97" s="49">
        <v>0</v>
      </c>
      <c r="P97" s="49">
        <v>-457.84255999999999</v>
      </c>
      <c r="Q97" s="29">
        <f t="shared" si="62"/>
        <v>0</v>
      </c>
      <c r="R97" s="51"/>
      <c r="S97" s="29">
        <f t="shared" si="63"/>
        <v>0</v>
      </c>
      <c r="T97" s="49">
        <v>0</v>
      </c>
      <c r="U97" s="49">
        <v>0</v>
      </c>
      <c r="V97" s="29">
        <f t="shared" si="64"/>
        <v>0</v>
      </c>
      <c r="W97" s="51"/>
      <c r="X97" s="29">
        <f t="shared" si="65"/>
        <v>0</v>
      </c>
      <c r="Y97" s="49">
        <v>0</v>
      </c>
      <c r="Z97" s="49">
        <v>0</v>
      </c>
      <c r="AA97" s="29">
        <f t="shared" si="66"/>
        <v>0</v>
      </c>
      <c r="AB97" s="49"/>
      <c r="AC97" s="29"/>
    </row>
    <row r="98" spans="2:29" x14ac:dyDescent="0.35">
      <c r="B98" s="44" t="s">
        <v>266</v>
      </c>
      <c r="D98" s="49">
        <v>0</v>
      </c>
      <c r="E98" s="49">
        <v>0</v>
      </c>
      <c r="F98" s="49">
        <v>0</v>
      </c>
      <c r="G98" s="29">
        <f t="shared" si="58"/>
        <v>0</v>
      </c>
      <c r="H98" s="51"/>
      <c r="I98" s="29">
        <f t="shared" si="59"/>
        <v>0</v>
      </c>
      <c r="J98" s="49">
        <v>0</v>
      </c>
      <c r="K98" s="49">
        <v>0</v>
      </c>
      <c r="L98" s="29">
        <f t="shared" si="60"/>
        <v>0</v>
      </c>
      <c r="M98" s="51"/>
      <c r="N98" s="29">
        <f t="shared" si="61"/>
        <v>0</v>
      </c>
      <c r="O98" s="49">
        <v>35</v>
      </c>
      <c r="P98" s="49">
        <v>0</v>
      </c>
      <c r="Q98" s="29">
        <f t="shared" si="62"/>
        <v>35</v>
      </c>
      <c r="R98" s="51"/>
      <c r="S98" s="29">
        <f t="shared" si="63"/>
        <v>35</v>
      </c>
      <c r="T98" s="49">
        <v>125</v>
      </c>
      <c r="U98" s="49">
        <v>0</v>
      </c>
      <c r="V98" s="29">
        <f t="shared" si="64"/>
        <v>160</v>
      </c>
      <c r="W98" s="51"/>
      <c r="X98" s="29">
        <f t="shared" si="65"/>
        <v>160</v>
      </c>
      <c r="Y98" s="49">
        <v>500</v>
      </c>
      <c r="Z98" s="49">
        <v>0</v>
      </c>
      <c r="AA98" s="29">
        <f t="shared" si="66"/>
        <v>660</v>
      </c>
      <c r="AB98" s="49"/>
      <c r="AC98" s="29"/>
    </row>
    <row r="99" spans="2:29" x14ac:dyDescent="0.35">
      <c r="B99" s="44" t="s">
        <v>229</v>
      </c>
      <c r="D99" s="49">
        <v>0</v>
      </c>
      <c r="E99" s="49">
        <v>210.89599999999999</v>
      </c>
      <c r="F99" s="49">
        <v>-210.89599999999999</v>
      </c>
      <c r="G99" s="29">
        <f t="shared" si="58"/>
        <v>0</v>
      </c>
      <c r="H99" s="51"/>
      <c r="I99" s="29">
        <f t="shared" si="59"/>
        <v>0</v>
      </c>
      <c r="J99" s="49">
        <v>166.66943000000001</v>
      </c>
      <c r="K99" s="49">
        <v>-166.66943000000001</v>
      </c>
      <c r="L99" s="29">
        <f t="shared" si="60"/>
        <v>0</v>
      </c>
      <c r="M99" s="51"/>
      <c r="N99" s="29">
        <f t="shared" si="61"/>
        <v>0</v>
      </c>
      <c r="O99" s="49">
        <v>150</v>
      </c>
      <c r="P99" s="49">
        <v>-150</v>
      </c>
      <c r="Q99" s="29">
        <f t="shared" si="62"/>
        <v>0</v>
      </c>
      <c r="R99" s="51"/>
      <c r="S99" s="29">
        <f t="shared" si="63"/>
        <v>0</v>
      </c>
      <c r="T99" s="49">
        <v>150</v>
      </c>
      <c r="U99" s="49">
        <v>-150</v>
      </c>
      <c r="V99" s="29">
        <f t="shared" si="64"/>
        <v>0</v>
      </c>
      <c r="W99" s="51"/>
      <c r="X99" s="29">
        <f t="shared" si="65"/>
        <v>0</v>
      </c>
      <c r="Y99" s="49">
        <v>150</v>
      </c>
      <c r="Z99" s="49">
        <v>-150</v>
      </c>
      <c r="AA99" s="29">
        <f t="shared" si="66"/>
        <v>0</v>
      </c>
      <c r="AB99" s="49"/>
      <c r="AC99" s="29"/>
    </row>
    <row r="100" spans="2:29" x14ac:dyDescent="0.35">
      <c r="B100" s="44" t="s">
        <v>228</v>
      </c>
      <c r="D100" s="49">
        <v>0</v>
      </c>
      <c r="E100" s="49">
        <v>37.543219999999998</v>
      </c>
      <c r="F100" s="49">
        <v>0</v>
      </c>
      <c r="G100" s="29">
        <f t="shared" si="58"/>
        <v>37.543219999999998</v>
      </c>
      <c r="H100" s="51"/>
      <c r="I100" s="29">
        <f t="shared" si="59"/>
        <v>37.543219999999998</v>
      </c>
      <c r="J100" s="49">
        <v>362.37953000000005</v>
      </c>
      <c r="K100" s="49">
        <v>0</v>
      </c>
      <c r="L100" s="29">
        <f t="shared" si="60"/>
        <v>399.92275000000006</v>
      </c>
      <c r="M100" s="51"/>
      <c r="N100" s="29">
        <f t="shared" si="61"/>
        <v>399.92275000000006</v>
      </c>
      <c r="O100" s="49">
        <v>0</v>
      </c>
      <c r="P100" s="49">
        <v>-399.92275000000001</v>
      </c>
      <c r="Q100" s="29">
        <f t="shared" si="62"/>
        <v>0</v>
      </c>
      <c r="R100" s="51"/>
      <c r="S100" s="29">
        <f t="shared" si="63"/>
        <v>0</v>
      </c>
      <c r="T100" s="49">
        <v>0</v>
      </c>
      <c r="U100" s="49">
        <v>0</v>
      </c>
      <c r="V100" s="29">
        <f t="shared" si="64"/>
        <v>0</v>
      </c>
      <c r="W100" s="51"/>
      <c r="X100" s="29">
        <f t="shared" si="65"/>
        <v>0</v>
      </c>
      <c r="Y100" s="49">
        <v>0</v>
      </c>
      <c r="Z100" s="49">
        <v>0</v>
      </c>
      <c r="AA100" s="29">
        <f t="shared" si="66"/>
        <v>0</v>
      </c>
      <c r="AB100" s="49"/>
      <c r="AC100" s="29"/>
    </row>
    <row r="101" spans="2:29" x14ac:dyDescent="0.35">
      <c r="B101" s="44" t="s">
        <v>194</v>
      </c>
      <c r="D101" s="29">
        <v>0</v>
      </c>
      <c r="E101" s="29">
        <v>0</v>
      </c>
      <c r="F101" s="29">
        <v>0</v>
      </c>
      <c r="G101" s="29">
        <v>0</v>
      </c>
      <c r="H101" s="51"/>
      <c r="I101" s="29">
        <v>0</v>
      </c>
      <c r="J101" s="29">
        <v>27.186209999999999</v>
      </c>
      <c r="K101" s="29">
        <v>-27.186209999999999</v>
      </c>
      <c r="L101" s="29">
        <v>0</v>
      </c>
      <c r="M101" s="51"/>
      <c r="N101" s="29">
        <v>0</v>
      </c>
      <c r="O101" s="29">
        <v>25</v>
      </c>
      <c r="P101" s="29">
        <v>-25</v>
      </c>
      <c r="Q101" s="29">
        <v>0</v>
      </c>
      <c r="R101" s="51"/>
      <c r="S101" s="29">
        <v>0</v>
      </c>
      <c r="T101" s="29">
        <v>25</v>
      </c>
      <c r="U101" s="29">
        <v>-25</v>
      </c>
      <c r="V101" s="29">
        <v>0</v>
      </c>
      <c r="W101" s="51"/>
      <c r="X101" s="29">
        <v>0</v>
      </c>
      <c r="Y101" s="29">
        <v>25</v>
      </c>
      <c r="Z101" s="29">
        <v>-25</v>
      </c>
      <c r="AA101" s="29">
        <v>0</v>
      </c>
      <c r="AB101" s="29"/>
      <c r="AC101" s="29"/>
    </row>
    <row r="102" spans="2:29" s="23" customFormat="1" x14ac:dyDescent="0.35">
      <c r="B102" s="23" t="s">
        <v>58</v>
      </c>
      <c r="D102" s="30">
        <f>SUBTOTAL(9,D92:D101)</f>
        <v>1543.31233</v>
      </c>
      <c r="E102" s="30">
        <f t="shared" ref="E102:G102" si="67">SUBTOTAL(9,E92:E101)</f>
        <v>1934.06089</v>
      </c>
      <c r="F102" s="30">
        <f t="shared" si="67"/>
        <v>-1855.48649</v>
      </c>
      <c r="G102" s="30">
        <f t="shared" si="67"/>
        <v>1621.8867299999999</v>
      </c>
      <c r="H102" s="52"/>
      <c r="I102" s="30">
        <f>SUBTOTAL(9,I92:I101)</f>
        <v>1621.8867299999999</v>
      </c>
      <c r="J102" s="30">
        <f t="shared" ref="J102" si="68">SUBTOTAL(9,J92:J101)</f>
        <v>2084.8898699999995</v>
      </c>
      <c r="K102" s="30">
        <f t="shared" ref="K102" si="69">SUBTOTAL(9,K92:K101)</f>
        <v>-2849.0112899999995</v>
      </c>
      <c r="L102" s="30">
        <f t="shared" ref="L102" si="70">SUBTOTAL(9,L92:L101)</f>
        <v>857.76531</v>
      </c>
      <c r="M102" s="52"/>
      <c r="N102" s="30">
        <f>SUBTOTAL(9,N92:N101)</f>
        <v>857.76531</v>
      </c>
      <c r="O102" s="30">
        <f t="shared" ref="O102" si="71">SUBTOTAL(9,O92:O101)</f>
        <v>1210</v>
      </c>
      <c r="P102" s="30">
        <f t="shared" ref="P102" si="72">SUBTOTAL(9,P92:P101)</f>
        <v>-1982.76531</v>
      </c>
      <c r="Q102" s="30">
        <f t="shared" ref="Q102" si="73">SUBTOTAL(9,Q92:Q101)</f>
        <v>85</v>
      </c>
      <c r="R102" s="52"/>
      <c r="S102" s="30">
        <f>SUBTOTAL(9,S92:S101)</f>
        <v>85</v>
      </c>
      <c r="T102" s="30">
        <f t="shared" ref="T102" si="74">SUBTOTAL(9,T92:T101)</f>
        <v>1625</v>
      </c>
      <c r="U102" s="30">
        <f t="shared" ref="U102" si="75">SUBTOTAL(9,U92:U101)</f>
        <v>-1125</v>
      </c>
      <c r="V102" s="30">
        <f t="shared" ref="V102" si="76">SUBTOTAL(9,V92:V101)</f>
        <v>585</v>
      </c>
      <c r="W102" s="52"/>
      <c r="X102" s="30">
        <f>SUBTOTAL(9,X92:X101)</f>
        <v>585</v>
      </c>
      <c r="Y102" s="30">
        <f t="shared" ref="Y102" si="77">SUBTOTAL(9,Y92:Y101)</f>
        <v>1900</v>
      </c>
      <c r="Z102" s="30">
        <f t="shared" ref="Z102" si="78">SUBTOTAL(9,Z92:Z101)</f>
        <v>-1825</v>
      </c>
      <c r="AA102" s="30">
        <f t="shared" ref="AA102" si="79">SUBTOTAL(9,AA92:AA101)</f>
        <v>660</v>
      </c>
      <c r="AB102" s="30"/>
      <c r="AC102" s="29"/>
    </row>
    <row r="103" spans="2:29" s="23" customFormat="1" ht="4.5" customHeight="1" x14ac:dyDescent="0.35">
      <c r="D103" s="30"/>
      <c r="E103" s="30"/>
      <c r="F103" s="30"/>
      <c r="G103" s="30"/>
      <c r="H103" s="52"/>
      <c r="I103" s="30"/>
      <c r="J103" s="30"/>
      <c r="K103" s="30"/>
      <c r="L103" s="30"/>
      <c r="M103" s="52"/>
      <c r="N103" s="30"/>
      <c r="O103" s="30"/>
      <c r="P103" s="30"/>
      <c r="Q103" s="30"/>
      <c r="R103" s="52"/>
      <c r="S103" s="30"/>
      <c r="T103" s="30"/>
      <c r="U103" s="30"/>
      <c r="V103" s="30"/>
      <c r="W103" s="52"/>
      <c r="X103" s="30"/>
      <c r="Y103" s="30"/>
      <c r="Z103" s="30"/>
      <c r="AA103" s="30"/>
      <c r="AB103" s="30"/>
      <c r="AC103" s="30"/>
    </row>
    <row r="104" spans="2:29" s="23" customFormat="1" x14ac:dyDescent="0.35">
      <c r="B104" s="23" t="s">
        <v>55</v>
      </c>
      <c r="D104" s="30"/>
      <c r="E104" s="30"/>
      <c r="F104" s="30"/>
      <c r="G104" s="30"/>
      <c r="H104" s="52"/>
      <c r="I104" s="30"/>
      <c r="J104" s="30"/>
      <c r="K104" s="30"/>
      <c r="L104" s="30"/>
      <c r="M104" s="52"/>
      <c r="N104" s="30"/>
      <c r="O104" s="30"/>
      <c r="P104" s="30"/>
      <c r="Q104" s="30"/>
      <c r="R104" s="52"/>
      <c r="S104" s="30"/>
      <c r="T104" s="30"/>
      <c r="U104" s="30"/>
      <c r="V104" s="30"/>
      <c r="W104" s="52"/>
      <c r="X104" s="30"/>
      <c r="Y104" s="30"/>
      <c r="Z104" s="30"/>
      <c r="AA104" s="30"/>
      <c r="AB104" s="30"/>
      <c r="AC104" s="30"/>
    </row>
    <row r="105" spans="2:29" x14ac:dyDescent="0.35">
      <c r="B105" s="44" t="s">
        <v>118</v>
      </c>
      <c r="D105" s="29">
        <v>0</v>
      </c>
      <c r="E105" s="29">
        <v>612.57865000000004</v>
      </c>
      <c r="F105" s="29">
        <v>-612.57865000000004</v>
      </c>
      <c r="G105" s="29">
        <f t="shared" ref="G105:G115" si="80">SUM(D105:F105)</f>
        <v>0</v>
      </c>
      <c r="H105" s="51"/>
      <c r="I105" s="29">
        <f t="shared" ref="I105:I115" si="81">G105</f>
        <v>0</v>
      </c>
      <c r="J105" s="29">
        <v>890.24768000000006</v>
      </c>
      <c r="K105" s="29">
        <v>-890.24768000000006</v>
      </c>
      <c r="L105" s="29">
        <f t="shared" ref="L105:L115" si="82">SUM(I105:K105)</f>
        <v>0</v>
      </c>
      <c r="M105" s="51"/>
      <c r="N105" s="29">
        <f t="shared" ref="N105:N115" si="83">L105</f>
        <v>0</v>
      </c>
      <c r="O105" s="29">
        <v>675</v>
      </c>
      <c r="P105" s="29">
        <v>-675</v>
      </c>
      <c r="Q105" s="29">
        <f t="shared" ref="Q105:Q115" si="84">SUM(N105:P105)</f>
        <v>0</v>
      </c>
      <c r="R105" s="51"/>
      <c r="S105" s="29">
        <f t="shared" ref="S105:S115" si="85">Q105</f>
        <v>0</v>
      </c>
      <c r="T105" s="29">
        <v>600</v>
      </c>
      <c r="U105" s="29">
        <v>-600</v>
      </c>
      <c r="V105" s="29">
        <f t="shared" ref="V105:V115" si="86">SUM(S105:U105)</f>
        <v>0</v>
      </c>
      <c r="W105" s="51"/>
      <c r="X105" s="29">
        <f t="shared" ref="X105:X115" si="87">V105</f>
        <v>0</v>
      </c>
      <c r="Y105" s="29">
        <v>600</v>
      </c>
      <c r="Z105" s="29">
        <v>-600</v>
      </c>
      <c r="AA105" s="29">
        <f t="shared" ref="AA105:AA115" si="88">SUM(X105:Z105)</f>
        <v>0</v>
      </c>
      <c r="AB105" s="29"/>
      <c r="AC105" s="29"/>
    </row>
    <row r="106" spans="2:29" x14ac:dyDescent="0.35">
      <c r="B106" s="44" t="s">
        <v>247</v>
      </c>
      <c r="D106" s="29">
        <v>0</v>
      </c>
      <c r="E106" s="29">
        <v>0</v>
      </c>
      <c r="F106" s="29">
        <v>0</v>
      </c>
      <c r="G106" s="29">
        <f t="shared" si="80"/>
        <v>0</v>
      </c>
      <c r="H106" s="51"/>
      <c r="I106" s="29">
        <f t="shared" si="81"/>
        <v>0</v>
      </c>
      <c r="J106" s="29">
        <v>115.13014</v>
      </c>
      <c r="K106" s="29">
        <v>-115.13014</v>
      </c>
      <c r="L106" s="29">
        <f t="shared" si="82"/>
        <v>0</v>
      </c>
      <c r="M106" s="51"/>
      <c r="N106" s="29">
        <f t="shared" si="83"/>
        <v>0</v>
      </c>
      <c r="O106" s="29">
        <v>400</v>
      </c>
      <c r="P106" s="29">
        <v>-400</v>
      </c>
      <c r="Q106" s="29">
        <f t="shared" si="84"/>
        <v>0</v>
      </c>
      <c r="R106" s="51"/>
      <c r="S106" s="29">
        <f t="shared" si="85"/>
        <v>0</v>
      </c>
      <c r="T106" s="29">
        <v>450</v>
      </c>
      <c r="U106" s="29">
        <v>-450</v>
      </c>
      <c r="V106" s="29">
        <f t="shared" si="86"/>
        <v>0</v>
      </c>
      <c r="W106" s="51"/>
      <c r="X106" s="29">
        <f t="shared" si="87"/>
        <v>0</v>
      </c>
      <c r="Y106" s="29">
        <v>300</v>
      </c>
      <c r="Z106" s="29">
        <v>-300</v>
      </c>
      <c r="AA106" s="29">
        <f t="shared" si="88"/>
        <v>0</v>
      </c>
      <c r="AB106" s="29"/>
      <c r="AC106" s="29"/>
    </row>
    <row r="107" spans="2:29" x14ac:dyDescent="0.35">
      <c r="B107" s="44" t="s">
        <v>284</v>
      </c>
      <c r="D107" s="49">
        <v>0</v>
      </c>
      <c r="E107" s="49">
        <v>0</v>
      </c>
      <c r="F107" s="49">
        <v>0</v>
      </c>
      <c r="G107" s="29">
        <f t="shared" si="80"/>
        <v>0</v>
      </c>
      <c r="H107" s="51"/>
      <c r="I107" s="29">
        <f t="shared" si="81"/>
        <v>0</v>
      </c>
      <c r="J107" s="49">
        <v>0</v>
      </c>
      <c r="K107" s="49">
        <v>0</v>
      </c>
      <c r="L107" s="29">
        <f t="shared" si="82"/>
        <v>0</v>
      </c>
      <c r="M107" s="51"/>
      <c r="N107" s="29">
        <f t="shared" si="83"/>
        <v>0</v>
      </c>
      <c r="O107" s="49">
        <v>400</v>
      </c>
      <c r="P107" s="49">
        <v>-400</v>
      </c>
      <c r="Q107" s="29">
        <f t="shared" si="84"/>
        <v>0</v>
      </c>
      <c r="R107" s="51"/>
      <c r="S107" s="29">
        <f t="shared" si="85"/>
        <v>0</v>
      </c>
      <c r="T107" s="49">
        <v>400</v>
      </c>
      <c r="U107" s="49">
        <v>-400</v>
      </c>
      <c r="V107" s="29">
        <f t="shared" si="86"/>
        <v>0</v>
      </c>
      <c r="W107" s="51"/>
      <c r="X107" s="29">
        <f t="shared" si="87"/>
        <v>0</v>
      </c>
      <c r="Y107" s="49">
        <v>400</v>
      </c>
      <c r="Z107" s="49">
        <v>-400</v>
      </c>
      <c r="AA107" s="29">
        <f t="shared" si="88"/>
        <v>0</v>
      </c>
      <c r="AB107" s="49"/>
      <c r="AC107" s="29"/>
    </row>
    <row r="108" spans="2:29" x14ac:dyDescent="0.35">
      <c r="B108" s="44" t="s">
        <v>142</v>
      </c>
      <c r="D108" s="29">
        <v>185.23467000000002</v>
      </c>
      <c r="E108" s="29">
        <v>553.48193000000003</v>
      </c>
      <c r="F108" s="29">
        <v>-738.71659999999997</v>
      </c>
      <c r="G108" s="29">
        <f t="shared" si="80"/>
        <v>0</v>
      </c>
      <c r="H108" s="51"/>
      <c r="I108" s="29">
        <f t="shared" si="81"/>
        <v>0</v>
      </c>
      <c r="J108" s="29">
        <v>0</v>
      </c>
      <c r="K108" s="29">
        <v>0</v>
      </c>
      <c r="L108" s="29">
        <f t="shared" si="82"/>
        <v>0</v>
      </c>
      <c r="M108" s="51"/>
      <c r="N108" s="29">
        <f t="shared" si="83"/>
        <v>0</v>
      </c>
      <c r="O108" s="29">
        <v>0</v>
      </c>
      <c r="P108" s="29">
        <v>0</v>
      </c>
      <c r="Q108" s="29">
        <f t="shared" si="84"/>
        <v>0</v>
      </c>
      <c r="R108" s="51"/>
      <c r="S108" s="29">
        <f t="shared" si="85"/>
        <v>0</v>
      </c>
      <c r="T108" s="29">
        <v>0</v>
      </c>
      <c r="U108" s="29">
        <v>0</v>
      </c>
      <c r="V108" s="29">
        <f t="shared" si="86"/>
        <v>0</v>
      </c>
      <c r="W108" s="51"/>
      <c r="X108" s="29">
        <f t="shared" si="87"/>
        <v>0</v>
      </c>
      <c r="Y108" s="29">
        <v>0</v>
      </c>
      <c r="Z108" s="29">
        <v>0</v>
      </c>
      <c r="AA108" s="29">
        <f t="shared" si="88"/>
        <v>0</v>
      </c>
      <c r="AB108" s="29"/>
      <c r="AC108" s="29"/>
    </row>
    <row r="109" spans="2:29" x14ac:dyDescent="0.35">
      <c r="B109" s="44" t="s">
        <v>234</v>
      </c>
      <c r="D109" s="49">
        <v>0</v>
      </c>
      <c r="E109" s="49">
        <v>16.44622</v>
      </c>
      <c r="F109" s="49">
        <v>0</v>
      </c>
      <c r="G109" s="29">
        <f t="shared" si="80"/>
        <v>16.44622</v>
      </c>
      <c r="H109" s="51"/>
      <c r="I109" s="29">
        <f t="shared" si="81"/>
        <v>16.44622</v>
      </c>
      <c r="J109" s="49">
        <v>251.60749999999999</v>
      </c>
      <c r="K109" s="49">
        <v>0</v>
      </c>
      <c r="L109" s="29">
        <f t="shared" si="82"/>
        <v>268.05372</v>
      </c>
      <c r="M109" s="51"/>
      <c r="N109" s="29">
        <f t="shared" si="83"/>
        <v>268.05372</v>
      </c>
      <c r="O109" s="49">
        <v>275</v>
      </c>
      <c r="P109" s="49">
        <v>-543.05372</v>
      </c>
      <c r="Q109" s="29">
        <f t="shared" si="84"/>
        <v>0</v>
      </c>
      <c r="R109" s="51"/>
      <c r="S109" s="29">
        <f t="shared" si="85"/>
        <v>0</v>
      </c>
      <c r="T109" s="49">
        <v>0</v>
      </c>
      <c r="U109" s="49">
        <v>0</v>
      </c>
      <c r="V109" s="29">
        <f t="shared" si="86"/>
        <v>0</v>
      </c>
      <c r="W109" s="51"/>
      <c r="X109" s="29">
        <f t="shared" si="87"/>
        <v>0</v>
      </c>
      <c r="Y109" s="49">
        <v>0</v>
      </c>
      <c r="Z109" s="49">
        <v>0</v>
      </c>
      <c r="AA109" s="29">
        <f t="shared" si="88"/>
        <v>0</v>
      </c>
      <c r="AB109" s="49"/>
      <c r="AC109" s="29"/>
    </row>
    <row r="110" spans="2:29" x14ac:dyDescent="0.35">
      <c r="B110" s="44" t="s">
        <v>156</v>
      </c>
      <c r="D110" s="42">
        <v>0</v>
      </c>
      <c r="E110" s="42">
        <v>0</v>
      </c>
      <c r="F110" s="42">
        <v>0</v>
      </c>
      <c r="G110" s="42">
        <f t="shared" si="80"/>
        <v>0</v>
      </c>
      <c r="H110" s="56"/>
      <c r="I110" s="42">
        <f t="shared" si="81"/>
        <v>0</v>
      </c>
      <c r="J110" s="42">
        <v>492.18221999999997</v>
      </c>
      <c r="K110" s="42">
        <v>-492.18221999999997</v>
      </c>
      <c r="L110" s="42">
        <f t="shared" si="82"/>
        <v>0</v>
      </c>
      <c r="M110" s="56"/>
      <c r="N110" s="42">
        <f t="shared" si="83"/>
        <v>0</v>
      </c>
      <c r="O110" s="42">
        <v>0</v>
      </c>
      <c r="P110" s="42">
        <v>0</v>
      </c>
      <c r="Q110" s="42">
        <f t="shared" si="84"/>
        <v>0</v>
      </c>
      <c r="R110" s="56"/>
      <c r="S110" s="42">
        <f t="shared" si="85"/>
        <v>0</v>
      </c>
      <c r="T110" s="42">
        <v>0</v>
      </c>
      <c r="U110" s="42">
        <v>0</v>
      </c>
      <c r="V110" s="42">
        <f t="shared" si="86"/>
        <v>0</v>
      </c>
      <c r="W110" s="56"/>
      <c r="X110" s="42">
        <f t="shared" si="87"/>
        <v>0</v>
      </c>
      <c r="Y110" s="42">
        <v>0</v>
      </c>
      <c r="Z110" s="42">
        <v>0</v>
      </c>
      <c r="AA110" s="42">
        <f t="shared" si="88"/>
        <v>0</v>
      </c>
      <c r="AB110" s="42"/>
      <c r="AC110" s="42"/>
    </row>
    <row r="111" spans="2:29" x14ac:dyDescent="0.35">
      <c r="B111" s="44" t="s">
        <v>113</v>
      </c>
      <c r="D111" s="49">
        <v>0</v>
      </c>
      <c r="E111" s="49">
        <v>0</v>
      </c>
      <c r="F111" s="49">
        <v>0</v>
      </c>
      <c r="G111" s="29">
        <f t="shared" si="80"/>
        <v>0</v>
      </c>
      <c r="H111" s="51"/>
      <c r="I111" s="29">
        <f t="shared" si="81"/>
        <v>0</v>
      </c>
      <c r="J111" s="49">
        <v>0</v>
      </c>
      <c r="K111" s="49">
        <v>0</v>
      </c>
      <c r="L111" s="29">
        <f t="shared" si="82"/>
        <v>0</v>
      </c>
      <c r="M111" s="51"/>
      <c r="N111" s="29">
        <f t="shared" si="83"/>
        <v>0</v>
      </c>
      <c r="O111" s="49">
        <v>200</v>
      </c>
      <c r="P111" s="49">
        <v>0</v>
      </c>
      <c r="Q111" s="29">
        <f t="shared" si="84"/>
        <v>200</v>
      </c>
      <c r="R111" s="51"/>
      <c r="S111" s="29">
        <f t="shared" si="85"/>
        <v>200</v>
      </c>
      <c r="T111" s="49">
        <v>200</v>
      </c>
      <c r="U111" s="49">
        <v>-400</v>
      </c>
      <c r="V111" s="29">
        <f t="shared" si="86"/>
        <v>0</v>
      </c>
      <c r="W111" s="51"/>
      <c r="X111" s="29">
        <f t="shared" si="87"/>
        <v>0</v>
      </c>
      <c r="Y111" s="49">
        <v>0</v>
      </c>
      <c r="Z111" s="49">
        <v>0</v>
      </c>
      <c r="AA111" s="29">
        <f t="shared" si="88"/>
        <v>0</v>
      </c>
      <c r="AB111" s="49"/>
      <c r="AC111" s="29"/>
    </row>
    <row r="112" spans="2:29" x14ac:dyDescent="0.35">
      <c r="B112" s="44" t="s">
        <v>100</v>
      </c>
      <c r="D112" s="29">
        <v>0</v>
      </c>
      <c r="E112" s="29">
        <v>0</v>
      </c>
      <c r="F112" s="29">
        <v>0</v>
      </c>
      <c r="G112" s="29">
        <f t="shared" si="80"/>
        <v>0</v>
      </c>
      <c r="H112" s="51"/>
      <c r="I112" s="29">
        <f t="shared" si="81"/>
        <v>0</v>
      </c>
      <c r="J112" s="29">
        <v>0</v>
      </c>
      <c r="K112" s="29">
        <v>0</v>
      </c>
      <c r="L112" s="29">
        <f t="shared" si="82"/>
        <v>0</v>
      </c>
      <c r="M112" s="51"/>
      <c r="N112" s="29">
        <f t="shared" si="83"/>
        <v>0</v>
      </c>
      <c r="O112" s="29">
        <v>0</v>
      </c>
      <c r="P112" s="29">
        <v>0</v>
      </c>
      <c r="Q112" s="29">
        <f t="shared" si="84"/>
        <v>0</v>
      </c>
      <c r="R112" s="51"/>
      <c r="S112" s="29">
        <f t="shared" si="85"/>
        <v>0</v>
      </c>
      <c r="T112" s="29">
        <v>100</v>
      </c>
      <c r="U112" s="29">
        <v>0</v>
      </c>
      <c r="V112" s="29">
        <f t="shared" si="86"/>
        <v>100</v>
      </c>
      <c r="W112" s="51"/>
      <c r="X112" s="29">
        <f t="shared" si="87"/>
        <v>100</v>
      </c>
      <c r="Y112" s="29">
        <v>500</v>
      </c>
      <c r="Z112" s="29">
        <v>0</v>
      </c>
      <c r="AA112" s="29">
        <f t="shared" si="88"/>
        <v>600</v>
      </c>
      <c r="AB112" s="29"/>
      <c r="AC112" s="29"/>
    </row>
    <row r="113" spans="2:29" x14ac:dyDescent="0.35">
      <c r="B113" s="44" t="s">
        <v>248</v>
      </c>
      <c r="D113" s="29">
        <v>0</v>
      </c>
      <c r="E113" s="29">
        <v>0</v>
      </c>
      <c r="F113" s="29">
        <v>0</v>
      </c>
      <c r="G113" s="29">
        <f t="shared" si="80"/>
        <v>0</v>
      </c>
      <c r="H113" s="51"/>
      <c r="I113" s="29">
        <f t="shared" si="81"/>
        <v>0</v>
      </c>
      <c r="J113" s="29">
        <v>453.5</v>
      </c>
      <c r="K113" s="29">
        <v>-453.5</v>
      </c>
      <c r="L113" s="29">
        <f t="shared" si="82"/>
        <v>0</v>
      </c>
      <c r="M113" s="51"/>
      <c r="N113" s="29">
        <f t="shared" si="83"/>
        <v>0</v>
      </c>
      <c r="O113" s="29">
        <v>0</v>
      </c>
      <c r="P113" s="29">
        <v>0</v>
      </c>
      <c r="Q113" s="29">
        <f t="shared" si="84"/>
        <v>0</v>
      </c>
      <c r="R113" s="51"/>
      <c r="S113" s="29">
        <f t="shared" si="85"/>
        <v>0</v>
      </c>
      <c r="T113" s="29">
        <v>0</v>
      </c>
      <c r="U113" s="29">
        <v>0</v>
      </c>
      <c r="V113" s="29">
        <f t="shared" si="86"/>
        <v>0</v>
      </c>
      <c r="W113" s="51"/>
      <c r="X113" s="29">
        <f t="shared" si="87"/>
        <v>0</v>
      </c>
      <c r="Y113" s="29">
        <v>0</v>
      </c>
      <c r="Z113" s="29">
        <v>0</v>
      </c>
      <c r="AA113" s="29">
        <f t="shared" si="88"/>
        <v>0</v>
      </c>
      <c r="AB113" s="29"/>
      <c r="AC113" s="29"/>
    </row>
    <row r="114" spans="2:29" x14ac:dyDescent="0.35">
      <c r="B114" s="44" t="s">
        <v>235</v>
      </c>
      <c r="D114" s="29">
        <v>0</v>
      </c>
      <c r="E114" s="29">
        <v>18.75637</v>
      </c>
      <c r="F114" s="29">
        <v>-18.75637</v>
      </c>
      <c r="G114" s="29">
        <f t="shared" si="80"/>
        <v>0</v>
      </c>
      <c r="H114" s="51"/>
      <c r="I114" s="29">
        <f t="shared" si="81"/>
        <v>0</v>
      </c>
      <c r="J114" s="29">
        <v>18.292570000000001</v>
      </c>
      <c r="K114" s="29">
        <v>-18.292570000000001</v>
      </c>
      <c r="L114" s="29">
        <f t="shared" si="82"/>
        <v>0</v>
      </c>
      <c r="M114" s="51"/>
      <c r="N114" s="29">
        <f t="shared" si="83"/>
        <v>0</v>
      </c>
      <c r="O114" s="29">
        <v>10</v>
      </c>
      <c r="P114" s="29">
        <v>-10</v>
      </c>
      <c r="Q114" s="29">
        <f t="shared" si="84"/>
        <v>0</v>
      </c>
      <c r="R114" s="51"/>
      <c r="S114" s="29">
        <f t="shared" si="85"/>
        <v>0</v>
      </c>
      <c r="T114" s="29">
        <v>10</v>
      </c>
      <c r="U114" s="29">
        <v>-10</v>
      </c>
      <c r="V114" s="29">
        <f t="shared" si="86"/>
        <v>0</v>
      </c>
      <c r="W114" s="51"/>
      <c r="X114" s="29">
        <f t="shared" si="87"/>
        <v>0</v>
      </c>
      <c r="Y114" s="29">
        <v>510</v>
      </c>
      <c r="Z114" s="29">
        <v>-510</v>
      </c>
      <c r="AA114" s="29">
        <f t="shared" si="88"/>
        <v>0</v>
      </c>
      <c r="AB114" s="29"/>
      <c r="AC114" s="29"/>
    </row>
    <row r="115" spans="2:29" x14ac:dyDescent="0.35">
      <c r="B115" s="44" t="s">
        <v>249</v>
      </c>
      <c r="D115" s="29">
        <v>0</v>
      </c>
      <c r="E115" s="29">
        <v>61.359360000000002</v>
      </c>
      <c r="F115" s="29">
        <v>-61.359360000000002</v>
      </c>
      <c r="G115" s="29">
        <f t="shared" si="80"/>
        <v>0</v>
      </c>
      <c r="H115" s="51"/>
      <c r="I115" s="29">
        <f t="shared" si="81"/>
        <v>0</v>
      </c>
      <c r="J115" s="29">
        <v>138.32139999999998</v>
      </c>
      <c r="K115" s="29">
        <v>-138.32139999999998</v>
      </c>
      <c r="L115" s="29">
        <f t="shared" si="82"/>
        <v>0</v>
      </c>
      <c r="M115" s="51"/>
      <c r="N115" s="29">
        <f t="shared" si="83"/>
        <v>0</v>
      </c>
      <c r="O115" s="29">
        <v>160</v>
      </c>
      <c r="P115" s="29">
        <v>-160</v>
      </c>
      <c r="Q115" s="29">
        <f t="shared" si="84"/>
        <v>0</v>
      </c>
      <c r="R115" s="51"/>
      <c r="S115" s="29">
        <f t="shared" si="85"/>
        <v>0</v>
      </c>
      <c r="T115" s="29">
        <v>160</v>
      </c>
      <c r="U115" s="29">
        <v>-160</v>
      </c>
      <c r="V115" s="29">
        <f t="shared" si="86"/>
        <v>0</v>
      </c>
      <c r="W115" s="51"/>
      <c r="X115" s="29">
        <f t="shared" si="87"/>
        <v>0</v>
      </c>
      <c r="Y115" s="29">
        <v>160</v>
      </c>
      <c r="Z115" s="29">
        <v>-160</v>
      </c>
      <c r="AA115" s="29">
        <f t="shared" si="88"/>
        <v>0</v>
      </c>
      <c r="AB115" s="49"/>
      <c r="AC115" s="29"/>
    </row>
    <row r="116" spans="2:29" x14ac:dyDescent="0.35">
      <c r="B116" s="44" t="s">
        <v>194</v>
      </c>
      <c r="D116" s="29">
        <v>154.33947000000001</v>
      </c>
      <c r="E116" s="29">
        <v>1272.0757700000001</v>
      </c>
      <c r="F116" s="29">
        <v>-1410.90807</v>
      </c>
      <c r="G116" s="29">
        <v>15.507169999999999</v>
      </c>
      <c r="H116" s="51"/>
      <c r="I116" s="29">
        <v>15.507169999999999</v>
      </c>
      <c r="J116" s="29">
        <v>1292.9666800000002</v>
      </c>
      <c r="K116" s="29">
        <v>-1091.7508</v>
      </c>
      <c r="L116" s="29">
        <v>216.72305</v>
      </c>
      <c r="M116" s="51"/>
      <c r="N116" s="29">
        <v>216.72305</v>
      </c>
      <c r="O116" s="29">
        <v>1015</v>
      </c>
      <c r="P116" s="29">
        <v>-952.15431999999998</v>
      </c>
      <c r="Q116" s="29">
        <v>279.56873000000002</v>
      </c>
      <c r="R116" s="51"/>
      <c r="S116" s="29">
        <v>279.56873000000002</v>
      </c>
      <c r="T116" s="29">
        <v>1415</v>
      </c>
      <c r="U116" s="29">
        <v>-1590</v>
      </c>
      <c r="V116" s="29">
        <v>104.56873</v>
      </c>
      <c r="W116" s="51"/>
      <c r="X116" s="29">
        <v>104.56873</v>
      </c>
      <c r="Y116" s="29">
        <v>1060</v>
      </c>
      <c r="Z116" s="29">
        <v>-1024.56873</v>
      </c>
      <c r="AA116" s="29">
        <v>140</v>
      </c>
      <c r="AB116" s="29"/>
      <c r="AC116" s="29"/>
    </row>
    <row r="117" spans="2:29" x14ac:dyDescent="0.35">
      <c r="B117" s="23" t="s">
        <v>58</v>
      </c>
      <c r="C117" s="23"/>
      <c r="D117" s="30">
        <f>SUBTOTAL(9,D105:D116)</f>
        <v>339.57414000000006</v>
      </c>
      <c r="E117" s="30">
        <f t="shared" ref="E117:G117" si="89">SUBTOTAL(9,E105:E116)</f>
        <v>2534.6983</v>
      </c>
      <c r="F117" s="30">
        <f t="shared" si="89"/>
        <v>-2842.3190500000001</v>
      </c>
      <c r="G117" s="30">
        <f t="shared" si="89"/>
        <v>31.953389999999999</v>
      </c>
      <c r="H117" s="52"/>
      <c r="I117" s="30">
        <f>SUBTOTAL(9,I105:I116)</f>
        <v>31.953389999999999</v>
      </c>
      <c r="J117" s="30">
        <f t="shared" ref="J117" si="90">SUBTOTAL(9,J105:J116)</f>
        <v>3652.2481900000002</v>
      </c>
      <c r="K117" s="30">
        <f t="shared" ref="K117" si="91">SUBTOTAL(9,K105:K116)</f>
        <v>-3199.4248100000004</v>
      </c>
      <c r="L117" s="30">
        <f t="shared" ref="L117" si="92">SUBTOTAL(9,L105:L116)</f>
        <v>484.77677</v>
      </c>
      <c r="M117" s="52"/>
      <c r="N117" s="30">
        <f>SUBTOTAL(9,N105:N116)</f>
        <v>484.77677</v>
      </c>
      <c r="O117" s="30">
        <f t="shared" ref="O117" si="93">SUBTOTAL(9,O105:O116)</f>
        <v>3135</v>
      </c>
      <c r="P117" s="30">
        <f t="shared" ref="P117" si="94">SUBTOTAL(9,P105:P116)</f>
        <v>-3140.20804</v>
      </c>
      <c r="Q117" s="30">
        <f t="shared" ref="Q117" si="95">SUBTOTAL(9,Q105:Q116)</f>
        <v>479.56873000000002</v>
      </c>
      <c r="R117" s="52"/>
      <c r="S117" s="30">
        <f>SUBTOTAL(9,S105:S116)</f>
        <v>479.56873000000002</v>
      </c>
      <c r="T117" s="30">
        <f t="shared" ref="T117" si="96">SUBTOTAL(9,T105:T116)</f>
        <v>3335</v>
      </c>
      <c r="U117" s="30">
        <f t="shared" ref="U117" si="97">SUBTOTAL(9,U105:U116)</f>
        <v>-3610</v>
      </c>
      <c r="V117" s="30">
        <f t="shared" ref="V117" si="98">SUBTOTAL(9,V105:V116)</f>
        <v>204.56873000000002</v>
      </c>
      <c r="W117" s="52"/>
      <c r="X117" s="30">
        <f>SUBTOTAL(9,X105:X116)</f>
        <v>204.56873000000002</v>
      </c>
      <c r="Y117" s="30">
        <f t="shared" ref="Y117" si="99">SUBTOTAL(9,Y105:Y116)</f>
        <v>3530</v>
      </c>
      <c r="Z117" s="30">
        <f t="shared" ref="Z117" si="100">SUBTOTAL(9,Z105:Z116)</f>
        <v>-2994.56873</v>
      </c>
      <c r="AA117" s="30">
        <f t="shared" ref="AA117" si="101">SUBTOTAL(9,AA105:AA116)</f>
        <v>740</v>
      </c>
      <c r="AB117" s="30"/>
      <c r="AC117" s="29"/>
    </row>
    <row r="118" spans="2:29" ht="4.5" customHeight="1" x14ac:dyDescent="0.35">
      <c r="D118" s="29"/>
      <c r="E118" s="29"/>
      <c r="F118" s="29"/>
      <c r="G118" s="29"/>
      <c r="H118" s="51"/>
      <c r="I118" s="29"/>
      <c r="J118" s="29"/>
      <c r="K118" s="29"/>
      <c r="L118" s="29"/>
      <c r="M118" s="51"/>
      <c r="N118" s="29"/>
      <c r="O118" s="29"/>
      <c r="P118" s="29"/>
      <c r="Q118" s="29"/>
      <c r="R118" s="51"/>
      <c r="S118" s="29"/>
      <c r="T118" s="29"/>
      <c r="U118" s="29"/>
      <c r="V118" s="29"/>
      <c r="W118" s="51"/>
      <c r="X118" s="29"/>
      <c r="Y118" s="29"/>
      <c r="Z118" s="29"/>
      <c r="AA118" s="29"/>
      <c r="AB118" s="29"/>
      <c r="AC118" s="29"/>
    </row>
    <row r="119" spans="2:29" x14ac:dyDescent="0.35">
      <c r="B119" s="23" t="s">
        <v>56</v>
      </c>
      <c r="C119" s="23"/>
      <c r="D119" s="30"/>
      <c r="E119" s="30"/>
      <c r="F119" s="30"/>
      <c r="G119" s="30"/>
      <c r="H119" s="52"/>
      <c r="I119" s="30"/>
      <c r="J119" s="30"/>
      <c r="K119" s="30"/>
      <c r="L119" s="30"/>
      <c r="M119" s="52"/>
      <c r="N119" s="30"/>
      <c r="O119" s="30"/>
      <c r="P119" s="30"/>
      <c r="Q119" s="30"/>
      <c r="R119" s="52"/>
      <c r="S119" s="30"/>
      <c r="T119" s="30"/>
      <c r="U119" s="30"/>
      <c r="V119" s="30"/>
      <c r="W119" s="52"/>
      <c r="X119" s="30"/>
      <c r="Y119" s="30"/>
      <c r="Z119" s="30"/>
      <c r="AA119" s="30"/>
      <c r="AB119" s="30"/>
      <c r="AC119" s="29"/>
    </row>
    <row r="120" spans="2:29" x14ac:dyDescent="0.35">
      <c r="B120" s="44" t="s">
        <v>241</v>
      </c>
      <c r="D120" s="29">
        <v>0</v>
      </c>
      <c r="E120" s="29">
        <v>0</v>
      </c>
      <c r="F120" s="29">
        <v>0</v>
      </c>
      <c r="G120" s="29">
        <f t="shared" ref="G120:G126" si="102">SUM(D120:F120)</f>
        <v>0</v>
      </c>
      <c r="H120" s="51"/>
      <c r="I120" s="29">
        <f t="shared" ref="I120:I126" si="103">G120</f>
        <v>0</v>
      </c>
      <c r="J120" s="29">
        <v>96.898740000000004</v>
      </c>
      <c r="K120" s="29">
        <v>0</v>
      </c>
      <c r="L120" s="29">
        <f t="shared" ref="L120:L126" si="104">SUM(I120:K120)</f>
        <v>96.898740000000004</v>
      </c>
      <c r="M120" s="51"/>
      <c r="N120" s="29">
        <f t="shared" ref="N120:N126" si="105">L120</f>
        <v>96.898740000000004</v>
      </c>
      <c r="O120" s="29">
        <v>1500</v>
      </c>
      <c r="P120" s="29">
        <v>-1596.8987400000001</v>
      </c>
      <c r="Q120" s="29">
        <f t="shared" ref="Q120:Q126" si="106">SUM(N120:P120)</f>
        <v>0</v>
      </c>
      <c r="R120" s="51"/>
      <c r="S120" s="29">
        <f t="shared" ref="S120:S126" si="107">Q120</f>
        <v>0</v>
      </c>
      <c r="T120" s="29">
        <v>0</v>
      </c>
      <c r="U120" s="29">
        <v>0</v>
      </c>
      <c r="V120" s="29">
        <f t="shared" ref="V120:V126" si="108">SUM(S120:U120)</f>
        <v>0</v>
      </c>
      <c r="W120" s="51"/>
      <c r="X120" s="29">
        <f t="shared" ref="X120:X126" si="109">V120</f>
        <v>0</v>
      </c>
      <c r="Y120" s="29">
        <v>0</v>
      </c>
      <c r="Z120" s="29">
        <v>0</v>
      </c>
      <c r="AA120" s="29">
        <f t="shared" ref="AA120:AA126" si="110">SUM(X120:Z120)</f>
        <v>0</v>
      </c>
      <c r="AB120" s="29"/>
      <c r="AC120" s="29"/>
    </row>
    <row r="121" spans="2:29" x14ac:dyDescent="0.35">
      <c r="B121" s="44" t="s">
        <v>257</v>
      </c>
      <c r="D121" s="29">
        <v>0</v>
      </c>
      <c r="E121" s="29">
        <v>0</v>
      </c>
      <c r="F121" s="29">
        <v>0</v>
      </c>
      <c r="G121" s="29">
        <f t="shared" si="102"/>
        <v>0</v>
      </c>
      <c r="H121" s="51"/>
      <c r="I121" s="29">
        <f t="shared" si="103"/>
        <v>0</v>
      </c>
      <c r="J121" s="29">
        <v>0</v>
      </c>
      <c r="K121" s="29">
        <v>0</v>
      </c>
      <c r="L121" s="29">
        <f t="shared" si="104"/>
        <v>0</v>
      </c>
      <c r="M121" s="51"/>
      <c r="N121" s="29">
        <f t="shared" si="105"/>
        <v>0</v>
      </c>
      <c r="O121" s="29">
        <v>75</v>
      </c>
      <c r="P121" s="29">
        <v>0</v>
      </c>
      <c r="Q121" s="29">
        <f t="shared" si="106"/>
        <v>75</v>
      </c>
      <c r="R121" s="51"/>
      <c r="S121" s="29">
        <f t="shared" si="107"/>
        <v>75</v>
      </c>
      <c r="T121" s="29">
        <v>1525</v>
      </c>
      <c r="U121" s="29">
        <v>-1600</v>
      </c>
      <c r="V121" s="29">
        <f t="shared" si="108"/>
        <v>0</v>
      </c>
      <c r="W121" s="51"/>
      <c r="X121" s="29">
        <f t="shared" si="109"/>
        <v>0</v>
      </c>
      <c r="Y121" s="29">
        <v>0</v>
      </c>
      <c r="Z121" s="29">
        <v>0</v>
      </c>
      <c r="AA121" s="29">
        <f t="shared" si="110"/>
        <v>0</v>
      </c>
      <c r="AB121" s="29"/>
      <c r="AC121" s="29"/>
    </row>
    <row r="122" spans="2:29" x14ac:dyDescent="0.35">
      <c r="B122" s="44" t="s">
        <v>258</v>
      </c>
      <c r="D122" s="29">
        <v>0</v>
      </c>
      <c r="E122" s="29">
        <v>0</v>
      </c>
      <c r="F122" s="29">
        <v>0</v>
      </c>
      <c r="G122" s="29">
        <f t="shared" si="102"/>
        <v>0</v>
      </c>
      <c r="H122" s="51"/>
      <c r="I122" s="29">
        <f t="shared" si="103"/>
        <v>0</v>
      </c>
      <c r="J122" s="29">
        <v>0</v>
      </c>
      <c r="K122" s="29">
        <v>0</v>
      </c>
      <c r="L122" s="29">
        <f t="shared" si="104"/>
        <v>0</v>
      </c>
      <c r="M122" s="51"/>
      <c r="N122" s="29">
        <f t="shared" si="105"/>
        <v>0</v>
      </c>
      <c r="O122" s="29">
        <v>1520</v>
      </c>
      <c r="P122" s="29">
        <v>-1520</v>
      </c>
      <c r="Q122" s="29">
        <f t="shared" si="106"/>
        <v>0</v>
      </c>
      <c r="R122" s="51"/>
      <c r="S122" s="29">
        <f t="shared" si="107"/>
        <v>0</v>
      </c>
      <c r="T122" s="29">
        <v>0</v>
      </c>
      <c r="U122" s="29">
        <v>0</v>
      </c>
      <c r="V122" s="29">
        <f t="shared" si="108"/>
        <v>0</v>
      </c>
      <c r="W122" s="51"/>
      <c r="X122" s="29">
        <f t="shared" si="109"/>
        <v>0</v>
      </c>
      <c r="Y122" s="29">
        <v>0</v>
      </c>
      <c r="Z122" s="29">
        <v>0</v>
      </c>
      <c r="AA122" s="29">
        <f t="shared" si="110"/>
        <v>0</v>
      </c>
      <c r="AB122" s="29"/>
      <c r="AC122" s="29"/>
    </row>
    <row r="123" spans="2:29" x14ac:dyDescent="0.35">
      <c r="B123" s="44" t="s">
        <v>272</v>
      </c>
      <c r="D123" s="29">
        <v>0</v>
      </c>
      <c r="E123" s="29">
        <v>0</v>
      </c>
      <c r="F123" s="29">
        <v>0</v>
      </c>
      <c r="G123" s="29">
        <f t="shared" si="102"/>
        <v>0</v>
      </c>
      <c r="H123" s="51"/>
      <c r="I123" s="29">
        <f t="shared" si="103"/>
        <v>0</v>
      </c>
      <c r="J123" s="29">
        <v>0</v>
      </c>
      <c r="K123" s="29">
        <v>0</v>
      </c>
      <c r="L123" s="29">
        <f t="shared" si="104"/>
        <v>0</v>
      </c>
      <c r="M123" s="51"/>
      <c r="N123" s="29">
        <f t="shared" si="105"/>
        <v>0</v>
      </c>
      <c r="O123" s="29">
        <v>0</v>
      </c>
      <c r="P123" s="29">
        <v>0</v>
      </c>
      <c r="Q123" s="29">
        <f t="shared" si="106"/>
        <v>0</v>
      </c>
      <c r="R123" s="51"/>
      <c r="S123" s="29">
        <f t="shared" si="107"/>
        <v>0</v>
      </c>
      <c r="T123" s="29">
        <v>1520</v>
      </c>
      <c r="U123" s="29">
        <v>-1520</v>
      </c>
      <c r="V123" s="29">
        <f t="shared" si="108"/>
        <v>0</v>
      </c>
      <c r="W123" s="51"/>
      <c r="X123" s="29">
        <f t="shared" si="109"/>
        <v>0</v>
      </c>
      <c r="Y123" s="29">
        <v>0</v>
      </c>
      <c r="Z123" s="29">
        <v>0</v>
      </c>
      <c r="AA123" s="29">
        <f t="shared" si="110"/>
        <v>0</v>
      </c>
      <c r="AB123" s="29"/>
      <c r="AC123" s="29"/>
    </row>
    <row r="124" spans="2:29" x14ac:dyDescent="0.35">
      <c r="B124" s="44" t="s">
        <v>259</v>
      </c>
      <c r="D124" s="29">
        <v>0</v>
      </c>
      <c r="E124" s="29">
        <v>0</v>
      </c>
      <c r="F124" s="29">
        <v>0</v>
      </c>
      <c r="G124" s="29">
        <f t="shared" si="102"/>
        <v>0</v>
      </c>
      <c r="H124" s="51"/>
      <c r="I124" s="29">
        <f t="shared" si="103"/>
        <v>0</v>
      </c>
      <c r="J124" s="29">
        <v>0</v>
      </c>
      <c r="K124" s="29">
        <v>0</v>
      </c>
      <c r="L124" s="29">
        <f t="shared" si="104"/>
        <v>0</v>
      </c>
      <c r="M124" s="51"/>
      <c r="N124" s="29">
        <f t="shared" si="105"/>
        <v>0</v>
      </c>
      <c r="O124" s="29">
        <v>975</v>
      </c>
      <c r="P124" s="29">
        <v>-975</v>
      </c>
      <c r="Q124" s="29">
        <f t="shared" si="106"/>
        <v>0</v>
      </c>
      <c r="R124" s="51"/>
      <c r="S124" s="29">
        <f t="shared" si="107"/>
        <v>0</v>
      </c>
      <c r="T124" s="29">
        <v>0</v>
      </c>
      <c r="U124" s="29">
        <v>0</v>
      </c>
      <c r="V124" s="29">
        <f t="shared" si="108"/>
        <v>0</v>
      </c>
      <c r="W124" s="51"/>
      <c r="X124" s="29">
        <f t="shared" si="109"/>
        <v>0</v>
      </c>
      <c r="Y124" s="29">
        <v>0</v>
      </c>
      <c r="Z124" s="29">
        <v>0</v>
      </c>
      <c r="AA124" s="29">
        <f t="shared" si="110"/>
        <v>0</v>
      </c>
      <c r="AB124" s="29"/>
      <c r="AC124" s="29"/>
    </row>
    <row r="125" spans="2:29" x14ac:dyDescent="0.35">
      <c r="B125" s="44" t="s">
        <v>240</v>
      </c>
      <c r="D125" s="29">
        <v>0</v>
      </c>
      <c r="E125" s="29">
        <v>0</v>
      </c>
      <c r="F125" s="29">
        <v>0</v>
      </c>
      <c r="G125" s="29">
        <f t="shared" si="102"/>
        <v>0</v>
      </c>
      <c r="H125" s="51"/>
      <c r="I125" s="29">
        <f t="shared" si="103"/>
        <v>0</v>
      </c>
      <c r="J125" s="29">
        <v>60.235300000000002</v>
      </c>
      <c r="K125" s="29">
        <v>0</v>
      </c>
      <c r="L125" s="29">
        <f t="shared" si="104"/>
        <v>60.235300000000002</v>
      </c>
      <c r="M125" s="51"/>
      <c r="N125" s="29">
        <f t="shared" si="105"/>
        <v>60.235300000000002</v>
      </c>
      <c r="O125" s="29">
        <v>500</v>
      </c>
      <c r="P125" s="29">
        <v>-560.23530000000005</v>
      </c>
      <c r="Q125" s="29">
        <f t="shared" si="106"/>
        <v>0</v>
      </c>
      <c r="R125" s="51"/>
      <c r="S125" s="29">
        <f t="shared" si="107"/>
        <v>0</v>
      </c>
      <c r="T125" s="29">
        <v>0</v>
      </c>
      <c r="U125" s="29">
        <v>0</v>
      </c>
      <c r="V125" s="29">
        <f t="shared" si="108"/>
        <v>0</v>
      </c>
      <c r="W125" s="51"/>
      <c r="X125" s="29">
        <f t="shared" si="109"/>
        <v>0</v>
      </c>
      <c r="Y125" s="29">
        <v>0</v>
      </c>
      <c r="Z125" s="29">
        <v>0</v>
      </c>
      <c r="AA125" s="29">
        <f t="shared" si="110"/>
        <v>0</v>
      </c>
      <c r="AB125" s="29"/>
      <c r="AC125" s="29"/>
    </row>
    <row r="126" spans="2:29" x14ac:dyDescent="0.35">
      <c r="B126" s="44" t="s">
        <v>172</v>
      </c>
      <c r="D126" s="29">
        <v>0</v>
      </c>
      <c r="E126" s="29">
        <v>0</v>
      </c>
      <c r="F126" s="29">
        <v>0</v>
      </c>
      <c r="G126" s="29">
        <f t="shared" si="102"/>
        <v>0</v>
      </c>
      <c r="H126" s="51"/>
      <c r="I126" s="29">
        <f t="shared" si="103"/>
        <v>0</v>
      </c>
      <c r="J126" s="29">
        <v>453.16791999999998</v>
      </c>
      <c r="K126" s="29">
        <v>-453.16791999999998</v>
      </c>
      <c r="L126" s="29">
        <f t="shared" si="104"/>
        <v>0</v>
      </c>
      <c r="M126" s="51"/>
      <c r="N126" s="29">
        <f t="shared" si="105"/>
        <v>0</v>
      </c>
      <c r="O126" s="29">
        <v>0</v>
      </c>
      <c r="P126" s="29">
        <v>0</v>
      </c>
      <c r="Q126" s="29">
        <f t="shared" si="106"/>
        <v>0</v>
      </c>
      <c r="R126" s="51"/>
      <c r="S126" s="29">
        <f t="shared" si="107"/>
        <v>0</v>
      </c>
      <c r="T126" s="29">
        <v>0</v>
      </c>
      <c r="U126" s="29">
        <v>0</v>
      </c>
      <c r="V126" s="29">
        <f t="shared" si="108"/>
        <v>0</v>
      </c>
      <c r="W126" s="51"/>
      <c r="X126" s="29">
        <f t="shared" si="109"/>
        <v>0</v>
      </c>
      <c r="Y126" s="29">
        <v>0</v>
      </c>
      <c r="Z126" s="29">
        <v>0</v>
      </c>
      <c r="AA126" s="29">
        <f t="shared" si="110"/>
        <v>0</v>
      </c>
      <c r="AB126" s="29"/>
      <c r="AC126" s="29"/>
    </row>
    <row r="127" spans="2:29" x14ac:dyDescent="0.35">
      <c r="B127" s="44" t="s">
        <v>194</v>
      </c>
      <c r="D127" s="29">
        <v>0</v>
      </c>
      <c r="E127" s="29">
        <v>690.53577000000007</v>
      </c>
      <c r="F127" s="29">
        <v>-690.53577000000007</v>
      </c>
      <c r="G127" s="29">
        <v>0</v>
      </c>
      <c r="H127" s="51"/>
      <c r="I127" s="29">
        <v>0</v>
      </c>
      <c r="J127" s="29">
        <v>0</v>
      </c>
      <c r="K127" s="29">
        <v>0</v>
      </c>
      <c r="L127" s="29">
        <v>0</v>
      </c>
      <c r="M127" s="51"/>
      <c r="N127" s="29">
        <v>0</v>
      </c>
      <c r="O127" s="29">
        <v>0</v>
      </c>
      <c r="P127" s="29">
        <v>0</v>
      </c>
      <c r="Q127" s="29">
        <v>0</v>
      </c>
      <c r="R127" s="51"/>
      <c r="S127" s="29">
        <v>0</v>
      </c>
      <c r="T127" s="29">
        <v>0</v>
      </c>
      <c r="U127" s="29">
        <v>0</v>
      </c>
      <c r="V127" s="29">
        <v>0</v>
      </c>
      <c r="W127" s="51"/>
      <c r="X127" s="29">
        <v>0</v>
      </c>
      <c r="Y127" s="29">
        <v>0</v>
      </c>
      <c r="Z127" s="29">
        <v>0</v>
      </c>
      <c r="AA127" s="29">
        <v>0</v>
      </c>
      <c r="AB127" s="29"/>
      <c r="AC127" s="29"/>
    </row>
    <row r="128" spans="2:29" x14ac:dyDescent="0.35">
      <c r="B128" s="23" t="s">
        <v>58</v>
      </c>
      <c r="C128" s="23"/>
      <c r="D128" s="30">
        <f>SUBTOTAL(9,D120:D127)</f>
        <v>0</v>
      </c>
      <c r="E128" s="30">
        <f t="shared" ref="E128:G128" si="111">SUBTOTAL(9,E120:E127)</f>
        <v>690.53577000000007</v>
      </c>
      <c r="F128" s="30">
        <f t="shared" si="111"/>
        <v>-690.53577000000007</v>
      </c>
      <c r="G128" s="30">
        <f t="shared" si="111"/>
        <v>0</v>
      </c>
      <c r="H128" s="52"/>
      <c r="I128" s="30">
        <f>SUBTOTAL(9,I120:I127)</f>
        <v>0</v>
      </c>
      <c r="J128" s="30">
        <f t="shared" ref="J128" si="112">SUBTOTAL(9,J120:J127)</f>
        <v>610.30196000000001</v>
      </c>
      <c r="K128" s="30">
        <f t="shared" ref="K128" si="113">SUBTOTAL(9,K120:K127)</f>
        <v>-453.16791999999998</v>
      </c>
      <c r="L128" s="30">
        <f t="shared" ref="L128" si="114">SUBTOTAL(9,L120:L127)</f>
        <v>157.13404</v>
      </c>
      <c r="M128" s="52"/>
      <c r="N128" s="30">
        <f>SUBTOTAL(9,N120:N127)</f>
        <v>157.13404</v>
      </c>
      <c r="O128" s="30">
        <f t="shared" ref="O128" si="115">SUBTOTAL(9,O120:O127)</f>
        <v>4570</v>
      </c>
      <c r="P128" s="30">
        <f t="shared" ref="P128" si="116">SUBTOTAL(9,P120:P127)</f>
        <v>-4652.1340399999999</v>
      </c>
      <c r="Q128" s="30">
        <f t="shared" ref="Q128" si="117">SUBTOTAL(9,Q120:Q127)</f>
        <v>75</v>
      </c>
      <c r="R128" s="52"/>
      <c r="S128" s="30">
        <f>SUBTOTAL(9,S120:S127)</f>
        <v>75</v>
      </c>
      <c r="T128" s="30">
        <f t="shared" ref="T128" si="118">SUBTOTAL(9,T120:T127)</f>
        <v>3045</v>
      </c>
      <c r="U128" s="30">
        <f t="shared" ref="U128" si="119">SUBTOTAL(9,U120:U127)</f>
        <v>-3120</v>
      </c>
      <c r="V128" s="30">
        <f t="shared" ref="V128" si="120">SUBTOTAL(9,V120:V127)</f>
        <v>0</v>
      </c>
      <c r="W128" s="52"/>
      <c r="X128" s="30">
        <f>SUBTOTAL(9,X120:X127)</f>
        <v>0</v>
      </c>
      <c r="Y128" s="30">
        <f t="shared" ref="Y128" si="121">SUBTOTAL(9,Y120:Y127)</f>
        <v>0</v>
      </c>
      <c r="Z128" s="30">
        <f t="shared" ref="Z128" si="122">SUBTOTAL(9,Z120:Z127)</f>
        <v>0</v>
      </c>
      <c r="AA128" s="30">
        <f t="shared" ref="AA128" si="123">SUBTOTAL(9,AA120:AA127)</f>
        <v>0</v>
      </c>
      <c r="AB128" s="29"/>
      <c r="AC128" s="29"/>
    </row>
    <row r="129" spans="2:29" x14ac:dyDescent="0.35">
      <c r="D129" s="29"/>
      <c r="E129" s="29"/>
      <c r="F129" s="29"/>
      <c r="G129" s="29"/>
      <c r="H129" s="51"/>
      <c r="I129" s="29"/>
      <c r="J129" s="29"/>
      <c r="K129" s="29"/>
      <c r="L129" s="29"/>
      <c r="M129" s="51"/>
      <c r="N129" s="29"/>
      <c r="O129" s="29"/>
      <c r="P129" s="29"/>
      <c r="Q129" s="29"/>
      <c r="R129" s="51"/>
      <c r="S129" s="29"/>
      <c r="T129" s="29"/>
      <c r="U129" s="29"/>
      <c r="V129" s="29"/>
      <c r="W129" s="51"/>
      <c r="X129" s="29"/>
      <c r="Y129" s="29"/>
      <c r="Z129" s="29"/>
      <c r="AA129" s="29"/>
      <c r="AB129" s="29"/>
      <c r="AC129" s="29"/>
    </row>
    <row r="130" spans="2:29" x14ac:dyDescent="0.35">
      <c r="B130" s="64" t="s">
        <v>206</v>
      </c>
      <c r="C130" s="23"/>
      <c r="D130" s="29"/>
      <c r="E130" s="29"/>
      <c r="F130" s="29"/>
      <c r="G130" s="29"/>
      <c r="H130" s="51"/>
      <c r="I130" s="29"/>
      <c r="J130" s="29"/>
      <c r="K130" s="29"/>
      <c r="L130" s="29"/>
      <c r="M130" s="51"/>
      <c r="N130" s="29"/>
      <c r="O130" s="29"/>
      <c r="P130" s="29"/>
      <c r="Q130" s="29"/>
      <c r="R130" s="51"/>
      <c r="S130" s="29"/>
      <c r="T130" s="29"/>
      <c r="U130" s="29"/>
      <c r="V130" s="29"/>
      <c r="W130" s="51"/>
      <c r="X130" s="29"/>
      <c r="Y130" s="29"/>
      <c r="Z130" s="29"/>
      <c r="AA130" s="29"/>
      <c r="AB130" s="29"/>
      <c r="AC130" s="29"/>
    </row>
    <row r="131" spans="2:29" x14ac:dyDescent="0.35">
      <c r="B131" s="44" t="s">
        <v>250</v>
      </c>
      <c r="D131" s="29">
        <v>0</v>
      </c>
      <c r="E131" s="29">
        <v>0</v>
      </c>
      <c r="F131" s="29">
        <v>0</v>
      </c>
      <c r="G131" s="29">
        <f>SUM(D131:F131)</f>
        <v>0</v>
      </c>
      <c r="H131" s="51"/>
      <c r="I131" s="29">
        <f>G131</f>
        <v>0</v>
      </c>
      <c r="J131" s="29">
        <v>177.75173999999998</v>
      </c>
      <c r="K131" s="29">
        <v>0</v>
      </c>
      <c r="L131" s="29">
        <f>SUM(I131:K131)</f>
        <v>177.75173999999998</v>
      </c>
      <c r="M131" s="51"/>
      <c r="N131" s="29">
        <f>L131</f>
        <v>177.75173999999998</v>
      </c>
      <c r="O131" s="29">
        <v>450</v>
      </c>
      <c r="P131" s="29">
        <v>-627.75174000000004</v>
      </c>
      <c r="Q131" s="29">
        <f>SUM(N131:P131)</f>
        <v>0</v>
      </c>
      <c r="R131" s="51"/>
      <c r="S131" s="29">
        <f>Q131</f>
        <v>0</v>
      </c>
      <c r="T131" s="29">
        <v>300</v>
      </c>
      <c r="U131" s="29">
        <v>-300</v>
      </c>
      <c r="V131" s="29">
        <f>SUM(S131:U131)</f>
        <v>0</v>
      </c>
      <c r="W131" s="51"/>
      <c r="X131" s="29">
        <f>V131</f>
        <v>0</v>
      </c>
      <c r="Y131" s="29">
        <v>300</v>
      </c>
      <c r="Z131" s="29">
        <v>-300</v>
      </c>
      <c r="AA131" s="29">
        <f>SUM(X131:Z131)</f>
        <v>0</v>
      </c>
      <c r="AB131" s="29"/>
      <c r="AC131" s="29"/>
    </row>
    <row r="132" spans="2:29" x14ac:dyDescent="0.35">
      <c r="B132" s="44" t="s">
        <v>236</v>
      </c>
      <c r="D132" s="29">
        <v>0</v>
      </c>
      <c r="E132" s="29">
        <v>266.24162000000001</v>
      </c>
      <c r="F132" s="29">
        <v>0</v>
      </c>
      <c r="G132" s="29">
        <f>SUM(D132:F132)</f>
        <v>266.24162000000001</v>
      </c>
      <c r="H132" s="51"/>
      <c r="I132" s="29">
        <f>G132</f>
        <v>266.24162000000001</v>
      </c>
      <c r="J132" s="29">
        <v>286.13018</v>
      </c>
      <c r="K132" s="29">
        <v>-552.37180000000001</v>
      </c>
      <c r="L132" s="29">
        <f>SUM(I132:K132)</f>
        <v>0</v>
      </c>
      <c r="M132" s="51"/>
      <c r="N132" s="29">
        <v>0</v>
      </c>
      <c r="O132" s="29">
        <v>0</v>
      </c>
      <c r="P132" s="29">
        <v>0</v>
      </c>
      <c r="Q132" s="29">
        <f>SUM(N132:P132)</f>
        <v>0</v>
      </c>
      <c r="R132" s="51"/>
      <c r="S132" s="29">
        <f>Q132</f>
        <v>0</v>
      </c>
      <c r="T132" s="29">
        <v>0</v>
      </c>
      <c r="U132" s="29">
        <v>0</v>
      </c>
      <c r="V132" s="29">
        <f>SUM(S132:U132)</f>
        <v>0</v>
      </c>
      <c r="W132" s="51"/>
      <c r="X132" s="29">
        <f>V132</f>
        <v>0</v>
      </c>
      <c r="Y132" s="29">
        <v>0</v>
      </c>
      <c r="Z132" s="29">
        <v>0</v>
      </c>
      <c r="AA132" s="29">
        <f>SUM(X132:Z132)</f>
        <v>0</v>
      </c>
      <c r="AB132" s="49"/>
      <c r="AC132" s="29"/>
    </row>
    <row r="133" spans="2:29" x14ac:dyDescent="0.35">
      <c r="B133" s="44" t="s">
        <v>109</v>
      </c>
      <c r="D133" s="29">
        <v>99.812320000000014</v>
      </c>
      <c r="E133" s="29">
        <v>18.419119999999999</v>
      </c>
      <c r="F133" s="29">
        <v>0</v>
      </c>
      <c r="G133" s="29">
        <f>SUM(D133:F133)</f>
        <v>118.23144000000002</v>
      </c>
      <c r="H133" s="51"/>
      <c r="I133" s="29">
        <f>G133</f>
        <v>118.23144000000002</v>
      </c>
      <c r="J133" s="29">
        <v>0</v>
      </c>
      <c r="K133" s="29">
        <v>0</v>
      </c>
      <c r="L133" s="29">
        <f>SUM(I133:K133)</f>
        <v>118.23144000000002</v>
      </c>
      <c r="M133" s="51"/>
      <c r="N133" s="29">
        <f>L133</f>
        <v>118.23144000000002</v>
      </c>
      <c r="O133" s="29">
        <v>500</v>
      </c>
      <c r="P133" s="29">
        <v>0</v>
      </c>
      <c r="Q133" s="29">
        <f>SUM(N133:P133)</f>
        <v>618.23144000000002</v>
      </c>
      <c r="R133" s="51"/>
      <c r="S133" s="29">
        <f>Q133</f>
        <v>618.23144000000002</v>
      </c>
      <c r="T133" s="29">
        <v>0</v>
      </c>
      <c r="U133" s="29">
        <v>0</v>
      </c>
      <c r="V133" s="29">
        <f>SUM(S133:U133)</f>
        <v>618.23144000000002</v>
      </c>
      <c r="W133" s="51"/>
      <c r="X133" s="29">
        <f>V133</f>
        <v>618.23144000000002</v>
      </c>
      <c r="Y133" s="29">
        <v>0</v>
      </c>
      <c r="Z133" s="29">
        <v>0</v>
      </c>
      <c r="AA133" s="29">
        <f>SUM(X133:Z133)</f>
        <v>618.23144000000002</v>
      </c>
      <c r="AB133" s="29"/>
      <c r="AC133" s="29"/>
    </row>
    <row r="134" spans="2:29" x14ac:dyDescent="0.35">
      <c r="B134" s="44" t="s">
        <v>194</v>
      </c>
      <c r="D134" s="29">
        <v>6.1077499999999993</v>
      </c>
      <c r="E134" s="29">
        <v>142.99547000000001</v>
      </c>
      <c r="F134" s="29">
        <v>-86.924270000000007</v>
      </c>
      <c r="G134" s="29">
        <v>62.17895</v>
      </c>
      <c r="H134" s="51"/>
      <c r="I134" s="29">
        <v>62.17895</v>
      </c>
      <c r="J134" s="29">
        <v>746.14089000000001</v>
      </c>
      <c r="K134" s="29">
        <v>-340.37095999999997</v>
      </c>
      <c r="L134" s="29">
        <v>467.94887999999997</v>
      </c>
      <c r="M134" s="51"/>
      <c r="N134" s="29">
        <v>467.94887999999997</v>
      </c>
      <c r="O134" s="29">
        <v>1035</v>
      </c>
      <c r="P134" s="29">
        <v>-1402.9488799999999</v>
      </c>
      <c r="Q134" s="29">
        <v>100</v>
      </c>
      <c r="R134" s="51"/>
      <c r="S134" s="29">
        <v>100</v>
      </c>
      <c r="T134" s="29">
        <v>590</v>
      </c>
      <c r="U134" s="29">
        <v>-610</v>
      </c>
      <c r="V134" s="29">
        <v>80</v>
      </c>
      <c r="W134" s="51"/>
      <c r="X134" s="29">
        <v>80</v>
      </c>
      <c r="Y134" s="29">
        <v>540</v>
      </c>
      <c r="Z134" s="29">
        <v>-370</v>
      </c>
      <c r="AA134" s="29">
        <v>250</v>
      </c>
      <c r="AB134" s="29"/>
      <c r="AC134" s="29"/>
    </row>
    <row r="135" spans="2:29" x14ac:dyDescent="0.35">
      <c r="B135" s="23" t="s">
        <v>58</v>
      </c>
      <c r="C135" s="23"/>
      <c r="D135" s="30">
        <f>SUBTOTAL(9,D131:D134)</f>
        <v>105.92007000000001</v>
      </c>
      <c r="E135" s="30">
        <f t="shared" ref="E135:G135" si="124">SUBTOTAL(9,E131:E134)</f>
        <v>427.65621000000004</v>
      </c>
      <c r="F135" s="30">
        <f t="shared" si="124"/>
        <v>-86.924270000000007</v>
      </c>
      <c r="G135" s="30">
        <f t="shared" si="124"/>
        <v>446.65201000000002</v>
      </c>
      <c r="H135" s="52"/>
      <c r="I135" s="30">
        <f>SUBTOTAL(9,I131:I134)</f>
        <v>446.65201000000002</v>
      </c>
      <c r="J135" s="30">
        <f t="shared" ref="J135" si="125">SUBTOTAL(9,J131:J134)</f>
        <v>1210.0228099999999</v>
      </c>
      <c r="K135" s="30">
        <f t="shared" ref="K135" si="126">SUBTOTAL(9,K131:K134)</f>
        <v>-892.74275999999998</v>
      </c>
      <c r="L135" s="30">
        <f t="shared" ref="L135" si="127">SUBTOTAL(9,L131:L134)</f>
        <v>763.93205999999998</v>
      </c>
      <c r="M135" s="52"/>
      <c r="N135" s="30">
        <f>SUBTOTAL(9,N131:N134)</f>
        <v>763.93205999999998</v>
      </c>
      <c r="O135" s="30">
        <f t="shared" ref="O135" si="128">SUBTOTAL(9,O131:O134)</f>
        <v>1985</v>
      </c>
      <c r="P135" s="30">
        <f t="shared" ref="P135" si="129">SUBTOTAL(9,P131:P134)</f>
        <v>-2030.7006200000001</v>
      </c>
      <c r="Q135" s="30">
        <f t="shared" ref="Q135" si="130">SUBTOTAL(9,Q131:Q134)</f>
        <v>718.23144000000002</v>
      </c>
      <c r="R135" s="52"/>
      <c r="S135" s="30">
        <f>SUBTOTAL(9,S131:S134)</f>
        <v>718.23144000000002</v>
      </c>
      <c r="T135" s="30">
        <f t="shared" ref="T135" si="131">SUBTOTAL(9,T131:T134)</f>
        <v>890</v>
      </c>
      <c r="U135" s="30">
        <f t="shared" ref="U135" si="132">SUBTOTAL(9,U131:U134)</f>
        <v>-910</v>
      </c>
      <c r="V135" s="30">
        <f t="shared" ref="V135" si="133">SUBTOTAL(9,V131:V134)</f>
        <v>698.23144000000002</v>
      </c>
      <c r="W135" s="52"/>
      <c r="X135" s="30">
        <f>SUBTOTAL(9,X131:X134)</f>
        <v>698.23144000000002</v>
      </c>
      <c r="Y135" s="30">
        <f t="shared" ref="Y135" si="134">SUBTOTAL(9,Y131:Y134)</f>
        <v>840</v>
      </c>
      <c r="Z135" s="30">
        <f t="shared" ref="Z135" si="135">SUBTOTAL(9,Z131:Z134)</f>
        <v>-670</v>
      </c>
      <c r="AA135" s="30">
        <f t="shared" ref="AA135" si="136">SUBTOTAL(9,AA131:AA134)</f>
        <v>868.23144000000002</v>
      </c>
      <c r="AB135" s="30"/>
      <c r="AC135" s="29"/>
    </row>
    <row r="136" spans="2:29" x14ac:dyDescent="0.35">
      <c r="B136" s="23"/>
      <c r="C136" s="23"/>
      <c r="D136" s="30"/>
      <c r="E136" s="30"/>
      <c r="F136" s="30"/>
      <c r="G136" s="30"/>
      <c r="H136" s="52"/>
      <c r="I136" s="30"/>
      <c r="J136" s="30"/>
      <c r="K136" s="30"/>
      <c r="L136" s="30"/>
      <c r="M136" s="52"/>
      <c r="N136" s="30"/>
      <c r="O136" s="30"/>
      <c r="P136" s="30"/>
      <c r="Q136" s="30"/>
      <c r="R136" s="52"/>
      <c r="S136" s="30"/>
      <c r="T136" s="30"/>
      <c r="U136" s="30"/>
      <c r="V136" s="30"/>
      <c r="W136" s="52"/>
      <c r="X136" s="30"/>
      <c r="Y136" s="30"/>
      <c r="Z136" s="30"/>
      <c r="AA136" s="30"/>
      <c r="AB136" s="29"/>
      <c r="AC136" s="29"/>
    </row>
    <row r="137" spans="2:29" s="23" customFormat="1" x14ac:dyDescent="0.35">
      <c r="B137" s="23" t="s">
        <v>207</v>
      </c>
      <c r="D137" s="30"/>
      <c r="E137" s="30"/>
      <c r="F137" s="30"/>
      <c r="G137" s="30"/>
      <c r="H137" s="52"/>
      <c r="I137" s="30"/>
      <c r="J137" s="30"/>
      <c r="K137" s="30"/>
      <c r="L137" s="30"/>
      <c r="M137" s="52"/>
      <c r="N137" s="30"/>
      <c r="O137" s="30"/>
      <c r="P137" s="30"/>
      <c r="Q137" s="30"/>
      <c r="R137" s="52"/>
      <c r="S137" s="30"/>
      <c r="T137" s="30"/>
      <c r="U137" s="30"/>
      <c r="V137" s="30"/>
      <c r="W137" s="52"/>
      <c r="X137" s="30"/>
      <c r="Y137" s="30"/>
      <c r="Z137" s="30"/>
      <c r="AA137" s="30"/>
      <c r="AB137" s="30"/>
      <c r="AC137" s="30"/>
    </row>
    <row r="138" spans="2:29" x14ac:dyDescent="0.35">
      <c r="B138" s="44" t="s">
        <v>237</v>
      </c>
      <c r="D138" s="29">
        <v>575.35715000000005</v>
      </c>
      <c r="E138" s="29">
        <v>0</v>
      </c>
      <c r="F138" s="29">
        <v>0</v>
      </c>
      <c r="G138" s="29">
        <f t="shared" ref="G138:G143" si="137">SUM(D138:F138)</f>
        <v>575.35715000000005</v>
      </c>
      <c r="H138" s="51"/>
      <c r="I138" s="29">
        <f t="shared" ref="I138:I143" si="138">G138</f>
        <v>575.35715000000005</v>
      </c>
      <c r="J138" s="29">
        <v>138.87092000000001</v>
      </c>
      <c r="K138" s="29">
        <v>0</v>
      </c>
      <c r="L138" s="29">
        <f t="shared" ref="L138:L143" si="139">SUM(I138:K138)</f>
        <v>714.22807000000012</v>
      </c>
      <c r="M138" s="51"/>
      <c r="N138" s="29">
        <f t="shared" ref="N138:N143" si="140">L138</f>
        <v>714.22807000000012</v>
      </c>
      <c r="O138" s="29">
        <v>0</v>
      </c>
      <c r="P138" s="29">
        <v>-714.22807</v>
      </c>
      <c r="Q138" s="29">
        <f t="shared" ref="Q138:Q143" si="141">SUM(N138:P138)</f>
        <v>0</v>
      </c>
      <c r="R138" s="51"/>
      <c r="S138" s="29">
        <f t="shared" ref="S138:S143" si="142">Q138</f>
        <v>0</v>
      </c>
      <c r="T138" s="29">
        <v>0</v>
      </c>
      <c r="U138" s="29">
        <v>0</v>
      </c>
      <c r="V138" s="29">
        <f t="shared" ref="V138:V143" si="143">SUM(S138:U138)</f>
        <v>0</v>
      </c>
      <c r="W138" s="51"/>
      <c r="X138" s="29">
        <f t="shared" ref="X138:X143" si="144">V138</f>
        <v>0</v>
      </c>
      <c r="Y138" s="29">
        <v>0</v>
      </c>
      <c r="Z138" s="29">
        <v>0</v>
      </c>
      <c r="AA138" s="29">
        <f t="shared" ref="AA138:AA144" si="145">SUM(X138:Z138)</f>
        <v>0</v>
      </c>
      <c r="AB138" s="29"/>
      <c r="AC138" s="29"/>
    </row>
    <row r="139" spans="2:29" x14ac:dyDescent="0.35">
      <c r="B139" s="44" t="s">
        <v>107</v>
      </c>
      <c r="D139" s="29">
        <v>0</v>
      </c>
      <c r="E139" s="29">
        <v>1289.22831</v>
      </c>
      <c r="F139" s="29">
        <v>-1289.22831</v>
      </c>
      <c r="G139" s="29">
        <f t="shared" si="137"/>
        <v>0</v>
      </c>
      <c r="H139" s="51"/>
      <c r="I139" s="29">
        <f t="shared" si="138"/>
        <v>0</v>
      </c>
      <c r="J139" s="29">
        <v>1101.57293</v>
      </c>
      <c r="K139" s="29">
        <v>-1101.57293</v>
      </c>
      <c r="L139" s="29">
        <f t="shared" si="139"/>
        <v>0</v>
      </c>
      <c r="M139" s="51"/>
      <c r="N139" s="29">
        <f t="shared" si="140"/>
        <v>0</v>
      </c>
      <c r="O139" s="29">
        <v>747</v>
      </c>
      <c r="P139" s="29">
        <v>-747</v>
      </c>
      <c r="Q139" s="29">
        <f t="shared" si="141"/>
        <v>0</v>
      </c>
      <c r="R139" s="51"/>
      <c r="S139" s="29">
        <f t="shared" si="142"/>
        <v>0</v>
      </c>
      <c r="T139" s="29">
        <v>484</v>
      </c>
      <c r="U139" s="29">
        <v>-484</v>
      </c>
      <c r="V139" s="29">
        <f t="shared" si="143"/>
        <v>0</v>
      </c>
      <c r="W139" s="51"/>
      <c r="X139" s="29">
        <f t="shared" si="144"/>
        <v>0</v>
      </c>
      <c r="Y139" s="29">
        <v>444</v>
      </c>
      <c r="Z139" s="29">
        <v>-444</v>
      </c>
      <c r="AA139" s="29">
        <f t="shared" si="145"/>
        <v>0</v>
      </c>
      <c r="AB139" s="29"/>
      <c r="AC139" s="29"/>
    </row>
    <row r="140" spans="2:29" x14ac:dyDescent="0.35">
      <c r="B140" s="44" t="s">
        <v>106</v>
      </c>
      <c r="D140" s="29">
        <v>1474.15563</v>
      </c>
      <c r="E140" s="29">
        <v>134.49636999999998</v>
      </c>
      <c r="F140" s="29">
        <v>0</v>
      </c>
      <c r="G140" s="29">
        <f t="shared" si="137"/>
        <v>1608.652</v>
      </c>
      <c r="H140" s="51"/>
      <c r="I140" s="29">
        <f t="shared" si="138"/>
        <v>1608.652</v>
      </c>
      <c r="J140" s="29">
        <v>73.411100000000005</v>
      </c>
      <c r="K140" s="29">
        <v>0</v>
      </c>
      <c r="L140" s="29">
        <f t="shared" si="139"/>
        <v>1682.0631000000001</v>
      </c>
      <c r="M140" s="51"/>
      <c r="N140" s="29">
        <f t="shared" si="140"/>
        <v>1682.0631000000001</v>
      </c>
      <c r="O140" s="29">
        <v>100</v>
      </c>
      <c r="P140" s="29">
        <v>0</v>
      </c>
      <c r="Q140" s="29">
        <f t="shared" si="141"/>
        <v>1782.0631000000001</v>
      </c>
      <c r="R140" s="51"/>
      <c r="S140" s="29">
        <f t="shared" si="142"/>
        <v>1782.0631000000001</v>
      </c>
      <c r="T140" s="29">
        <v>0</v>
      </c>
      <c r="U140" s="29">
        <v>0</v>
      </c>
      <c r="V140" s="29">
        <f t="shared" si="143"/>
        <v>1782.0631000000001</v>
      </c>
      <c r="W140" s="51"/>
      <c r="X140" s="29">
        <f t="shared" si="144"/>
        <v>1782.0631000000001</v>
      </c>
      <c r="Y140" s="29">
        <v>0</v>
      </c>
      <c r="Z140" s="29">
        <v>0</v>
      </c>
      <c r="AA140" s="29">
        <f t="shared" si="145"/>
        <v>1782.0631000000001</v>
      </c>
      <c r="AB140" s="29"/>
      <c r="AC140" s="29"/>
    </row>
    <row r="141" spans="2:29" x14ac:dyDescent="0.35">
      <c r="B141" s="44" t="s">
        <v>161</v>
      </c>
      <c r="D141" s="29">
        <v>0</v>
      </c>
      <c r="E141" s="29">
        <v>337.41061999999999</v>
      </c>
      <c r="F141" s="29">
        <v>0</v>
      </c>
      <c r="G141" s="29">
        <f t="shared" si="137"/>
        <v>337.41061999999999</v>
      </c>
      <c r="H141" s="51"/>
      <c r="I141" s="29">
        <f t="shared" si="138"/>
        <v>337.41061999999999</v>
      </c>
      <c r="J141" s="29">
        <v>524.14265999999998</v>
      </c>
      <c r="K141" s="29">
        <v>0</v>
      </c>
      <c r="L141" s="29">
        <f t="shared" si="139"/>
        <v>861.55327999999997</v>
      </c>
      <c r="M141" s="51"/>
      <c r="N141" s="29">
        <f t="shared" si="140"/>
        <v>861.55327999999997</v>
      </c>
      <c r="O141" s="29">
        <v>405</v>
      </c>
      <c r="P141" s="29">
        <v>0</v>
      </c>
      <c r="Q141" s="29">
        <f t="shared" si="141"/>
        <v>1266.5532800000001</v>
      </c>
      <c r="R141" s="51"/>
      <c r="S141" s="29">
        <f t="shared" si="142"/>
        <v>1266.5532800000001</v>
      </c>
      <c r="T141" s="29">
        <v>0</v>
      </c>
      <c r="U141" s="29">
        <v>0</v>
      </c>
      <c r="V141" s="29">
        <f t="shared" si="143"/>
        <v>1266.5532800000001</v>
      </c>
      <c r="W141" s="51"/>
      <c r="X141" s="29">
        <f t="shared" si="144"/>
        <v>1266.5532800000001</v>
      </c>
      <c r="Y141" s="29">
        <v>0</v>
      </c>
      <c r="Z141" s="29">
        <v>0</v>
      </c>
      <c r="AA141" s="29">
        <f t="shared" si="145"/>
        <v>1266.5532800000001</v>
      </c>
      <c r="AB141" s="29"/>
      <c r="AC141" s="29"/>
    </row>
    <row r="142" spans="2:29" x14ac:dyDescent="0.35">
      <c r="B142" s="44" t="s">
        <v>251</v>
      </c>
      <c r="D142" s="49">
        <v>0</v>
      </c>
      <c r="E142" s="49">
        <v>0</v>
      </c>
      <c r="F142" s="49">
        <v>0</v>
      </c>
      <c r="G142" s="29">
        <f t="shared" si="137"/>
        <v>0</v>
      </c>
      <c r="H142" s="51"/>
      <c r="I142" s="29">
        <f t="shared" si="138"/>
        <v>0</v>
      </c>
      <c r="J142" s="49">
        <v>7.415</v>
      </c>
      <c r="K142" s="49">
        <v>0</v>
      </c>
      <c r="L142" s="29">
        <f t="shared" si="139"/>
        <v>7.415</v>
      </c>
      <c r="M142" s="51"/>
      <c r="N142" s="29">
        <f t="shared" si="140"/>
        <v>7.415</v>
      </c>
      <c r="O142" s="49">
        <v>400</v>
      </c>
      <c r="P142" s="49">
        <v>0</v>
      </c>
      <c r="Q142" s="29">
        <f t="shared" si="141"/>
        <v>407.41500000000002</v>
      </c>
      <c r="R142" s="51"/>
      <c r="S142" s="29">
        <f t="shared" si="142"/>
        <v>407.41500000000002</v>
      </c>
      <c r="T142" s="49">
        <v>350</v>
      </c>
      <c r="U142" s="49">
        <v>0</v>
      </c>
      <c r="V142" s="29">
        <f t="shared" si="143"/>
        <v>757.41499999999996</v>
      </c>
      <c r="W142" s="51"/>
      <c r="X142" s="29">
        <f t="shared" si="144"/>
        <v>757.41499999999996</v>
      </c>
      <c r="Y142" s="49">
        <v>0</v>
      </c>
      <c r="Z142" s="49">
        <v>0</v>
      </c>
      <c r="AA142" s="29">
        <f t="shared" si="145"/>
        <v>757.41499999999996</v>
      </c>
      <c r="AB142" s="49"/>
      <c r="AC142" s="29"/>
    </row>
    <row r="143" spans="2:29" x14ac:dyDescent="0.35">
      <c r="B143" s="44" t="s">
        <v>279</v>
      </c>
      <c r="D143" s="29">
        <v>0</v>
      </c>
      <c r="E143" s="29">
        <v>0</v>
      </c>
      <c r="F143" s="29">
        <v>0</v>
      </c>
      <c r="G143" s="29">
        <f t="shared" si="137"/>
        <v>0</v>
      </c>
      <c r="H143" s="51"/>
      <c r="I143" s="29">
        <f t="shared" si="138"/>
        <v>0</v>
      </c>
      <c r="J143" s="29">
        <v>0</v>
      </c>
      <c r="K143" s="29">
        <v>0</v>
      </c>
      <c r="L143" s="29">
        <f t="shared" si="139"/>
        <v>0</v>
      </c>
      <c r="M143" s="51"/>
      <c r="N143" s="29">
        <f t="shared" si="140"/>
        <v>0</v>
      </c>
      <c r="O143" s="29">
        <v>0</v>
      </c>
      <c r="P143" s="29">
        <v>0</v>
      </c>
      <c r="Q143" s="29">
        <f t="shared" si="141"/>
        <v>0</v>
      </c>
      <c r="R143" s="51"/>
      <c r="S143" s="29">
        <f t="shared" si="142"/>
        <v>0</v>
      </c>
      <c r="T143" s="29">
        <v>25</v>
      </c>
      <c r="U143" s="29">
        <v>0</v>
      </c>
      <c r="V143" s="29">
        <f t="shared" si="143"/>
        <v>25</v>
      </c>
      <c r="W143" s="51"/>
      <c r="X143" s="29">
        <f t="shared" si="144"/>
        <v>25</v>
      </c>
      <c r="Y143" s="29">
        <v>400</v>
      </c>
      <c r="Z143" s="29">
        <v>0</v>
      </c>
      <c r="AA143" s="29">
        <f t="shared" si="145"/>
        <v>425</v>
      </c>
      <c r="AB143" s="29"/>
      <c r="AC143" s="29"/>
    </row>
    <row r="144" spans="2:29" x14ac:dyDescent="0.35">
      <c r="B144" s="44" t="s">
        <v>194</v>
      </c>
      <c r="D144" s="29">
        <v>663.46722999999997</v>
      </c>
      <c r="E144" s="29">
        <v>1431.4389800000001</v>
      </c>
      <c r="F144" s="29">
        <v>-994.49868000000026</v>
      </c>
      <c r="G144" s="29">
        <v>1100.4075300000002</v>
      </c>
      <c r="H144" s="51"/>
      <c r="I144" s="29">
        <v>1100.4075300000002</v>
      </c>
      <c r="J144" s="29">
        <v>1240.7316799999999</v>
      </c>
      <c r="K144" s="29">
        <v>-952.06927999999994</v>
      </c>
      <c r="L144" s="29">
        <v>1389.0699299999999</v>
      </c>
      <c r="M144" s="51"/>
      <c r="N144" s="29">
        <v>1389.0699299999999</v>
      </c>
      <c r="O144" s="29">
        <v>820</v>
      </c>
      <c r="P144" s="29">
        <v>-2209.0699300000001</v>
      </c>
      <c r="Q144" s="29">
        <v>0</v>
      </c>
      <c r="R144" s="51"/>
      <c r="S144" s="29">
        <v>0</v>
      </c>
      <c r="T144" s="29">
        <v>350</v>
      </c>
      <c r="U144" s="29">
        <v>0</v>
      </c>
      <c r="V144" s="29">
        <v>350</v>
      </c>
      <c r="W144" s="51"/>
      <c r="X144" s="29">
        <v>350</v>
      </c>
      <c r="Y144" s="29">
        <v>0</v>
      </c>
      <c r="Z144" s="29">
        <v>0</v>
      </c>
      <c r="AA144" s="29">
        <f t="shared" si="145"/>
        <v>350</v>
      </c>
      <c r="AB144" s="29"/>
      <c r="AC144" s="29"/>
    </row>
    <row r="145" spans="2:29" x14ac:dyDescent="0.35">
      <c r="B145" s="23" t="s">
        <v>58</v>
      </c>
      <c r="C145" s="23"/>
      <c r="D145" s="30">
        <f>SUBTOTAL(9,D138:D144)</f>
        <v>2712.9800100000002</v>
      </c>
      <c r="E145" s="30">
        <f t="shared" ref="E145:G145" si="146">SUBTOTAL(9,E138:E144)</f>
        <v>3192.5742799999998</v>
      </c>
      <c r="F145" s="30">
        <f t="shared" si="146"/>
        <v>-2283.7269900000001</v>
      </c>
      <c r="G145" s="30">
        <f t="shared" si="146"/>
        <v>3621.8272999999999</v>
      </c>
      <c r="H145" s="52"/>
      <c r="I145" s="30">
        <f t="shared" ref="I145:L145" si="147">SUBTOTAL(9,I138:I144)</f>
        <v>3621.8272999999999</v>
      </c>
      <c r="J145" s="30">
        <f t="shared" si="147"/>
        <v>3086.1442900000002</v>
      </c>
      <c r="K145" s="30">
        <f t="shared" si="147"/>
        <v>-2053.64221</v>
      </c>
      <c r="L145" s="30">
        <f t="shared" si="147"/>
        <v>4654.3293800000001</v>
      </c>
      <c r="M145" s="52"/>
      <c r="N145" s="30">
        <f t="shared" ref="N145:Q145" si="148">SUBTOTAL(9,N138:N144)</f>
        <v>4654.3293800000001</v>
      </c>
      <c r="O145" s="30">
        <f t="shared" si="148"/>
        <v>2472</v>
      </c>
      <c r="P145" s="30">
        <f t="shared" si="148"/>
        <v>-3670.2980000000002</v>
      </c>
      <c r="Q145" s="30">
        <f t="shared" si="148"/>
        <v>3456.0313800000004</v>
      </c>
      <c r="R145" s="52"/>
      <c r="S145" s="30">
        <f t="shared" ref="S145:V145" si="149">SUBTOTAL(9,S138:S144)</f>
        <v>3456.0313800000004</v>
      </c>
      <c r="T145" s="30">
        <f t="shared" si="149"/>
        <v>1209</v>
      </c>
      <c r="U145" s="30">
        <f t="shared" si="149"/>
        <v>-484</v>
      </c>
      <c r="V145" s="30">
        <f t="shared" si="149"/>
        <v>4181.0313800000004</v>
      </c>
      <c r="W145" s="52"/>
      <c r="X145" s="30">
        <f t="shared" ref="X145:AA145" si="150">SUBTOTAL(9,X138:X144)</f>
        <v>4181.0313800000004</v>
      </c>
      <c r="Y145" s="30">
        <f t="shared" si="150"/>
        <v>844</v>
      </c>
      <c r="Z145" s="30">
        <f t="shared" si="150"/>
        <v>-444</v>
      </c>
      <c r="AA145" s="30">
        <f t="shared" si="150"/>
        <v>4581.0313800000004</v>
      </c>
      <c r="AB145" s="30"/>
      <c r="AC145" s="29"/>
    </row>
    <row r="146" spans="2:29" ht="8" customHeight="1" x14ac:dyDescent="0.35">
      <c r="D146" s="29"/>
      <c r="E146" s="29"/>
      <c r="F146" s="29"/>
      <c r="G146" s="29"/>
      <c r="H146" s="51"/>
      <c r="I146" s="29"/>
      <c r="J146" s="29"/>
      <c r="K146" s="29"/>
      <c r="L146" s="29"/>
      <c r="M146" s="51"/>
      <c r="N146" s="29"/>
      <c r="O146" s="29"/>
      <c r="P146" s="29"/>
      <c r="Q146" s="29"/>
      <c r="R146" s="51"/>
      <c r="S146" s="29"/>
      <c r="T146" s="29"/>
      <c r="U146" s="29"/>
      <c r="V146" s="29"/>
      <c r="W146" s="51"/>
      <c r="X146" s="29"/>
      <c r="Y146" s="29"/>
      <c r="Z146" s="29"/>
      <c r="AA146" s="29"/>
      <c r="AB146" s="29"/>
      <c r="AC146" s="29"/>
    </row>
    <row r="147" spans="2:29" ht="15" thickBot="1" x14ac:dyDescent="0.4">
      <c r="B147" s="32" t="s">
        <v>57</v>
      </c>
      <c r="C147" s="32"/>
      <c r="D147" s="33">
        <f>SUBTOTAL(9,D9:D145)</f>
        <v>53402.488079999996</v>
      </c>
      <c r="E147" s="33">
        <f t="shared" ref="E147:G147" si="151">SUBTOTAL(9,E9:E145)</f>
        <v>76273.940980000014</v>
      </c>
      <c r="F147" s="33">
        <f t="shared" si="151"/>
        <v>-36748.960439999995</v>
      </c>
      <c r="G147" s="33">
        <f t="shared" si="151"/>
        <v>92927.468620000029</v>
      </c>
      <c r="H147" s="52"/>
      <c r="I147" s="33">
        <f>SUBTOTAL(9,I9:I145)</f>
        <v>92927.468620000029</v>
      </c>
      <c r="J147" s="33">
        <f t="shared" ref="J147:L147" si="152">SUBTOTAL(9,J9:J145)</f>
        <v>55618.346970000013</v>
      </c>
      <c r="K147" s="33">
        <f t="shared" si="152"/>
        <v>-29937.295640000004</v>
      </c>
      <c r="L147" s="33">
        <f t="shared" si="152"/>
        <v>118608.51994999999</v>
      </c>
      <c r="M147" s="52"/>
      <c r="N147" s="33">
        <f>SUBTOTAL(9,N9:N145)</f>
        <v>118608.51994999999</v>
      </c>
      <c r="O147" s="33">
        <f t="shared" ref="O147:Q147" si="153">SUBTOTAL(9,O9:O145)</f>
        <v>112347.17499999999</v>
      </c>
      <c r="P147" s="33">
        <f t="shared" si="153"/>
        <v>-111381.65704999999</v>
      </c>
      <c r="Q147" s="33">
        <f t="shared" si="153"/>
        <v>119574.03790000001</v>
      </c>
      <c r="R147" s="52"/>
      <c r="S147" s="33">
        <f>SUBTOTAL(9,S9:S145)</f>
        <v>119574.03790000001</v>
      </c>
      <c r="T147" s="33">
        <f t="shared" ref="T147:V147" si="154">SUBTOTAL(9,T9:T145)</f>
        <v>123715.31999999999</v>
      </c>
      <c r="U147" s="33">
        <f t="shared" si="154"/>
        <v>-162759.05664</v>
      </c>
      <c r="V147" s="33">
        <f t="shared" si="154"/>
        <v>80530.301259999993</v>
      </c>
      <c r="W147" s="52"/>
      <c r="X147" s="33">
        <f>SUBTOTAL(9,X9:X145)</f>
        <v>80530.301259999993</v>
      </c>
      <c r="Y147" s="33">
        <f t="shared" ref="Y147:AA147" si="155">SUBTOTAL(9,Y9:Y145)</f>
        <v>124036.88999999998</v>
      </c>
      <c r="Z147" s="33">
        <f t="shared" si="155"/>
        <v>-109832.42903</v>
      </c>
      <c r="AA147" s="33">
        <f t="shared" si="155"/>
        <v>94734.762229999978</v>
      </c>
      <c r="AB147" s="33"/>
      <c r="AC147" s="29"/>
    </row>
    <row r="148" spans="2:29" ht="15" thickTop="1" x14ac:dyDescent="0.35">
      <c r="D148" s="29"/>
      <c r="E148" s="29"/>
      <c r="F148" s="29"/>
      <c r="G148" s="29"/>
      <c r="H148" s="51"/>
      <c r="I148" s="29"/>
      <c r="J148" s="29"/>
      <c r="K148" s="29"/>
      <c r="L148" s="29"/>
      <c r="M148" s="51"/>
      <c r="N148" s="29"/>
      <c r="O148" s="29"/>
      <c r="P148" s="29"/>
      <c r="Q148" s="29"/>
      <c r="R148" s="51"/>
      <c r="S148" s="29"/>
      <c r="T148" s="29"/>
      <c r="U148" s="29"/>
      <c r="V148" s="29"/>
      <c r="W148" s="51"/>
      <c r="X148" s="29"/>
      <c r="Y148" s="29"/>
      <c r="Z148" s="29"/>
      <c r="AA148" s="29"/>
      <c r="AB148" s="29"/>
      <c r="AC148" s="29"/>
    </row>
    <row r="149" spans="2:29" ht="29" x14ac:dyDescent="0.35">
      <c r="B149" s="63" t="s">
        <v>195</v>
      </c>
      <c r="D149" s="29"/>
      <c r="E149" s="29"/>
      <c r="F149" s="29"/>
      <c r="G149" s="29"/>
      <c r="H149" s="51"/>
      <c r="I149" s="29"/>
      <c r="J149" s="29"/>
      <c r="K149" s="29"/>
      <c r="L149" s="29"/>
      <c r="M149" s="51"/>
      <c r="N149" s="29"/>
      <c r="O149" s="29"/>
      <c r="P149" s="29"/>
      <c r="Q149" s="29"/>
      <c r="R149" s="51"/>
      <c r="S149" s="29"/>
      <c r="T149" s="29"/>
      <c r="U149" s="29"/>
      <c r="V149" s="29"/>
      <c r="W149" s="51"/>
      <c r="X149" s="29"/>
      <c r="Y149" s="29"/>
      <c r="Z149" s="29"/>
      <c r="AA149" s="29"/>
      <c r="AB149" s="29"/>
      <c r="AC149" s="29"/>
    </row>
    <row r="150" spans="2:29" x14ac:dyDescent="0.35">
      <c r="B150" s="44" t="s">
        <v>230</v>
      </c>
      <c r="D150" s="29">
        <v>-7026.1264600000004</v>
      </c>
      <c r="E150" s="29">
        <v>-3847.9123</v>
      </c>
      <c r="F150" s="29">
        <v>0</v>
      </c>
      <c r="G150" s="29">
        <f>SUM(D150:F150)</f>
        <v>-10874.038759999999</v>
      </c>
      <c r="H150" s="51"/>
      <c r="I150" s="29">
        <f>G150</f>
        <v>-10874.038759999999</v>
      </c>
      <c r="J150" s="29">
        <v>-1889.1830299999999</v>
      </c>
      <c r="K150" s="29">
        <v>0</v>
      </c>
      <c r="L150" s="29">
        <f>SUM(I150:K150)</f>
        <v>-12763.22179</v>
      </c>
      <c r="M150" s="51"/>
      <c r="N150" s="29">
        <f>L150</f>
        <v>-12763.22179</v>
      </c>
      <c r="O150" s="29">
        <v>-3736.7782099999999</v>
      </c>
      <c r="P150" s="29">
        <v>0</v>
      </c>
      <c r="Q150" s="29">
        <f>SUM(N150:P150)</f>
        <v>-16500</v>
      </c>
      <c r="R150" s="51"/>
      <c r="S150" s="29">
        <f>Q150</f>
        <v>-16500</v>
      </c>
      <c r="T150" s="29">
        <v>0</v>
      </c>
      <c r="U150" s="29">
        <v>16500</v>
      </c>
      <c r="V150" s="29">
        <f>SUM(S150:U150)</f>
        <v>0</v>
      </c>
      <c r="W150" s="51"/>
      <c r="X150" s="29">
        <f>V150</f>
        <v>0</v>
      </c>
      <c r="Y150" s="29">
        <v>0</v>
      </c>
      <c r="Z150" s="29">
        <v>0</v>
      </c>
      <c r="AA150" s="29">
        <f>SUM(X150:Z150)</f>
        <v>0</v>
      </c>
      <c r="AB150" s="29"/>
      <c r="AC150" s="29"/>
    </row>
    <row r="151" spans="2:29" s="23" customFormat="1" x14ac:dyDescent="0.35">
      <c r="B151" s="44" t="s">
        <v>135</v>
      </c>
      <c r="C151"/>
      <c r="D151" s="29">
        <v>-4900.9201299999995</v>
      </c>
      <c r="E151" s="29">
        <v>-1822.4255700000001</v>
      </c>
      <c r="F151" s="29">
        <v>500.44615999999996</v>
      </c>
      <c r="G151" s="29">
        <f>SUM(D151:F151)</f>
        <v>-6222.8995400000003</v>
      </c>
      <c r="H151" s="51"/>
      <c r="I151" s="29">
        <f>G151</f>
        <v>-6222.8995400000003</v>
      </c>
      <c r="J151" s="29">
        <v>66.488979999999998</v>
      </c>
      <c r="K151" s="29">
        <v>6156.4105599999994</v>
      </c>
      <c r="L151" s="29">
        <f>SUM(I151:K151)</f>
        <v>0</v>
      </c>
      <c r="M151" s="51"/>
      <c r="N151" s="29">
        <f>L151</f>
        <v>0</v>
      </c>
      <c r="O151" s="29">
        <v>0</v>
      </c>
      <c r="P151" s="29">
        <v>0</v>
      </c>
      <c r="Q151" s="29">
        <f>SUM(N151:P151)</f>
        <v>0</v>
      </c>
      <c r="R151" s="51"/>
      <c r="S151" s="29">
        <f>Q151</f>
        <v>0</v>
      </c>
      <c r="T151" s="29">
        <v>0</v>
      </c>
      <c r="U151" s="29">
        <v>0</v>
      </c>
      <c r="V151" s="29">
        <f>SUM(S151:U151)</f>
        <v>0</v>
      </c>
      <c r="W151" s="51"/>
      <c r="X151" s="29">
        <f>V151</f>
        <v>0</v>
      </c>
      <c r="Y151" s="29">
        <v>0</v>
      </c>
      <c r="Z151" s="29">
        <v>0</v>
      </c>
      <c r="AA151" s="29">
        <f>SUM(X151:Z151)</f>
        <v>0</v>
      </c>
      <c r="AB151" s="29"/>
      <c r="AC151" s="29"/>
    </row>
    <row r="152" spans="2:29" s="23" customFormat="1" x14ac:dyDescent="0.35">
      <c r="B152" s="44" t="s">
        <v>231</v>
      </c>
      <c r="C152"/>
      <c r="D152" s="29">
        <v>0</v>
      </c>
      <c r="E152" s="29">
        <v>-4520.473</v>
      </c>
      <c r="F152" s="29">
        <v>4520.473</v>
      </c>
      <c r="G152" s="29">
        <f>SUM(D152:F152)</f>
        <v>0</v>
      </c>
      <c r="H152" s="51"/>
      <c r="I152" s="29">
        <f>G152</f>
        <v>0</v>
      </c>
      <c r="J152" s="29">
        <v>0</v>
      </c>
      <c r="K152" s="29">
        <v>0</v>
      </c>
      <c r="L152" s="29">
        <f>SUM(I152:K152)</f>
        <v>0</v>
      </c>
      <c r="M152" s="51"/>
      <c r="N152" s="29">
        <f>L152</f>
        <v>0</v>
      </c>
      <c r="O152" s="29">
        <v>0</v>
      </c>
      <c r="P152" s="29">
        <v>0</v>
      </c>
      <c r="Q152" s="29">
        <f>SUM(N152:P152)</f>
        <v>0</v>
      </c>
      <c r="R152" s="51"/>
      <c r="S152" s="29">
        <f>Q152</f>
        <v>0</v>
      </c>
      <c r="T152" s="29">
        <v>0</v>
      </c>
      <c r="U152" s="29">
        <v>0</v>
      </c>
      <c r="V152" s="29">
        <f>SUM(S152:U152)</f>
        <v>0</v>
      </c>
      <c r="W152" s="51"/>
      <c r="X152" s="29">
        <f>V152</f>
        <v>0</v>
      </c>
      <c r="Y152" s="29">
        <v>0</v>
      </c>
      <c r="Z152" s="29">
        <v>0</v>
      </c>
      <c r="AA152" s="29">
        <f>SUM(X152:Z152)</f>
        <v>0</v>
      </c>
      <c r="AB152" s="29"/>
      <c r="AC152" s="29"/>
    </row>
    <row r="153" spans="2:29" x14ac:dyDescent="0.35">
      <c r="B153" s="23" t="s">
        <v>58</v>
      </c>
      <c r="D153" s="29">
        <f>SUBTOTAL(9,D150:D152)</f>
        <v>-11927.04659</v>
      </c>
      <c r="E153" s="29">
        <f>SUBTOTAL(9,E150:E152)</f>
        <v>-10190.810870000001</v>
      </c>
      <c r="F153" s="29">
        <f>SUBTOTAL(9,F150:F152)</f>
        <v>5020.9191599999995</v>
      </c>
      <c r="G153" s="29">
        <f>SUBTOTAL(9,G150:G152)</f>
        <v>-17096.938300000002</v>
      </c>
      <c r="H153" s="51"/>
      <c r="I153" s="29">
        <f>SUBTOTAL(9,I150:I152)</f>
        <v>-17096.938300000002</v>
      </c>
      <c r="J153" s="29">
        <f>SUBTOTAL(9,J150:J152)</f>
        <v>-1822.6940499999998</v>
      </c>
      <c r="K153" s="29">
        <f>SUBTOTAL(9,K150:K152)</f>
        <v>6156.4105599999994</v>
      </c>
      <c r="L153" s="29">
        <f>SUBTOTAL(9,L150:L152)</f>
        <v>-12763.22179</v>
      </c>
      <c r="M153" s="51"/>
      <c r="N153" s="29">
        <f>SUBTOTAL(9,N150:N152)</f>
        <v>-12763.22179</v>
      </c>
      <c r="O153" s="29">
        <f>SUBTOTAL(9,O150:O152)</f>
        <v>-3736.7782099999999</v>
      </c>
      <c r="P153" s="29">
        <f>SUBTOTAL(9,P150:P152)</f>
        <v>0</v>
      </c>
      <c r="Q153" s="29">
        <f>SUBTOTAL(9,Q150:Q152)</f>
        <v>-16500</v>
      </c>
      <c r="R153" s="51"/>
      <c r="S153" s="29">
        <f>SUBTOTAL(9,S150:S152)</f>
        <v>-16500</v>
      </c>
      <c r="T153" s="29">
        <f>SUBTOTAL(9,T150:T152)</f>
        <v>0</v>
      </c>
      <c r="U153" s="29">
        <f>SUBTOTAL(9,U150:U152)</f>
        <v>16500</v>
      </c>
      <c r="V153" s="29">
        <f>SUBTOTAL(9,V150:V152)</f>
        <v>0</v>
      </c>
      <c r="W153" s="51"/>
      <c r="X153" s="29">
        <f>SUBTOTAL(9,X150:X152)</f>
        <v>0</v>
      </c>
      <c r="Y153" s="29">
        <f>SUBTOTAL(9,Y150:Y152)</f>
        <v>0</v>
      </c>
      <c r="Z153" s="29">
        <f>SUBTOTAL(9,Z150:Z152)</f>
        <v>0</v>
      </c>
      <c r="AA153" s="29">
        <f>SUBTOTAL(9,AA150:AA152)</f>
        <v>0</v>
      </c>
      <c r="AB153" s="29"/>
      <c r="AC153" s="29"/>
    </row>
    <row r="154" spans="2:29" x14ac:dyDescent="0.35">
      <c r="B154" s="23"/>
      <c r="D154" s="29"/>
      <c r="E154" s="29"/>
      <c r="F154" s="29"/>
      <c r="G154" s="29"/>
      <c r="H154" s="51"/>
      <c r="I154" s="29"/>
      <c r="J154" s="29"/>
      <c r="K154" s="29"/>
      <c r="L154" s="29"/>
      <c r="M154" s="51"/>
      <c r="N154" s="29"/>
      <c r="O154" s="29"/>
      <c r="P154" s="29"/>
      <c r="Q154" s="29"/>
      <c r="R154" s="51"/>
      <c r="S154" s="29"/>
      <c r="T154" s="29"/>
      <c r="U154" s="29"/>
      <c r="V154" s="29"/>
      <c r="W154" s="51"/>
      <c r="X154" s="29"/>
      <c r="Y154" s="29"/>
      <c r="Z154" s="29"/>
      <c r="AA154" s="29"/>
      <c r="AB154" s="29"/>
      <c r="AC154" s="29"/>
    </row>
    <row r="155" spans="2:29" ht="29" x14ac:dyDescent="0.35">
      <c r="B155" s="63" t="s">
        <v>196</v>
      </c>
      <c r="D155" s="29"/>
      <c r="E155" s="29"/>
      <c r="F155" s="29"/>
      <c r="G155" s="29"/>
      <c r="H155" s="51"/>
      <c r="I155" s="29"/>
      <c r="J155" s="29"/>
      <c r="K155" s="29"/>
      <c r="L155" s="29"/>
      <c r="M155" s="51"/>
      <c r="N155" s="29"/>
      <c r="O155" s="29"/>
      <c r="P155" s="29"/>
      <c r="Q155" s="29"/>
      <c r="R155" s="51"/>
      <c r="S155" s="29"/>
      <c r="T155" s="29"/>
      <c r="U155" s="29"/>
      <c r="V155" s="29"/>
      <c r="W155" s="51"/>
      <c r="X155" s="29"/>
      <c r="Y155" s="29"/>
      <c r="Z155" s="29"/>
      <c r="AA155" s="29"/>
      <c r="AB155" s="29"/>
      <c r="AC155" s="29"/>
    </row>
    <row r="156" spans="2:29" x14ac:dyDescent="0.35">
      <c r="B156" s="44" t="s">
        <v>126</v>
      </c>
      <c r="D156" s="29">
        <v>-860.67630000000008</v>
      </c>
      <c r="E156" s="29">
        <v>-466.92277000000001</v>
      </c>
      <c r="F156" s="29">
        <v>88.028139999999993</v>
      </c>
      <c r="G156" s="29">
        <f>SUM(D156:F156)</f>
        <v>-1239.5709300000003</v>
      </c>
      <c r="H156" s="51"/>
      <c r="I156" s="29">
        <f>G156</f>
        <v>-1239.5709300000003</v>
      </c>
      <c r="J156" s="29">
        <v>-1019.30024</v>
      </c>
      <c r="K156" s="29">
        <v>2258.8711699999999</v>
      </c>
      <c r="L156" s="29">
        <f>SUM(I156:K156)</f>
        <v>0</v>
      </c>
      <c r="M156" s="51"/>
      <c r="N156" s="29">
        <f>L156</f>
        <v>0</v>
      </c>
      <c r="O156" s="29">
        <v>-400</v>
      </c>
      <c r="P156" s="29">
        <v>400</v>
      </c>
      <c r="Q156" s="29">
        <f>SUM(N156:P156)</f>
        <v>0</v>
      </c>
      <c r="R156" s="51"/>
      <c r="S156" s="29">
        <f>Q156</f>
        <v>0</v>
      </c>
      <c r="T156" s="29">
        <v>-400</v>
      </c>
      <c r="U156" s="29">
        <v>400</v>
      </c>
      <c r="V156" s="29">
        <f>SUM(S156:U156)</f>
        <v>0</v>
      </c>
      <c r="W156" s="51"/>
      <c r="X156" s="29">
        <f>V156</f>
        <v>0</v>
      </c>
      <c r="Y156" s="29">
        <v>-400</v>
      </c>
      <c r="Z156" s="29">
        <v>400</v>
      </c>
      <c r="AA156" s="29">
        <f>SUM(X156:Z156)</f>
        <v>0</v>
      </c>
      <c r="AB156" s="29"/>
      <c r="AC156" s="29"/>
    </row>
    <row r="157" spans="2:29" x14ac:dyDescent="0.35">
      <c r="B157" s="44" t="s">
        <v>164</v>
      </c>
      <c r="D157" s="29">
        <v>0</v>
      </c>
      <c r="E157" s="29">
        <v>-524.35682999999995</v>
      </c>
      <c r="F157" s="29">
        <v>524.35682999999995</v>
      </c>
      <c r="G157" s="29">
        <f>SUM(D157:F157)</f>
        <v>0</v>
      </c>
      <c r="H157" s="51"/>
      <c r="I157" s="29">
        <f>G157</f>
        <v>0</v>
      </c>
      <c r="J157" s="29">
        <v>0</v>
      </c>
      <c r="K157" s="29">
        <v>0</v>
      </c>
      <c r="L157" s="29">
        <f>SUM(I157:K157)</f>
        <v>0</v>
      </c>
      <c r="M157" s="51"/>
      <c r="N157" s="29">
        <f>L157</f>
        <v>0</v>
      </c>
      <c r="O157" s="29">
        <v>0</v>
      </c>
      <c r="P157" s="29">
        <v>0</v>
      </c>
      <c r="Q157" s="29">
        <f>SUM(N157:P157)</f>
        <v>0</v>
      </c>
      <c r="R157" s="51"/>
      <c r="S157" s="29">
        <f>Q157</f>
        <v>0</v>
      </c>
      <c r="T157" s="29">
        <v>0</v>
      </c>
      <c r="U157" s="29">
        <v>0</v>
      </c>
      <c r="V157" s="29">
        <f>SUM(S157:U157)</f>
        <v>0</v>
      </c>
      <c r="W157" s="51"/>
      <c r="X157" s="29">
        <f>V157</f>
        <v>0</v>
      </c>
      <c r="Y157" s="29">
        <v>0</v>
      </c>
      <c r="Z157" s="29">
        <v>0</v>
      </c>
      <c r="AA157" s="29">
        <f>SUM(X157:Z157)</f>
        <v>0</v>
      </c>
      <c r="AB157" s="29"/>
      <c r="AC157" s="29"/>
    </row>
    <row r="158" spans="2:29" s="23" customFormat="1" x14ac:dyDescent="0.35">
      <c r="B158" s="44" t="s">
        <v>242</v>
      </c>
      <c r="C158"/>
      <c r="D158" s="29">
        <v>0</v>
      </c>
      <c r="E158" s="29">
        <v>0</v>
      </c>
      <c r="F158" s="29">
        <v>0</v>
      </c>
      <c r="G158" s="29">
        <f>SUM(D158:F158)</f>
        <v>0</v>
      </c>
      <c r="H158" s="51"/>
      <c r="I158" s="29">
        <f>G158</f>
        <v>0</v>
      </c>
      <c r="J158" s="29">
        <v>-169.67</v>
      </c>
      <c r="K158" s="29">
        <v>0</v>
      </c>
      <c r="L158" s="29">
        <f>SUM(I158:K158)</f>
        <v>-169.67</v>
      </c>
      <c r="M158" s="51"/>
      <c r="N158" s="29">
        <f>L158</f>
        <v>-169.67</v>
      </c>
      <c r="O158" s="29">
        <v>0</v>
      </c>
      <c r="P158" s="29">
        <v>0</v>
      </c>
      <c r="Q158" s="29">
        <f>SUM(N158:P158)</f>
        <v>-169.67</v>
      </c>
      <c r="R158" s="51"/>
      <c r="S158" s="29">
        <f>Q158</f>
        <v>-169.67</v>
      </c>
      <c r="T158" s="29">
        <v>0</v>
      </c>
      <c r="U158" s="29">
        <v>0</v>
      </c>
      <c r="V158" s="29">
        <f>SUM(S158:U158)</f>
        <v>-169.67</v>
      </c>
      <c r="W158" s="51"/>
      <c r="X158" s="29">
        <f>V158</f>
        <v>-169.67</v>
      </c>
      <c r="Y158" s="29">
        <v>0</v>
      </c>
      <c r="Z158" s="29">
        <v>0</v>
      </c>
      <c r="AA158" s="29">
        <f>SUM(X158:Z158)</f>
        <v>-169.67</v>
      </c>
      <c r="AB158" s="29"/>
      <c r="AC158" s="29"/>
    </row>
    <row r="159" spans="2:29" x14ac:dyDescent="0.35">
      <c r="B159" s="23" t="s">
        <v>58</v>
      </c>
      <c r="D159" s="29">
        <f>SUBTOTAL(9,D156:D158)</f>
        <v>-860.67630000000008</v>
      </c>
      <c r="E159" s="29">
        <f>SUBTOTAL(9,E156:E158)</f>
        <v>-991.27959999999996</v>
      </c>
      <c r="F159" s="29">
        <f>SUBTOTAL(9,F156:F158)</f>
        <v>612.38496999999995</v>
      </c>
      <c r="G159" s="29">
        <f>SUBTOTAL(9,G156:G158)</f>
        <v>-1239.5709300000003</v>
      </c>
      <c r="H159" s="51"/>
      <c r="I159" s="29">
        <f>SUBTOTAL(9,I156:I158)</f>
        <v>-1239.5709300000003</v>
      </c>
      <c r="J159" s="29">
        <f>SUBTOTAL(9,J156:J158)</f>
        <v>-1188.9702400000001</v>
      </c>
      <c r="K159" s="29">
        <f>SUBTOTAL(9,K156:K158)</f>
        <v>2258.8711699999999</v>
      </c>
      <c r="L159" s="29">
        <f>SUBTOTAL(9,L156:L158)</f>
        <v>-169.67</v>
      </c>
      <c r="M159" s="51"/>
      <c r="N159" s="29">
        <f>SUBTOTAL(9,N156:N158)</f>
        <v>-169.67</v>
      </c>
      <c r="O159" s="29">
        <f>SUBTOTAL(9,O156:O158)</f>
        <v>-400</v>
      </c>
      <c r="P159" s="29">
        <f>SUBTOTAL(9,P156:P158)</f>
        <v>400</v>
      </c>
      <c r="Q159" s="29">
        <f>SUBTOTAL(9,Q156:Q158)</f>
        <v>-169.67</v>
      </c>
      <c r="R159" s="51"/>
      <c r="S159" s="29">
        <f>SUBTOTAL(9,S156:S158)</f>
        <v>-169.67</v>
      </c>
      <c r="T159" s="29">
        <f>SUBTOTAL(9,T156:T158)</f>
        <v>-400</v>
      </c>
      <c r="U159" s="29">
        <f>SUBTOTAL(9,U156:U158)</f>
        <v>400</v>
      </c>
      <c r="V159" s="29">
        <f>SUBTOTAL(9,V156:V158)</f>
        <v>-169.67</v>
      </c>
      <c r="W159" s="51"/>
      <c r="X159" s="29">
        <f>SUBTOTAL(9,X156:X158)</f>
        <v>-169.67</v>
      </c>
      <c r="Y159" s="29">
        <f>SUBTOTAL(9,Y156:Y158)</f>
        <v>-400</v>
      </c>
      <c r="Z159" s="29">
        <f>SUBTOTAL(9,Z156:Z158)</f>
        <v>400</v>
      </c>
      <c r="AA159" s="29">
        <f>SUBTOTAL(9,AA156:AA158)</f>
        <v>-169.67</v>
      </c>
      <c r="AB159" s="29"/>
      <c r="AC159" s="29"/>
    </row>
    <row r="160" spans="2:29" x14ac:dyDescent="0.35">
      <c r="B160" s="23"/>
      <c r="D160" s="29"/>
      <c r="E160" s="29"/>
      <c r="F160" s="29"/>
      <c r="G160" s="29"/>
      <c r="H160" s="51"/>
      <c r="I160" s="29"/>
      <c r="J160" s="29"/>
      <c r="K160" s="29"/>
      <c r="L160" s="29"/>
      <c r="M160" s="51"/>
      <c r="N160" s="29"/>
      <c r="O160" s="29"/>
      <c r="P160" s="29"/>
      <c r="Q160" s="29"/>
      <c r="R160" s="51"/>
      <c r="S160" s="29"/>
      <c r="T160" s="29"/>
      <c r="U160" s="29"/>
      <c r="V160" s="29"/>
      <c r="W160" s="51"/>
      <c r="X160" s="29"/>
      <c r="Y160" s="29"/>
      <c r="Z160" s="29"/>
      <c r="AA160" s="29"/>
      <c r="AB160" s="29"/>
      <c r="AC160" s="29"/>
    </row>
    <row r="161" spans="2:29" x14ac:dyDescent="0.35">
      <c r="B161" s="23" t="s">
        <v>198</v>
      </c>
      <c r="D161" s="29"/>
      <c r="E161" s="29"/>
      <c r="F161" s="29"/>
      <c r="G161" s="29"/>
      <c r="H161" s="51"/>
      <c r="I161" s="29"/>
      <c r="J161" s="29"/>
      <c r="K161" s="29"/>
      <c r="L161" s="29"/>
      <c r="M161" s="51"/>
      <c r="N161" s="29"/>
      <c r="O161" s="29"/>
      <c r="P161" s="29"/>
      <c r="Q161" s="29"/>
      <c r="R161" s="51"/>
      <c r="S161" s="29"/>
      <c r="T161" s="29"/>
      <c r="U161" s="29"/>
      <c r="V161" s="29"/>
      <c r="W161" s="51"/>
      <c r="X161" s="29"/>
      <c r="Y161" s="29"/>
      <c r="Z161" s="29"/>
      <c r="AA161" s="29"/>
      <c r="AB161" s="29"/>
      <c r="AC161" s="29"/>
    </row>
    <row r="162" spans="2:29" x14ac:dyDescent="0.35">
      <c r="B162" s="44" t="s">
        <v>134</v>
      </c>
      <c r="D162" s="29">
        <v>0</v>
      </c>
      <c r="E162" s="29">
        <v>-385.62966999999998</v>
      </c>
      <c r="F162" s="29">
        <v>385.62966999999998</v>
      </c>
      <c r="G162" s="29">
        <f>SUM(D162:F162)</f>
        <v>0</v>
      </c>
      <c r="H162" s="51"/>
      <c r="I162" s="29">
        <f>G162</f>
        <v>0</v>
      </c>
      <c r="J162" s="29">
        <v>-457.91232000000002</v>
      </c>
      <c r="K162" s="29">
        <v>457.91232000000002</v>
      </c>
      <c r="L162" s="29">
        <f>SUM(I162:K162)</f>
        <v>0</v>
      </c>
      <c r="M162" s="51"/>
      <c r="N162" s="29">
        <f>L162</f>
        <v>0</v>
      </c>
      <c r="O162" s="29">
        <v>0</v>
      </c>
      <c r="P162" s="29">
        <v>0</v>
      </c>
      <c r="Q162" s="29">
        <f>SUM(N162:P162)</f>
        <v>0</v>
      </c>
      <c r="R162" s="51"/>
      <c r="S162" s="29">
        <f>Q162</f>
        <v>0</v>
      </c>
      <c r="T162" s="29">
        <v>0</v>
      </c>
      <c r="U162" s="29">
        <v>0</v>
      </c>
      <c r="V162" s="29">
        <f>SUM(S162:U162)</f>
        <v>0</v>
      </c>
      <c r="W162" s="51"/>
      <c r="X162" s="29">
        <f>V162</f>
        <v>0</v>
      </c>
      <c r="Y162" s="29">
        <v>0</v>
      </c>
      <c r="Z162" s="29">
        <v>0</v>
      </c>
      <c r="AA162" s="29">
        <f>SUM(X162:Z162)</f>
        <v>0</v>
      </c>
      <c r="AB162" s="29"/>
      <c r="AC162" s="29"/>
    </row>
    <row r="163" spans="2:29" x14ac:dyDescent="0.35">
      <c r="B163" s="44" t="s">
        <v>136</v>
      </c>
      <c r="D163" s="29">
        <v>-288.54021</v>
      </c>
      <c r="E163" s="29">
        <v>-67.245999999999995</v>
      </c>
      <c r="F163" s="29">
        <v>0</v>
      </c>
      <c r="G163" s="29">
        <f>SUM(D163:F163)</f>
        <v>-355.78620999999998</v>
      </c>
      <c r="H163" s="51"/>
      <c r="I163" s="29">
        <f>G163</f>
        <v>-355.78620999999998</v>
      </c>
      <c r="J163" s="29">
        <v>0</v>
      </c>
      <c r="K163" s="29">
        <v>0</v>
      </c>
      <c r="L163" s="29">
        <f>SUM(I163:K163)</f>
        <v>-355.78620999999998</v>
      </c>
      <c r="M163" s="51"/>
      <c r="N163" s="29">
        <f>L163</f>
        <v>-355.78620999999998</v>
      </c>
      <c r="O163" s="29">
        <v>0</v>
      </c>
      <c r="P163" s="29">
        <v>0</v>
      </c>
      <c r="Q163" s="29">
        <f>SUM(N163:P163)</f>
        <v>-355.78620999999998</v>
      </c>
      <c r="R163" s="51"/>
      <c r="S163" s="29">
        <f>Q163</f>
        <v>-355.78620999999998</v>
      </c>
      <c r="T163" s="29">
        <v>0</v>
      </c>
      <c r="U163" s="29">
        <v>0</v>
      </c>
      <c r="V163" s="29">
        <f>SUM(S163:U163)</f>
        <v>-355.78620999999998</v>
      </c>
      <c r="W163" s="51"/>
      <c r="X163" s="29">
        <f>V163</f>
        <v>-355.78620999999998</v>
      </c>
      <c r="Y163" s="29">
        <v>0</v>
      </c>
      <c r="Z163" s="29">
        <v>0</v>
      </c>
      <c r="AA163" s="29">
        <f>SUM(X163:Z163)</f>
        <v>-355.78620999999998</v>
      </c>
      <c r="AB163" s="29"/>
      <c r="AC163" s="29"/>
    </row>
    <row r="164" spans="2:29" x14ac:dyDescent="0.35">
      <c r="B164" s="44" t="s">
        <v>243</v>
      </c>
      <c r="D164" s="29">
        <v>0</v>
      </c>
      <c r="E164" s="29">
        <v>0</v>
      </c>
      <c r="F164" s="29">
        <v>0</v>
      </c>
      <c r="G164" s="29">
        <f>SUM(D164:F164)</f>
        <v>0</v>
      </c>
      <c r="H164" s="51"/>
      <c r="I164" s="29">
        <f>G164</f>
        <v>0</v>
      </c>
      <c r="J164" s="29">
        <v>-62.5</v>
      </c>
      <c r="K164" s="29">
        <v>0</v>
      </c>
      <c r="L164" s="29">
        <f>SUM(I164:K164)</f>
        <v>-62.5</v>
      </c>
      <c r="M164" s="51"/>
      <c r="N164" s="29">
        <f>L164</f>
        <v>-62.5</v>
      </c>
      <c r="O164" s="29">
        <v>0</v>
      </c>
      <c r="P164" s="29">
        <v>62.5</v>
      </c>
      <c r="Q164" s="29">
        <f>SUM(N164:P164)</f>
        <v>0</v>
      </c>
      <c r="R164" s="51"/>
      <c r="S164" s="29">
        <f>Q164</f>
        <v>0</v>
      </c>
      <c r="T164" s="29">
        <v>0</v>
      </c>
      <c r="U164" s="29">
        <v>0</v>
      </c>
      <c r="V164" s="29">
        <f>SUM(S164:U164)</f>
        <v>0</v>
      </c>
      <c r="W164" s="51"/>
      <c r="X164" s="29">
        <f>V164</f>
        <v>0</v>
      </c>
      <c r="Y164" s="29">
        <v>0</v>
      </c>
      <c r="Z164" s="29">
        <v>0</v>
      </c>
      <c r="AA164" s="29">
        <f>SUM(X164:Z164)</f>
        <v>0</v>
      </c>
      <c r="AB164" s="29"/>
      <c r="AC164" s="29"/>
    </row>
    <row r="165" spans="2:29" x14ac:dyDescent="0.35">
      <c r="B165" s="23" t="s">
        <v>58</v>
      </c>
      <c r="D165" s="29">
        <f>SUBTOTAL(9,D162:D164)</f>
        <v>-288.54021</v>
      </c>
      <c r="E165" s="29">
        <f>SUBTOTAL(9,E162:E164)</f>
        <v>-452.87566999999996</v>
      </c>
      <c r="F165" s="29">
        <f>SUBTOTAL(9,F162:F164)</f>
        <v>385.62966999999998</v>
      </c>
      <c r="G165" s="29">
        <f>SUBTOTAL(9,G162:G164)</f>
        <v>-355.78620999999998</v>
      </c>
      <c r="H165" s="51"/>
      <c r="I165" s="29">
        <f>SUBTOTAL(9,I162:I164)</f>
        <v>-355.78620999999998</v>
      </c>
      <c r="J165" s="29">
        <f>SUBTOTAL(9,J162:J164)</f>
        <v>-520.41232000000002</v>
      </c>
      <c r="K165" s="29">
        <f>SUBTOTAL(9,K162:K164)</f>
        <v>457.91232000000002</v>
      </c>
      <c r="L165" s="29">
        <f>SUBTOTAL(9,L162:L164)</f>
        <v>-418.28620999999998</v>
      </c>
      <c r="M165" s="51"/>
      <c r="N165" s="29">
        <f>SUBTOTAL(9,N162:N164)</f>
        <v>-418.28620999999998</v>
      </c>
      <c r="O165" s="29">
        <f>SUBTOTAL(9,O162:O164)</f>
        <v>0</v>
      </c>
      <c r="P165" s="29">
        <f>SUBTOTAL(9,P162:P164)</f>
        <v>62.5</v>
      </c>
      <c r="Q165" s="29">
        <f>SUBTOTAL(9,Q162:Q164)</f>
        <v>-355.78620999999998</v>
      </c>
      <c r="R165" s="51"/>
      <c r="S165" s="29">
        <f>SUBTOTAL(9,S162:S164)</f>
        <v>-355.78620999999998</v>
      </c>
      <c r="T165" s="29">
        <f>SUBTOTAL(9,T162:T164)</f>
        <v>0</v>
      </c>
      <c r="U165" s="29">
        <f>SUBTOTAL(9,U162:U164)</f>
        <v>0</v>
      </c>
      <c r="V165" s="29">
        <f>SUBTOTAL(9,V162:V164)</f>
        <v>-355.78620999999998</v>
      </c>
      <c r="W165" s="51"/>
      <c r="X165" s="29">
        <f>SUBTOTAL(9,X162:X164)</f>
        <v>-355.78620999999998</v>
      </c>
      <c r="Y165" s="29">
        <f>SUBTOTAL(9,Y162:Y164)</f>
        <v>0</v>
      </c>
      <c r="Z165" s="29">
        <f>SUBTOTAL(9,Z162:Z164)</f>
        <v>0</v>
      </c>
      <c r="AA165" s="29">
        <f>SUBTOTAL(9,AA162:AA164)</f>
        <v>-355.78620999999998</v>
      </c>
      <c r="AB165" s="29"/>
      <c r="AC165" s="29"/>
    </row>
    <row r="166" spans="2:29" x14ac:dyDescent="0.35">
      <c r="D166" s="29"/>
      <c r="E166" s="29"/>
      <c r="F166" s="29"/>
      <c r="G166" s="29"/>
      <c r="H166" s="51"/>
      <c r="I166" s="29"/>
      <c r="J166" s="29"/>
      <c r="K166" s="29"/>
      <c r="L166" s="29"/>
      <c r="M166" s="51"/>
      <c r="N166" s="29"/>
      <c r="O166" s="29"/>
      <c r="P166" s="29"/>
      <c r="Q166" s="29"/>
      <c r="R166" s="51"/>
      <c r="S166" s="29"/>
      <c r="T166" s="29"/>
      <c r="U166" s="29"/>
      <c r="V166" s="29"/>
      <c r="W166" s="51"/>
      <c r="X166" s="29"/>
      <c r="Y166" s="29"/>
      <c r="Z166" s="29"/>
      <c r="AA166" s="29"/>
      <c r="AB166" s="29"/>
      <c r="AC166" s="29"/>
    </row>
    <row r="167" spans="2:29" ht="15" thickBot="1" x14ac:dyDescent="0.4">
      <c r="B167" s="32" t="s">
        <v>57</v>
      </c>
      <c r="C167" s="32"/>
      <c r="D167" s="33">
        <f>SUBTOTAL(9,D150:D165)</f>
        <v>-13076.2631</v>
      </c>
      <c r="E167" s="33">
        <f>SUBTOTAL(9,E150:E165)</f>
        <v>-11634.96614</v>
      </c>
      <c r="F167" s="33">
        <f>SUBTOTAL(9,F150:F165)</f>
        <v>6018.9337999999998</v>
      </c>
      <c r="G167" s="33">
        <f>SUBTOTAL(9,G150:G165)</f>
        <v>-18692.295440000002</v>
      </c>
      <c r="H167" s="52"/>
      <c r="I167" s="33">
        <f>SUBTOTAL(9,I150:I165)</f>
        <v>-18692.295440000002</v>
      </c>
      <c r="J167" s="33">
        <f>SUBTOTAL(9,J150:J165)</f>
        <v>-3532.0766099999996</v>
      </c>
      <c r="K167" s="33">
        <f>SUBTOTAL(9,K150:K165)</f>
        <v>8873.1940499999982</v>
      </c>
      <c r="L167" s="33">
        <f>SUBTOTAL(9,L150:L165)</f>
        <v>-13351.178</v>
      </c>
      <c r="M167" s="52"/>
      <c r="N167" s="33">
        <f>SUBTOTAL(9,N150:N165)</f>
        <v>-13351.178</v>
      </c>
      <c r="O167" s="33">
        <f>SUBTOTAL(9,O150:O165)</f>
        <v>-4136.7782100000004</v>
      </c>
      <c r="P167" s="33">
        <f>SUBTOTAL(9,P150:P165)</f>
        <v>462.5</v>
      </c>
      <c r="Q167" s="33">
        <f>SUBTOTAL(9,Q150:Q165)</f>
        <v>-17025.456209999997</v>
      </c>
      <c r="R167" s="52"/>
      <c r="S167" s="33">
        <f>SUBTOTAL(9,S150:S165)</f>
        <v>-17025.456209999997</v>
      </c>
      <c r="T167" s="33">
        <f>SUBTOTAL(9,T150:T165)</f>
        <v>-400</v>
      </c>
      <c r="U167" s="33">
        <f>SUBTOTAL(9,U150:U165)</f>
        <v>16900</v>
      </c>
      <c r="V167" s="33">
        <f>SUBTOTAL(9,V150:V165)</f>
        <v>-525.45620999999994</v>
      </c>
      <c r="W167" s="52"/>
      <c r="X167" s="33">
        <f>SUBTOTAL(9,X150:X165)</f>
        <v>-525.45620999999994</v>
      </c>
      <c r="Y167" s="33">
        <f>SUBTOTAL(9,Y150:Y165)</f>
        <v>-400</v>
      </c>
      <c r="Z167" s="33">
        <f>SUBTOTAL(9,Z150:Z165)</f>
        <v>400</v>
      </c>
      <c r="AA167" s="33">
        <f>SUBTOTAL(9,AA150:AA165)</f>
        <v>-525.45620999999994</v>
      </c>
      <c r="AB167" s="33"/>
      <c r="AC167" s="29"/>
    </row>
    <row r="168" spans="2:29" ht="15" thickTop="1" x14ac:dyDescent="0.35">
      <c r="D168" s="29"/>
      <c r="E168" s="29"/>
      <c r="F168" s="29"/>
      <c r="G168" s="29"/>
      <c r="H168" s="51"/>
      <c r="I168" s="29"/>
      <c r="J168" s="29"/>
      <c r="K168" s="29"/>
      <c r="L168" s="29"/>
      <c r="M168" s="51"/>
      <c r="N168" s="29"/>
      <c r="O168" s="29"/>
      <c r="P168" s="29"/>
      <c r="Q168" s="29"/>
      <c r="R168" s="51"/>
      <c r="S168" s="29"/>
      <c r="T168" s="29"/>
      <c r="U168" s="29"/>
      <c r="V168" s="29"/>
      <c r="W168" s="51"/>
      <c r="X168" s="29"/>
      <c r="Y168" s="29"/>
      <c r="Z168" s="29"/>
      <c r="AA168" s="29"/>
      <c r="AB168" s="29"/>
      <c r="AC168" s="29"/>
    </row>
    <row r="169" spans="2:29" x14ac:dyDescent="0.35">
      <c r="B169" s="2" t="s">
        <v>197</v>
      </c>
      <c r="D169" s="29">
        <f>D45</f>
        <v>34000.465819999998</v>
      </c>
      <c r="E169" s="29">
        <f>E45</f>
        <v>58039.726450000009</v>
      </c>
      <c r="F169" s="29">
        <f>F45</f>
        <v>-26678.479200000002</v>
      </c>
      <c r="G169" s="29">
        <f>G45</f>
        <v>65361.713070000005</v>
      </c>
      <c r="H169" s="51"/>
      <c r="I169" s="29">
        <f>I45</f>
        <v>65361.713070000005</v>
      </c>
      <c r="J169" s="29">
        <f>J45</f>
        <v>34296.984969999998</v>
      </c>
      <c r="K169" s="29">
        <f>K45</f>
        <v>-12828.187449999999</v>
      </c>
      <c r="L169" s="29">
        <f>L45</f>
        <v>86830.510589999991</v>
      </c>
      <c r="M169" s="51"/>
      <c r="N169" s="29">
        <f>N45</f>
        <v>86830.510589999991</v>
      </c>
      <c r="O169" s="29">
        <f>O45</f>
        <v>88304.174999999988</v>
      </c>
      <c r="P169" s="29">
        <f>P45</f>
        <v>-72018.123309999995</v>
      </c>
      <c r="Q169" s="29">
        <f>Q45</f>
        <v>103116.56228000001</v>
      </c>
      <c r="R169" s="51"/>
      <c r="S169" s="29">
        <f>S45</f>
        <v>103116.56228000001</v>
      </c>
      <c r="T169" s="29">
        <f>T45</f>
        <v>103386.62</v>
      </c>
      <c r="U169" s="29">
        <f>U45</f>
        <v>-143583.16967</v>
      </c>
      <c r="V169" s="29">
        <f>V45</f>
        <v>62920.012609999991</v>
      </c>
      <c r="W169" s="51"/>
      <c r="X169" s="29">
        <f>X45</f>
        <v>62920.012609999991</v>
      </c>
      <c r="Y169" s="29">
        <f>Y45</f>
        <v>108450.09</v>
      </c>
      <c r="Z169" s="29">
        <f>Z45</f>
        <v>-87199.100160000002</v>
      </c>
      <c r="AA169" s="29">
        <f>AA45</f>
        <v>84171.00245</v>
      </c>
      <c r="AB169" s="29"/>
    </row>
    <row r="170" spans="2:29" ht="2" customHeight="1" x14ac:dyDescent="0.35">
      <c r="B170" s="2"/>
      <c r="D170" s="29"/>
      <c r="E170" s="29"/>
      <c r="F170" s="29"/>
      <c r="G170" s="29"/>
      <c r="H170" s="51"/>
      <c r="I170" s="29"/>
      <c r="J170" s="29"/>
      <c r="K170" s="29"/>
      <c r="L170" s="29"/>
      <c r="M170" s="51"/>
      <c r="N170" s="29"/>
      <c r="O170" s="29"/>
      <c r="P170" s="29"/>
      <c r="Q170" s="29"/>
      <c r="R170" s="51"/>
      <c r="S170" s="29"/>
      <c r="T170" s="29"/>
      <c r="U170" s="29"/>
      <c r="V170" s="29"/>
      <c r="W170" s="51"/>
      <c r="X170" s="29"/>
      <c r="Y170" s="29"/>
      <c r="Z170" s="29"/>
      <c r="AA170" s="29"/>
      <c r="AB170" s="29"/>
    </row>
    <row r="171" spans="2:29" x14ac:dyDescent="0.35">
      <c r="B171" s="38" t="s">
        <v>193</v>
      </c>
      <c r="D171" s="29"/>
      <c r="E171" s="29"/>
      <c r="F171" s="29"/>
      <c r="G171" s="29"/>
      <c r="H171" s="51"/>
      <c r="I171" s="29"/>
      <c r="J171" s="29"/>
      <c r="K171" s="29"/>
      <c r="L171" s="29"/>
      <c r="M171" s="51"/>
      <c r="N171" s="29"/>
      <c r="O171" s="29"/>
      <c r="P171" s="29"/>
      <c r="Q171" s="29"/>
      <c r="R171" s="51"/>
      <c r="S171" s="29"/>
      <c r="T171" s="29"/>
      <c r="U171" s="29"/>
      <c r="V171" s="29"/>
      <c r="W171" s="51"/>
      <c r="X171" s="29"/>
      <c r="Y171" s="29"/>
      <c r="Z171" s="29"/>
      <c r="AA171" s="29"/>
      <c r="AB171" s="29"/>
    </row>
    <row r="172" spans="2:29" x14ac:dyDescent="0.35">
      <c r="B172" s="47" t="s">
        <v>12</v>
      </c>
      <c r="D172" s="29">
        <f>D73</f>
        <v>1890.5343700000001</v>
      </c>
      <c r="E172" s="29">
        <f>E73</f>
        <v>2166.4076800000003</v>
      </c>
      <c r="F172" s="29">
        <f>F73</f>
        <v>-1575.4120699999999</v>
      </c>
      <c r="G172" s="29">
        <f>G73</f>
        <v>2481.5299799999998</v>
      </c>
      <c r="H172" s="51"/>
      <c r="I172" s="29">
        <f>I73</f>
        <v>2481.5299799999998</v>
      </c>
      <c r="J172" s="29">
        <f>J73</f>
        <v>3075.75893</v>
      </c>
      <c r="K172" s="29">
        <f>K73</f>
        <v>-3290.2370899999996</v>
      </c>
      <c r="L172" s="29">
        <f>L73</f>
        <v>2267.0518199999997</v>
      </c>
      <c r="M172" s="51"/>
      <c r="N172" s="29">
        <f>N73</f>
        <v>2267.0518199999997</v>
      </c>
      <c r="O172" s="29">
        <f>O73</f>
        <v>3649</v>
      </c>
      <c r="P172" s="29">
        <f>P73</f>
        <v>-4749.47264</v>
      </c>
      <c r="Q172" s="29">
        <f>Q73</f>
        <v>1166.57918</v>
      </c>
      <c r="R172" s="51"/>
      <c r="S172" s="29">
        <f>S73</f>
        <v>1166.57918</v>
      </c>
      <c r="T172" s="29">
        <f>T73</f>
        <v>3129</v>
      </c>
      <c r="U172" s="29">
        <f>U73</f>
        <v>-3426.7929599999998</v>
      </c>
      <c r="V172" s="29">
        <f>V73</f>
        <v>868.78621999999996</v>
      </c>
      <c r="W172" s="51"/>
      <c r="X172" s="29">
        <f>X73</f>
        <v>868.78621999999996</v>
      </c>
      <c r="Y172" s="29">
        <f>Y73</f>
        <v>4245</v>
      </c>
      <c r="Z172" s="29">
        <f>Z73</f>
        <v>-3410</v>
      </c>
      <c r="AA172" s="29">
        <f>AA73</f>
        <v>1703.78622</v>
      </c>
      <c r="AB172" s="29"/>
    </row>
    <row r="173" spans="2:29" x14ac:dyDescent="0.35">
      <c r="B173" s="47" t="s">
        <v>10</v>
      </c>
      <c r="D173" s="29">
        <f>D89</f>
        <v>319.12854000000004</v>
      </c>
      <c r="E173" s="29">
        <f>E89</f>
        <v>489.95005000000003</v>
      </c>
      <c r="F173" s="29">
        <f>F89</f>
        <v>-736.07659999999987</v>
      </c>
      <c r="G173" s="29">
        <f>G89</f>
        <v>73.001990000000006</v>
      </c>
      <c r="H173" s="51"/>
      <c r="I173" s="29">
        <f>I89</f>
        <v>73.001990000000006</v>
      </c>
      <c r="J173" s="29">
        <f>J89</f>
        <v>2787.6124099999997</v>
      </c>
      <c r="K173" s="29">
        <f>K89</f>
        <v>-2103.6800899999998</v>
      </c>
      <c r="L173" s="29">
        <f>L89</f>
        <v>756.93430999999998</v>
      </c>
      <c r="M173" s="51"/>
      <c r="N173" s="29">
        <f>N89</f>
        <v>756.93430999999998</v>
      </c>
      <c r="O173" s="29">
        <f>O89</f>
        <v>2209</v>
      </c>
      <c r="P173" s="29">
        <f>P89</f>
        <v>-1235.20965</v>
      </c>
      <c r="Q173" s="29">
        <f>Q89</f>
        <v>1730.7246599999999</v>
      </c>
      <c r="R173" s="51"/>
      <c r="S173" s="29">
        <f>S89</f>
        <v>1730.7246599999999</v>
      </c>
      <c r="T173" s="29">
        <f>T89</f>
        <v>4645.7</v>
      </c>
      <c r="U173" s="29">
        <f>U89</f>
        <v>-4168.5139199999994</v>
      </c>
      <c r="V173" s="29">
        <f>V89</f>
        <v>2207.9107400000003</v>
      </c>
      <c r="W173" s="51"/>
      <c r="X173" s="29">
        <f>X89</f>
        <v>2207.9107400000003</v>
      </c>
      <c r="Y173" s="29">
        <f>Y89</f>
        <v>3322.8</v>
      </c>
      <c r="Z173" s="29">
        <f>Z89</f>
        <v>-3520</v>
      </c>
      <c r="AA173" s="29">
        <f>AA89</f>
        <v>2010.71074</v>
      </c>
      <c r="AB173" s="29"/>
    </row>
    <row r="174" spans="2:29" x14ac:dyDescent="0.35">
      <c r="B174" s="47" t="s">
        <v>11</v>
      </c>
      <c r="D174" s="29">
        <f>D102</f>
        <v>1543.31233</v>
      </c>
      <c r="E174" s="29">
        <f>E102</f>
        <v>1934.06089</v>
      </c>
      <c r="F174" s="29">
        <f>F102</f>
        <v>-1855.48649</v>
      </c>
      <c r="G174" s="29">
        <f>G102</f>
        <v>1621.8867299999999</v>
      </c>
      <c r="H174" s="51"/>
      <c r="I174" s="29">
        <f>I102</f>
        <v>1621.8867299999999</v>
      </c>
      <c r="J174" s="29">
        <f>J102</f>
        <v>2084.8898699999995</v>
      </c>
      <c r="K174" s="29">
        <f>K102</f>
        <v>-2849.0112899999995</v>
      </c>
      <c r="L174" s="29">
        <f>L102</f>
        <v>857.76531</v>
      </c>
      <c r="M174" s="51"/>
      <c r="N174" s="29">
        <f>N102</f>
        <v>857.76531</v>
      </c>
      <c r="O174" s="29">
        <f>O102</f>
        <v>1210</v>
      </c>
      <c r="P174" s="29">
        <f>P102</f>
        <v>-1982.76531</v>
      </c>
      <c r="Q174" s="29">
        <f>Q102</f>
        <v>85</v>
      </c>
      <c r="R174" s="51"/>
      <c r="S174" s="29">
        <f>S102</f>
        <v>85</v>
      </c>
      <c r="T174" s="29">
        <f>T102</f>
        <v>1625</v>
      </c>
      <c r="U174" s="29">
        <f>U102</f>
        <v>-1125</v>
      </c>
      <c r="V174" s="29">
        <f>V102</f>
        <v>585</v>
      </c>
      <c r="W174" s="51"/>
      <c r="X174" s="29">
        <f>X102</f>
        <v>585</v>
      </c>
      <c r="Y174" s="29">
        <f>Y102</f>
        <v>1900</v>
      </c>
      <c r="Z174" s="29">
        <f>Z102</f>
        <v>-1825</v>
      </c>
      <c r="AA174" s="29">
        <f>AA102</f>
        <v>660</v>
      </c>
      <c r="AB174" s="29"/>
    </row>
    <row r="175" spans="2:29" x14ac:dyDescent="0.35">
      <c r="B175" s="47" t="s">
        <v>13</v>
      </c>
      <c r="D175" s="29">
        <f>D117</f>
        <v>339.57414000000006</v>
      </c>
      <c r="E175" s="29">
        <f>E117</f>
        <v>2534.6983</v>
      </c>
      <c r="F175" s="29">
        <f>F117</f>
        <v>-2842.3190500000001</v>
      </c>
      <c r="G175" s="29">
        <f>G117</f>
        <v>31.953389999999999</v>
      </c>
      <c r="H175" s="51"/>
      <c r="I175" s="29">
        <f>I117</f>
        <v>31.953389999999999</v>
      </c>
      <c r="J175" s="29">
        <f>J117</f>
        <v>3652.2481900000002</v>
      </c>
      <c r="K175" s="29">
        <f>K117</f>
        <v>-3199.4248100000004</v>
      </c>
      <c r="L175" s="29">
        <f>L117</f>
        <v>484.77677</v>
      </c>
      <c r="M175" s="51"/>
      <c r="N175" s="29">
        <f>N117</f>
        <v>484.77677</v>
      </c>
      <c r="O175" s="29">
        <f>O117</f>
        <v>3135</v>
      </c>
      <c r="P175" s="29">
        <f>P117</f>
        <v>-3140.20804</v>
      </c>
      <c r="Q175" s="29">
        <f>Q117</f>
        <v>479.56873000000002</v>
      </c>
      <c r="R175" s="51"/>
      <c r="S175" s="29">
        <f>S117</f>
        <v>479.56873000000002</v>
      </c>
      <c r="T175" s="29">
        <f>T117</f>
        <v>3335</v>
      </c>
      <c r="U175" s="29">
        <f>U117</f>
        <v>-3610</v>
      </c>
      <c r="V175" s="29">
        <f>V117</f>
        <v>204.56873000000002</v>
      </c>
      <c r="W175" s="51"/>
      <c r="X175" s="29">
        <f>X117</f>
        <v>204.56873000000002</v>
      </c>
      <c r="Y175" s="29">
        <f>Y117</f>
        <v>3530</v>
      </c>
      <c r="Z175" s="29">
        <f>Z117</f>
        <v>-2994.56873</v>
      </c>
      <c r="AA175" s="29">
        <f>AA117</f>
        <v>740</v>
      </c>
      <c r="AB175" s="29"/>
    </row>
    <row r="176" spans="2:29" ht="2" customHeight="1" x14ac:dyDescent="0.35">
      <c r="B176" s="2"/>
      <c r="D176" s="29"/>
      <c r="E176" s="29"/>
      <c r="F176" s="29"/>
      <c r="G176" s="29"/>
      <c r="H176" s="51"/>
      <c r="I176" s="29"/>
      <c r="J176" s="29"/>
      <c r="K176" s="29"/>
      <c r="L176" s="29"/>
      <c r="M176" s="51"/>
      <c r="N176" s="29"/>
      <c r="O176" s="29"/>
      <c r="P176" s="29"/>
      <c r="Q176" s="29"/>
      <c r="R176" s="51"/>
      <c r="S176" s="29"/>
      <c r="T176" s="29"/>
      <c r="U176" s="29"/>
      <c r="V176" s="29"/>
      <c r="W176" s="51"/>
      <c r="X176" s="29"/>
      <c r="Y176" s="29"/>
      <c r="Z176" s="29"/>
      <c r="AA176" s="29"/>
      <c r="AB176" s="29"/>
    </row>
    <row r="177" spans="2:29" ht="2" customHeight="1" x14ac:dyDescent="0.35">
      <c r="D177" s="29"/>
      <c r="E177" s="29"/>
      <c r="F177" s="29"/>
      <c r="G177" s="29"/>
      <c r="H177" s="51"/>
      <c r="I177" s="29"/>
      <c r="J177" s="29"/>
      <c r="K177" s="29"/>
      <c r="L177" s="29"/>
      <c r="M177" s="51"/>
      <c r="N177" s="29"/>
      <c r="O177" s="29"/>
      <c r="P177" s="29"/>
      <c r="Q177" s="29"/>
      <c r="R177" s="51"/>
      <c r="S177" s="29"/>
      <c r="T177" s="29"/>
      <c r="U177" s="29"/>
      <c r="V177" s="29"/>
      <c r="W177" s="51"/>
      <c r="X177" s="29"/>
      <c r="Y177" s="29"/>
      <c r="Z177" s="29"/>
      <c r="AA177" s="29"/>
      <c r="AB177" s="29"/>
    </row>
    <row r="178" spans="2:29" x14ac:dyDescent="0.35">
      <c r="B178" s="2" t="s">
        <v>56</v>
      </c>
      <c r="D178" s="29">
        <f>D128</f>
        <v>0</v>
      </c>
      <c r="E178" s="29">
        <f>E128</f>
        <v>690.53577000000007</v>
      </c>
      <c r="F178" s="29">
        <f>F128</f>
        <v>-690.53577000000007</v>
      </c>
      <c r="G178" s="29">
        <f>G128</f>
        <v>0</v>
      </c>
      <c r="H178" s="51"/>
      <c r="I178" s="29">
        <f>I128</f>
        <v>0</v>
      </c>
      <c r="J178" s="29">
        <f>J128</f>
        <v>610.30196000000001</v>
      </c>
      <c r="K178" s="29">
        <f>K128</f>
        <v>-453.16791999999998</v>
      </c>
      <c r="L178" s="29">
        <f>L128</f>
        <v>157.13404</v>
      </c>
      <c r="M178" s="51"/>
      <c r="N178" s="29">
        <f>N128</f>
        <v>157.13404</v>
      </c>
      <c r="O178" s="29">
        <f>O128</f>
        <v>4570</v>
      </c>
      <c r="P178" s="29">
        <f>P128</f>
        <v>-4652.1340399999999</v>
      </c>
      <c r="Q178" s="29">
        <f>Q128</f>
        <v>75</v>
      </c>
      <c r="R178" s="51"/>
      <c r="S178" s="29">
        <f>S128</f>
        <v>75</v>
      </c>
      <c r="T178" s="29">
        <f>T128</f>
        <v>3045</v>
      </c>
      <c r="U178" s="29">
        <f>U128</f>
        <v>-3120</v>
      </c>
      <c r="V178" s="29">
        <f>V128</f>
        <v>0</v>
      </c>
      <c r="W178" s="51"/>
      <c r="X178" s="29">
        <f>X128</f>
        <v>0</v>
      </c>
      <c r="Y178" s="29">
        <f>Y128</f>
        <v>0</v>
      </c>
      <c r="Z178" s="29">
        <f>Z128</f>
        <v>0</v>
      </c>
      <c r="AA178" s="29">
        <f>AA128</f>
        <v>0</v>
      </c>
      <c r="AB178" s="29"/>
    </row>
    <row r="179" spans="2:29" ht="2" customHeight="1" x14ac:dyDescent="0.35">
      <c r="B179" s="39"/>
      <c r="D179" s="29"/>
      <c r="E179" s="29"/>
      <c r="F179" s="29"/>
      <c r="G179" s="29"/>
      <c r="H179" s="51"/>
      <c r="I179" s="29"/>
      <c r="J179" s="29"/>
      <c r="K179" s="29"/>
      <c r="L179" s="29"/>
      <c r="M179" s="51"/>
      <c r="N179" s="29"/>
      <c r="O179" s="29"/>
      <c r="P179" s="29"/>
      <c r="Q179" s="29"/>
      <c r="R179" s="51"/>
      <c r="S179" s="29"/>
      <c r="T179" s="29"/>
      <c r="U179" s="29"/>
      <c r="V179" s="29"/>
      <c r="W179" s="51"/>
      <c r="X179" s="29"/>
      <c r="Y179" s="29"/>
      <c r="Z179" s="29"/>
      <c r="AA179" s="29"/>
      <c r="AB179" s="29"/>
    </row>
    <row r="180" spans="2:29" x14ac:dyDescent="0.35">
      <c r="B180" s="38" t="s">
        <v>78</v>
      </c>
      <c r="D180" s="29">
        <f>SUM(D135)</f>
        <v>105.92007000000001</v>
      </c>
      <c r="E180" s="29">
        <f>SUM(E135)</f>
        <v>427.65621000000004</v>
      </c>
      <c r="F180" s="29">
        <f>SUM(F135)</f>
        <v>-86.924270000000007</v>
      </c>
      <c r="G180" s="29">
        <f>SUM(G135)</f>
        <v>446.65201000000002</v>
      </c>
      <c r="H180" s="51"/>
      <c r="I180" s="29">
        <f>SUM(I135)</f>
        <v>446.65201000000002</v>
      </c>
      <c r="J180" s="29">
        <f>SUM(J135)</f>
        <v>1210.0228099999999</v>
      </c>
      <c r="K180" s="29">
        <f>SUM(K135)</f>
        <v>-892.74275999999998</v>
      </c>
      <c r="L180" s="29">
        <f>SUM(L135)</f>
        <v>763.93205999999998</v>
      </c>
      <c r="M180" s="51"/>
      <c r="N180" s="29">
        <f>SUM(N135)</f>
        <v>763.93205999999998</v>
      </c>
      <c r="O180" s="29">
        <f>SUM(O135)</f>
        <v>1985</v>
      </c>
      <c r="P180" s="29">
        <f>SUM(P135)</f>
        <v>-2030.7006200000001</v>
      </c>
      <c r="Q180" s="29">
        <f>SUM(Q135)</f>
        <v>718.23144000000002</v>
      </c>
      <c r="R180" s="51"/>
      <c r="S180" s="29">
        <f>SUM(S135)</f>
        <v>718.23144000000002</v>
      </c>
      <c r="T180" s="29">
        <f>SUM(T135)</f>
        <v>890</v>
      </c>
      <c r="U180" s="29">
        <f>SUM(U135)</f>
        <v>-910</v>
      </c>
      <c r="V180" s="29">
        <f>SUM(V135)</f>
        <v>698.23144000000002</v>
      </c>
      <c r="W180" s="51"/>
      <c r="X180" s="29">
        <f>SUM(X135)</f>
        <v>698.23144000000002</v>
      </c>
      <c r="Y180" s="29">
        <f>SUM(Y135)</f>
        <v>840</v>
      </c>
      <c r="Z180" s="29">
        <f>SUM(Z135)</f>
        <v>-670</v>
      </c>
      <c r="AA180" s="29">
        <f>SUM(AA135)</f>
        <v>868.23144000000002</v>
      </c>
      <c r="AB180" s="29"/>
    </row>
    <row r="181" spans="2:29" ht="2" customHeight="1" x14ac:dyDescent="0.35">
      <c r="B181" s="2"/>
      <c r="D181" s="29"/>
      <c r="E181" s="29"/>
      <c r="F181" s="29"/>
      <c r="G181" s="29"/>
      <c r="H181" s="51"/>
      <c r="I181" s="29"/>
      <c r="J181" s="29"/>
      <c r="K181" s="29"/>
      <c r="L181" s="29"/>
      <c r="M181" s="51"/>
      <c r="N181" s="29"/>
      <c r="O181" s="29"/>
      <c r="P181" s="29"/>
      <c r="Q181" s="29"/>
      <c r="R181" s="51"/>
      <c r="S181" s="29"/>
      <c r="T181" s="29"/>
      <c r="U181" s="29"/>
      <c r="V181" s="29"/>
      <c r="W181" s="51"/>
      <c r="X181" s="29"/>
      <c r="Y181" s="29"/>
      <c r="Z181" s="29"/>
      <c r="AA181" s="29"/>
      <c r="AB181" s="29"/>
    </row>
    <row r="182" spans="2:29" x14ac:dyDescent="0.35">
      <c r="B182" s="38" t="s">
        <v>81</v>
      </c>
      <c r="D182" s="29">
        <f>SUM(D169:D180)</f>
        <v>38198.935269999994</v>
      </c>
      <c r="E182" s="29">
        <f>SUM(E169:E180)</f>
        <v>66283.035350000006</v>
      </c>
      <c r="F182" s="29">
        <f>SUM(F169:F180)</f>
        <v>-34465.233450000007</v>
      </c>
      <c r="G182" s="29">
        <f>SUM(G169:G180)</f>
        <v>70016.737170000008</v>
      </c>
      <c r="H182" s="51"/>
      <c r="I182" s="29">
        <f>SUM(I169:I180)</f>
        <v>70016.737170000008</v>
      </c>
      <c r="J182" s="29">
        <f>SUM(J169:J180)</f>
        <v>47717.81914</v>
      </c>
      <c r="K182" s="29">
        <f>SUM(K169:K180)</f>
        <v>-25616.451410000001</v>
      </c>
      <c r="L182" s="29">
        <f>SUM(L169:L180)</f>
        <v>92118.104899999991</v>
      </c>
      <c r="M182" s="51"/>
      <c r="N182" s="29">
        <f>SUM(N169:N180)</f>
        <v>92118.104899999991</v>
      </c>
      <c r="O182" s="29">
        <f>SUM(O169:O180)</f>
        <v>105062.17499999999</v>
      </c>
      <c r="P182" s="29">
        <f>SUM(P169:P180)</f>
        <v>-89808.61361</v>
      </c>
      <c r="Q182" s="29">
        <f>SUM(Q169:Q180)</f>
        <v>107371.66629000002</v>
      </c>
      <c r="R182" s="51"/>
      <c r="S182" s="29">
        <f>SUM(S169:S180)</f>
        <v>107371.66629000002</v>
      </c>
      <c r="T182" s="29">
        <f>SUM(T169:T180)</f>
        <v>120056.31999999999</v>
      </c>
      <c r="U182" s="29">
        <f>SUM(U169:U180)</f>
        <v>-159943.47654999999</v>
      </c>
      <c r="V182" s="29">
        <f>SUM(V169:V180)</f>
        <v>67484.509739999994</v>
      </c>
      <c r="W182" s="51"/>
      <c r="X182" s="29">
        <f>SUM(X169:X180)</f>
        <v>67484.509739999994</v>
      </c>
      <c r="Y182" s="29">
        <f>SUM(Y169:Y180)</f>
        <v>122287.89</v>
      </c>
      <c r="Z182" s="29">
        <f>SUM(Z169:Z180)</f>
        <v>-99618.668890000001</v>
      </c>
      <c r="AA182" s="29">
        <f>SUM(AA169:AA180)</f>
        <v>90153.730849999993</v>
      </c>
      <c r="AB182" s="29"/>
    </row>
    <row r="183" spans="2:29" x14ac:dyDescent="0.35">
      <c r="B183" s="38"/>
      <c r="D183" s="29"/>
      <c r="E183" s="29"/>
      <c r="F183" s="29"/>
      <c r="G183" s="29"/>
      <c r="H183" s="51"/>
      <c r="I183" s="29"/>
      <c r="J183" s="29"/>
      <c r="K183" s="29"/>
      <c r="L183" s="29"/>
      <c r="M183" s="51"/>
      <c r="N183" s="29"/>
      <c r="O183" s="29"/>
      <c r="P183" s="29"/>
      <c r="Q183" s="29"/>
      <c r="R183" s="51"/>
      <c r="S183" s="29"/>
      <c r="T183" s="29"/>
      <c r="U183" s="29"/>
      <c r="V183" s="29"/>
      <c r="W183" s="51"/>
      <c r="X183" s="29"/>
      <c r="Y183" s="29"/>
      <c r="Z183" s="29"/>
      <c r="AA183" s="29"/>
      <c r="AB183" s="29"/>
    </row>
    <row r="184" spans="2:29" x14ac:dyDescent="0.35">
      <c r="B184" s="38" t="s">
        <v>77</v>
      </c>
      <c r="D184" s="29">
        <f>SUM(D55,D145)</f>
        <v>15203.552810000001</v>
      </c>
      <c r="E184" s="29">
        <f>SUM(E55,E145)</f>
        <v>9990.9056300000011</v>
      </c>
      <c r="F184" s="29">
        <f>SUM(F55,F145)</f>
        <v>-2283.7269900000001</v>
      </c>
      <c r="G184" s="29">
        <f>SUM(G55,G145)</f>
        <v>22910.731449999999</v>
      </c>
      <c r="H184" s="51"/>
      <c r="I184" s="29">
        <f>SUM(I55,I145)</f>
        <v>22910.731449999999</v>
      </c>
      <c r="J184" s="29">
        <f>SUM(J55,J145)</f>
        <v>7900.5278300000009</v>
      </c>
      <c r="K184" s="29">
        <f>SUM(K55,K145)</f>
        <v>-4320.8442300000006</v>
      </c>
      <c r="L184" s="29">
        <f>SUM(L55,L145)</f>
        <v>26490.415049999996</v>
      </c>
      <c r="M184" s="51"/>
      <c r="N184" s="29">
        <f>SUM(N55,N145)</f>
        <v>26490.415049999996</v>
      </c>
      <c r="O184" s="29">
        <f>SUM(O55,O145)</f>
        <v>7285</v>
      </c>
      <c r="P184" s="29">
        <f>SUM(P55,P145)</f>
        <v>-21573.043439999998</v>
      </c>
      <c r="Q184" s="29">
        <f>SUM(Q55,Q145)</f>
        <v>12202.371609999998</v>
      </c>
      <c r="R184" s="51"/>
      <c r="S184" s="29">
        <f>SUM(S55,S145)</f>
        <v>12202.371609999998</v>
      </c>
      <c r="T184" s="29">
        <f>SUM(T55,T145)</f>
        <v>3659</v>
      </c>
      <c r="U184" s="29">
        <f>SUM(U55,U145)</f>
        <v>-2815.5800899999999</v>
      </c>
      <c r="V184" s="29">
        <f>SUM(V55,V145)</f>
        <v>13045.791519999999</v>
      </c>
      <c r="W184" s="51"/>
      <c r="X184" s="29">
        <f>SUM(X55,X145)</f>
        <v>13045.791519999999</v>
      </c>
      <c r="Y184" s="29">
        <f>SUM(Y55,Y145)</f>
        <v>1749</v>
      </c>
      <c r="Z184" s="29">
        <f>SUM(Z55,Z145)</f>
        <v>-10213.76014</v>
      </c>
      <c r="AA184" s="29">
        <f>SUM(AA55,AA145)</f>
        <v>4581.0313800000004</v>
      </c>
      <c r="AB184" s="29"/>
    </row>
    <row r="185" spans="2:29" x14ac:dyDescent="0.35">
      <c r="B185" s="2"/>
      <c r="D185" s="29"/>
      <c r="E185" s="29"/>
      <c r="F185" s="29"/>
      <c r="G185" s="29"/>
      <c r="H185" s="51"/>
      <c r="I185" s="29"/>
      <c r="J185" s="29"/>
      <c r="K185" s="29"/>
      <c r="L185" s="29"/>
      <c r="M185" s="51"/>
      <c r="N185" s="29"/>
      <c r="O185" s="29"/>
      <c r="P185" s="29"/>
      <c r="Q185" s="29"/>
      <c r="R185" s="51"/>
      <c r="S185" s="29"/>
      <c r="T185" s="29"/>
      <c r="U185" s="29"/>
      <c r="V185" s="29"/>
      <c r="W185" s="51"/>
      <c r="X185" s="29"/>
      <c r="Y185" s="29"/>
      <c r="Z185" s="29"/>
      <c r="AA185" s="29"/>
      <c r="AB185" s="29"/>
    </row>
    <row r="186" spans="2:29" x14ac:dyDescent="0.35">
      <c r="B186" s="38" t="s">
        <v>82</v>
      </c>
      <c r="D186" s="29"/>
      <c r="E186" s="29"/>
      <c r="F186" s="29"/>
      <c r="G186" s="29"/>
      <c r="H186" s="51"/>
      <c r="I186" s="29"/>
      <c r="J186" s="29"/>
      <c r="K186" s="29"/>
      <c r="L186" s="29"/>
      <c r="M186" s="51"/>
      <c r="N186" s="29"/>
      <c r="O186" s="29"/>
      <c r="P186" s="29"/>
      <c r="Q186" s="29"/>
      <c r="R186" s="51"/>
      <c r="S186" s="29"/>
      <c r="T186" s="29"/>
      <c r="U186" s="29"/>
      <c r="V186" s="29"/>
      <c r="W186" s="51"/>
      <c r="X186" s="29"/>
      <c r="Y186" s="29"/>
      <c r="Z186" s="29"/>
      <c r="AA186" s="29"/>
      <c r="AB186" s="29"/>
    </row>
    <row r="187" spans="2:29" x14ac:dyDescent="0.35">
      <c r="B187" s="45" t="s">
        <v>79</v>
      </c>
      <c r="D187" s="29">
        <f>SUM(D159,D153)</f>
        <v>-12787.722890000001</v>
      </c>
      <c r="E187" s="29">
        <f>SUM(E159,E153)</f>
        <v>-11182.090470000001</v>
      </c>
      <c r="F187" s="29">
        <f>SUM(F159,F153)</f>
        <v>5633.3041299999995</v>
      </c>
      <c r="G187" s="29">
        <f>SUM(G159,G153)</f>
        <v>-18336.509230000003</v>
      </c>
      <c r="H187" s="51"/>
      <c r="I187" s="29">
        <f>SUM(I159,I153)</f>
        <v>-18336.509230000003</v>
      </c>
      <c r="J187" s="29">
        <f>SUM(J159,J153)</f>
        <v>-3011.6642899999997</v>
      </c>
      <c r="K187" s="29">
        <f>SUM(K159,K153)</f>
        <v>8415.2817299999988</v>
      </c>
      <c r="L187" s="29">
        <f>SUM(L159,L153)</f>
        <v>-12932.89179</v>
      </c>
      <c r="M187" s="51"/>
      <c r="N187" s="29">
        <f>SUM(N159,N153)</f>
        <v>-12932.89179</v>
      </c>
      <c r="O187" s="29">
        <f>SUM(O159,O153)</f>
        <v>-4136.7782100000004</v>
      </c>
      <c r="P187" s="29">
        <f>SUM(P159,P153)</f>
        <v>400</v>
      </c>
      <c r="Q187" s="29">
        <f>SUM(Q159,Q153)</f>
        <v>-16669.669999999998</v>
      </c>
      <c r="R187" s="51"/>
      <c r="S187" s="29">
        <f>SUM(S159,S153)</f>
        <v>-16669.669999999998</v>
      </c>
      <c r="T187" s="29">
        <f>SUM(T159,T153)</f>
        <v>-400</v>
      </c>
      <c r="U187" s="29">
        <f>SUM(U159,U153)</f>
        <v>16900</v>
      </c>
      <c r="V187" s="29">
        <f>SUM(V159,V153)</f>
        <v>-169.67</v>
      </c>
      <c r="W187" s="51"/>
      <c r="X187" s="29">
        <f>SUM(X159,X153)</f>
        <v>-169.67</v>
      </c>
      <c r="Y187" s="29">
        <f>SUM(Y159,Y153)</f>
        <v>-400</v>
      </c>
      <c r="Z187" s="29">
        <f>SUM(Z159,Z153)</f>
        <v>400</v>
      </c>
      <c r="AA187" s="29">
        <f>SUM(AA159,AA153)</f>
        <v>-169.67</v>
      </c>
      <c r="AB187" s="29"/>
    </row>
    <row r="188" spans="2:29" x14ac:dyDescent="0.35">
      <c r="B188" s="45" t="s">
        <v>80</v>
      </c>
      <c r="D188" s="29">
        <f>SUM(D165)</f>
        <v>-288.54021</v>
      </c>
      <c r="E188" s="29">
        <f>SUM(E165)</f>
        <v>-452.87566999999996</v>
      </c>
      <c r="F188" s="29">
        <f>SUM(F165)</f>
        <v>385.62966999999998</v>
      </c>
      <c r="G188" s="29">
        <f>SUM(G165)</f>
        <v>-355.78620999999998</v>
      </c>
      <c r="H188" s="51"/>
      <c r="I188" s="29">
        <f>SUM(I165)</f>
        <v>-355.78620999999998</v>
      </c>
      <c r="J188" s="29">
        <f>SUM(J165)</f>
        <v>-520.41232000000002</v>
      </c>
      <c r="K188" s="29">
        <f>SUM(K165)</f>
        <v>457.91232000000002</v>
      </c>
      <c r="L188" s="29">
        <f>SUM(L165)</f>
        <v>-418.28620999999998</v>
      </c>
      <c r="M188" s="51"/>
      <c r="N188" s="29">
        <f>SUM(N165)</f>
        <v>-418.28620999999998</v>
      </c>
      <c r="O188" s="29">
        <f>SUM(O165)</f>
        <v>0</v>
      </c>
      <c r="P188" s="29">
        <f>SUM(P165)</f>
        <v>62.5</v>
      </c>
      <c r="Q188" s="29">
        <f>SUM(Q165)</f>
        <v>-355.78620999999998</v>
      </c>
      <c r="R188" s="51"/>
      <c r="S188" s="29">
        <f>SUM(S165)</f>
        <v>-355.78620999999998</v>
      </c>
      <c r="T188" s="29">
        <f>SUM(T165)</f>
        <v>0</v>
      </c>
      <c r="U188" s="29">
        <f>SUM(U165)</f>
        <v>0</v>
      </c>
      <c r="V188" s="29">
        <f>SUM(V165)</f>
        <v>-355.78620999999998</v>
      </c>
      <c r="W188" s="51"/>
      <c r="X188" s="29">
        <f>SUM(X165)</f>
        <v>-355.78620999999998</v>
      </c>
      <c r="Y188" s="29">
        <f>SUM(Y165)</f>
        <v>0</v>
      </c>
      <c r="Z188" s="29">
        <f>SUM(Z165)</f>
        <v>0</v>
      </c>
      <c r="AA188" s="29">
        <f>SUM(AA165)</f>
        <v>-355.78620999999998</v>
      </c>
      <c r="AB188" s="29"/>
    </row>
    <row r="189" spans="2:29" x14ac:dyDescent="0.35">
      <c r="D189" s="29"/>
      <c r="E189" s="29"/>
      <c r="F189" s="29"/>
      <c r="G189" s="29"/>
      <c r="H189" s="51"/>
      <c r="I189" s="29"/>
      <c r="J189" s="29"/>
      <c r="K189" s="29"/>
      <c r="L189" s="29"/>
      <c r="M189" s="51"/>
      <c r="N189" s="29"/>
      <c r="O189" s="29"/>
      <c r="P189" s="29"/>
      <c r="Q189" s="29"/>
      <c r="R189" s="51"/>
      <c r="S189" s="29"/>
      <c r="T189" s="29"/>
      <c r="U189" s="29"/>
      <c r="V189" s="29"/>
      <c r="W189" s="51"/>
      <c r="X189" s="29"/>
      <c r="Y189" s="29"/>
      <c r="Z189" s="29"/>
      <c r="AA189" s="29"/>
      <c r="AB189" s="29"/>
    </row>
    <row r="190" spans="2:29" s="23" customFormat="1" x14ac:dyDescent="0.35">
      <c r="B190" s="23" t="s">
        <v>53</v>
      </c>
      <c r="D190" s="29"/>
      <c r="E190" s="29"/>
      <c r="F190" s="29"/>
      <c r="G190" s="29"/>
      <c r="H190" s="51"/>
      <c r="I190" s="29"/>
      <c r="J190" s="29"/>
      <c r="K190" s="29"/>
      <c r="L190" s="29"/>
      <c r="M190" s="51"/>
      <c r="N190" s="29"/>
      <c r="O190" s="29"/>
      <c r="P190" s="29"/>
      <c r="Q190" s="29"/>
      <c r="R190" s="51"/>
      <c r="S190" s="29"/>
      <c r="T190" s="29"/>
      <c r="U190" s="29"/>
      <c r="V190" s="29"/>
      <c r="W190" s="51"/>
      <c r="X190" s="29"/>
      <c r="Y190" s="29"/>
      <c r="Z190" s="29"/>
      <c r="AA190" s="29"/>
      <c r="AB190" s="29"/>
      <c r="AC190" s="29"/>
    </row>
    <row r="191" spans="2:29" x14ac:dyDescent="0.35">
      <c r="B191" s="44" t="s">
        <v>53</v>
      </c>
      <c r="D191" s="29">
        <v>345.91790999999995</v>
      </c>
      <c r="E191" s="29">
        <v>554.79737999999998</v>
      </c>
      <c r="F191" s="29">
        <v>-900.71528999999998</v>
      </c>
      <c r="G191" s="29">
        <f>SUM(D191:F191)</f>
        <v>0</v>
      </c>
      <c r="H191" s="51"/>
      <c r="I191" s="29">
        <f>G191</f>
        <v>0</v>
      </c>
      <c r="J191" s="29">
        <v>9581.0017100000005</v>
      </c>
      <c r="K191" s="29">
        <v>0</v>
      </c>
      <c r="L191" s="29">
        <f>SUM(I191:K191)</f>
        <v>9581.0017100000005</v>
      </c>
      <c r="M191" s="51"/>
      <c r="N191" s="29">
        <f>L191</f>
        <v>9581.0017100000005</v>
      </c>
      <c r="O191" s="29">
        <v>554</v>
      </c>
      <c r="P191" s="29">
        <v>-10135.00171</v>
      </c>
      <c r="Q191" s="29">
        <f>SUM(N191:P191)</f>
        <v>0</v>
      </c>
      <c r="R191" s="51"/>
      <c r="S191" s="29">
        <f>Q191</f>
        <v>0</v>
      </c>
      <c r="T191" s="29">
        <v>554</v>
      </c>
      <c r="U191" s="29">
        <v>-554</v>
      </c>
      <c r="V191" s="29">
        <f>SUM(S191:U191)</f>
        <v>0</v>
      </c>
      <c r="W191" s="51"/>
      <c r="X191" s="29">
        <f>V191</f>
        <v>0</v>
      </c>
      <c r="Y191" s="29">
        <v>554</v>
      </c>
      <c r="Z191" s="29">
        <v>-554</v>
      </c>
      <c r="AA191" s="29">
        <f>SUM(X191:Z191)</f>
        <v>0</v>
      </c>
      <c r="AB191" s="29"/>
      <c r="AC191" s="29"/>
    </row>
    <row r="192" spans="2:29" x14ac:dyDescent="0.35">
      <c r="B192" s="44" t="s">
        <v>211</v>
      </c>
      <c r="D192" s="29">
        <v>0</v>
      </c>
      <c r="E192" s="29">
        <v>0</v>
      </c>
      <c r="F192" s="29">
        <v>0</v>
      </c>
      <c r="G192" s="29">
        <f>SUM(D192:F192)</f>
        <v>0</v>
      </c>
      <c r="H192" s="51"/>
      <c r="I192" s="29">
        <f>G192</f>
        <v>0</v>
      </c>
      <c r="J192" s="29">
        <v>-7161.42749</v>
      </c>
      <c r="K192" s="29">
        <v>0</v>
      </c>
      <c r="L192" s="29">
        <f>SUM(I192:K192)</f>
        <v>-7161.42749</v>
      </c>
      <c r="M192" s="51"/>
      <c r="N192" s="29">
        <f>L192</f>
        <v>-7161.42749</v>
      </c>
      <c r="O192" s="29">
        <v>0</v>
      </c>
      <c r="P192" s="29">
        <v>7161.42749</v>
      </c>
      <c r="Q192" s="29">
        <f>SUM(N192:P192)</f>
        <v>0</v>
      </c>
      <c r="R192" s="51"/>
      <c r="S192" s="29">
        <f>Q192</f>
        <v>0</v>
      </c>
      <c r="T192" s="29">
        <v>0</v>
      </c>
      <c r="U192" s="29">
        <v>0</v>
      </c>
      <c r="V192" s="29">
        <f>SUM(S192:U192)</f>
        <v>0</v>
      </c>
      <c r="W192" s="51"/>
      <c r="X192" s="29">
        <f>V192</f>
        <v>0</v>
      </c>
      <c r="Y192" s="29">
        <v>0</v>
      </c>
      <c r="Z192" s="29">
        <v>0</v>
      </c>
      <c r="AA192" s="29">
        <f>SUM(X192:Z192)</f>
        <v>0</v>
      </c>
      <c r="AB192" s="29"/>
      <c r="AC192" s="29"/>
    </row>
    <row r="193" spans="2:29" x14ac:dyDescent="0.35">
      <c r="B193" s="2" t="s">
        <v>61</v>
      </c>
      <c r="C193" s="23"/>
      <c r="D193" s="30">
        <f>SUBTOTAL(9,D191:D192)</f>
        <v>345.91790999999995</v>
      </c>
      <c r="E193" s="30">
        <f>SUBTOTAL(9,E191:E192)</f>
        <v>554.79737999999998</v>
      </c>
      <c r="F193" s="30">
        <f>SUBTOTAL(9,F191:F192)</f>
        <v>-900.71528999999998</v>
      </c>
      <c r="G193" s="30">
        <f>SUBTOTAL(9,G191:G192)</f>
        <v>0</v>
      </c>
      <c r="H193" s="52"/>
      <c r="I193" s="30">
        <f>SUBTOTAL(9,I191:I192)</f>
        <v>0</v>
      </c>
      <c r="J193" s="30">
        <f>SUBTOTAL(9,J191:J192)</f>
        <v>2419.5742200000004</v>
      </c>
      <c r="K193" s="30">
        <f>SUBTOTAL(9,K191:K192)</f>
        <v>0</v>
      </c>
      <c r="L193" s="30">
        <f>SUBTOTAL(9,L191:L192)</f>
        <v>2419.5742200000004</v>
      </c>
      <c r="M193" s="52"/>
      <c r="N193" s="30">
        <f>SUBTOTAL(9,N191:N192)</f>
        <v>2419.5742200000004</v>
      </c>
      <c r="O193" s="30">
        <f>SUBTOTAL(9,O191:O192)</f>
        <v>554</v>
      </c>
      <c r="P193" s="30">
        <f>SUBTOTAL(9,P191:P192)</f>
        <v>-2973.5742200000004</v>
      </c>
      <c r="Q193" s="30">
        <f>SUBTOTAL(9,Q191:Q192)</f>
        <v>0</v>
      </c>
      <c r="R193" s="52"/>
      <c r="S193" s="30">
        <f>SUBTOTAL(9,S191:S192)</f>
        <v>0</v>
      </c>
      <c r="T193" s="30">
        <f>SUBTOTAL(9,T191:T192)</f>
        <v>554</v>
      </c>
      <c r="U193" s="30">
        <f>SUBTOTAL(9,U191:U192)</f>
        <v>-554</v>
      </c>
      <c r="V193" s="30">
        <f>SUBTOTAL(9,V191:V192)</f>
        <v>0</v>
      </c>
      <c r="W193" s="52"/>
      <c r="X193" s="30">
        <f>SUBTOTAL(9,X191:X192)</f>
        <v>0</v>
      </c>
      <c r="Y193" s="30">
        <f>SUBTOTAL(9,Y191:Y192)</f>
        <v>554</v>
      </c>
      <c r="Z193" s="30">
        <f>SUBTOTAL(9,Z191:Z192)</f>
        <v>-554</v>
      </c>
      <c r="AA193" s="30">
        <f>SUBTOTAL(9,AA191:AA192)</f>
        <v>0</v>
      </c>
      <c r="AB193" s="30"/>
      <c r="AC193" s="29"/>
    </row>
    <row r="194" spans="2:29" x14ac:dyDescent="0.35">
      <c r="D194" s="29"/>
      <c r="E194" s="29"/>
      <c r="F194" s="29"/>
      <c r="G194" s="29"/>
      <c r="H194" s="51"/>
      <c r="I194" s="29"/>
      <c r="J194" s="29"/>
      <c r="K194" s="29"/>
      <c r="L194" s="29"/>
      <c r="M194" s="51"/>
      <c r="N194" s="29"/>
      <c r="O194" s="29"/>
      <c r="P194" s="29"/>
      <c r="Q194" s="29"/>
      <c r="R194" s="51"/>
      <c r="S194" s="29"/>
      <c r="T194" s="29"/>
      <c r="U194" s="29"/>
      <c r="V194" s="29"/>
      <c r="W194" s="51"/>
      <c r="X194" s="29"/>
      <c r="Y194" s="29"/>
      <c r="Z194" s="29"/>
      <c r="AA194" s="29"/>
      <c r="AB194" s="29"/>
      <c r="AC194" s="29"/>
    </row>
    <row r="195" spans="2:29" x14ac:dyDescent="0.35">
      <c r="B195" s="23" t="s">
        <v>64</v>
      </c>
      <c r="D195" s="29"/>
      <c r="E195" s="29"/>
      <c r="F195" s="29"/>
      <c r="G195" s="29"/>
      <c r="H195" s="51"/>
      <c r="I195" s="29"/>
      <c r="J195" s="29"/>
      <c r="K195" s="29"/>
      <c r="L195" s="29"/>
      <c r="M195" s="51"/>
      <c r="N195" s="29"/>
      <c r="O195" s="29"/>
      <c r="P195" s="29"/>
      <c r="Q195" s="29"/>
      <c r="R195" s="51"/>
      <c r="S195" s="29"/>
      <c r="T195" s="29"/>
      <c r="U195" s="29"/>
      <c r="V195" s="29"/>
      <c r="W195" s="51"/>
      <c r="X195" s="29"/>
      <c r="Y195" s="29"/>
      <c r="Z195" s="29"/>
      <c r="AA195" s="29"/>
      <c r="AB195" s="29"/>
      <c r="AC195" s="29"/>
    </row>
    <row r="196" spans="2:29" x14ac:dyDescent="0.35">
      <c r="B196" s="44" t="s">
        <v>148</v>
      </c>
      <c r="D196" s="29">
        <v>40.0929</v>
      </c>
      <c r="E196" s="29">
        <v>605.06574999999998</v>
      </c>
      <c r="F196" s="29">
        <v>-645.15865000000008</v>
      </c>
      <c r="G196" s="29">
        <f>SUM(D196:F196)</f>
        <v>0</v>
      </c>
      <c r="H196" s="51"/>
      <c r="I196" s="29">
        <f>G196</f>
        <v>0</v>
      </c>
      <c r="J196" s="29">
        <v>0</v>
      </c>
      <c r="K196" s="29">
        <v>0</v>
      </c>
      <c r="L196" s="29">
        <f>SUM(I196:K196)</f>
        <v>0</v>
      </c>
      <c r="M196" s="51"/>
      <c r="N196" s="29">
        <f>L196</f>
        <v>0</v>
      </c>
      <c r="O196" s="29">
        <v>0</v>
      </c>
      <c r="P196" s="29">
        <v>0</v>
      </c>
      <c r="Q196" s="29">
        <f>SUM(N196:P196)</f>
        <v>0</v>
      </c>
      <c r="R196" s="51"/>
      <c r="S196" s="29">
        <f>Q196</f>
        <v>0</v>
      </c>
      <c r="T196" s="29">
        <v>0</v>
      </c>
      <c r="U196" s="29">
        <v>0</v>
      </c>
      <c r="V196" s="29">
        <f>SUM(S196:U196)</f>
        <v>0</v>
      </c>
      <c r="W196" s="51"/>
      <c r="X196" s="29">
        <f>V196</f>
        <v>0</v>
      </c>
      <c r="Y196" s="29">
        <v>0</v>
      </c>
      <c r="Z196" s="29">
        <v>0</v>
      </c>
      <c r="AA196" s="29">
        <f>SUM(X196:Z196)</f>
        <v>0</v>
      </c>
      <c r="AB196" s="29"/>
      <c r="AC196" s="29"/>
    </row>
    <row r="197" spans="2:29" x14ac:dyDescent="0.35">
      <c r="B197" s="38" t="s">
        <v>65</v>
      </c>
      <c r="C197" s="23"/>
      <c r="D197" s="30">
        <f>SUBTOTAL(9,D196:D196)</f>
        <v>40.0929</v>
      </c>
      <c r="E197" s="30">
        <f>SUBTOTAL(9,E196:E196)</f>
        <v>605.06574999999998</v>
      </c>
      <c r="F197" s="30">
        <f>SUBTOTAL(9,F196:F196)</f>
        <v>-645.15865000000008</v>
      </c>
      <c r="G197" s="30">
        <f>SUBTOTAL(9,G196:G196)</f>
        <v>0</v>
      </c>
      <c r="H197" s="52"/>
      <c r="I197" s="30">
        <f>SUBTOTAL(9,I196:I196)</f>
        <v>0</v>
      </c>
      <c r="J197" s="30">
        <f>SUBTOTAL(9,J196:J196)</f>
        <v>0</v>
      </c>
      <c r="K197" s="30">
        <f>SUBTOTAL(9,K196:K196)</f>
        <v>0</v>
      </c>
      <c r="L197" s="30">
        <f>SUBTOTAL(9,L196:L196)</f>
        <v>0</v>
      </c>
      <c r="M197" s="52"/>
      <c r="N197" s="30">
        <f>SUBTOTAL(9,N196:N196)</f>
        <v>0</v>
      </c>
      <c r="O197" s="30">
        <f>SUBTOTAL(9,O196:O196)</f>
        <v>0</v>
      </c>
      <c r="P197" s="30">
        <f>SUBTOTAL(9,P196:P196)</f>
        <v>0</v>
      </c>
      <c r="Q197" s="30">
        <f>SUBTOTAL(9,Q196:Q196)</f>
        <v>0</v>
      </c>
      <c r="R197" s="52"/>
      <c r="S197" s="30">
        <f>SUBTOTAL(9,S196:S196)</f>
        <v>0</v>
      </c>
      <c r="T197" s="30">
        <f>SUBTOTAL(9,T196:T196)</f>
        <v>0</v>
      </c>
      <c r="U197" s="30">
        <f>SUBTOTAL(9,U196:U196)</f>
        <v>0</v>
      </c>
      <c r="V197" s="30">
        <f>SUBTOTAL(9,V196:V196)</f>
        <v>0</v>
      </c>
      <c r="W197" s="52"/>
      <c r="X197" s="30">
        <f>SUBTOTAL(9,X196:X196)</f>
        <v>0</v>
      </c>
      <c r="Y197" s="30">
        <f>SUBTOTAL(9,Y196:Y196)</f>
        <v>0</v>
      </c>
      <c r="Z197" s="30">
        <f>SUBTOTAL(9,Z196:Z196)</f>
        <v>0</v>
      </c>
      <c r="AA197" s="30">
        <f>SUBTOTAL(9,AA196:AA196)</f>
        <v>0</v>
      </c>
      <c r="AB197" s="30"/>
      <c r="AC197" s="29"/>
    </row>
    <row r="198" spans="2:29" x14ac:dyDescent="0.35">
      <c r="D198" s="29"/>
      <c r="E198" s="29"/>
      <c r="F198" s="29"/>
      <c r="G198" s="29"/>
      <c r="H198" s="51"/>
      <c r="I198" s="29"/>
      <c r="J198" s="29"/>
      <c r="K198" s="29"/>
      <c r="L198" s="29"/>
      <c r="M198" s="51"/>
      <c r="N198" s="29"/>
      <c r="O198" s="29"/>
      <c r="P198" s="29"/>
      <c r="Q198" s="29"/>
      <c r="R198" s="51"/>
      <c r="S198" s="29"/>
      <c r="T198" s="29"/>
      <c r="U198" s="29"/>
      <c r="V198" s="29"/>
      <c r="W198" s="51"/>
      <c r="X198" s="29"/>
      <c r="Y198" s="29"/>
      <c r="Z198" s="29"/>
      <c r="AA198" s="29"/>
      <c r="AB198" s="29"/>
    </row>
    <row r="199" spans="2:29" x14ac:dyDescent="0.35">
      <c r="B199" t="s">
        <v>209</v>
      </c>
    </row>
    <row r="200" spans="2:29" x14ac:dyDescent="0.35">
      <c r="B200" t="s">
        <v>213</v>
      </c>
    </row>
    <row r="201" spans="2:29" x14ac:dyDescent="0.35">
      <c r="B201" t="s">
        <v>210</v>
      </c>
    </row>
    <row r="202" spans="2:29" x14ac:dyDescent="0.35">
      <c r="B202" t="s">
        <v>215</v>
      </c>
    </row>
  </sheetData>
  <mergeCells count="5">
    <mergeCell ref="X4:AA4"/>
    <mergeCell ref="D4:G4"/>
    <mergeCell ref="I4:L4"/>
    <mergeCell ref="N4:Q4"/>
    <mergeCell ref="S4:V4"/>
  </mergeCells>
  <pageMargins left="0.70866141732283472" right="0.70866141732283472" top="0.74803149606299213" bottom="0.74803149606299213" header="0.31496062992125984" footer="0.31496062992125984"/>
  <pageSetup scale="53" fitToHeight="3" pageOrder="overThenDown" orientation="portrait" r:id="rId1"/>
  <rowBreaks count="2" manualBreakCount="2">
    <brk id="73" max="26" man="1"/>
    <brk id="136" max="26" man="1"/>
  </rowBreaks>
  <colBreaks count="1" manualBreakCount="1">
    <brk id="12" max="20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B613C9505E64298006A558FB3F52A" ma:contentTypeVersion="6" ma:contentTypeDescription="Create a new document." ma:contentTypeScope="" ma:versionID="12d0ead611c43adc7adf86061ff7ad38">
  <xsd:schema xmlns:xsd="http://www.w3.org/2001/XMLSchema" xmlns:xs="http://www.w3.org/2001/XMLSchema" xmlns:p="http://schemas.microsoft.com/office/2006/metadata/properties" xmlns:ns1="http://schemas.microsoft.com/sharepoint/v3" xmlns:ns2="ce19ce13-5fcc-45f5-a723-c36f2ab614e9" targetNamespace="http://schemas.microsoft.com/office/2006/metadata/properties" ma:root="true" ma:fieldsID="1bf833829de332f644f65413fe15efc8" ns1:_="" ns2:_="">
    <xsd:import namespace="http://schemas.microsoft.com/sharepoint/v3"/>
    <xsd:import namespace="ce19ce13-5fcc-45f5-a723-c36f2ab61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ce13-5fcc-45f5-a723-c36f2ab61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7B6602-DFAF-42A5-AB46-BCFCC9A09907}"/>
</file>

<file path=customXml/itemProps2.xml><?xml version="1.0" encoding="utf-8"?>
<ds:datastoreItem xmlns:ds="http://schemas.openxmlformats.org/officeDocument/2006/customXml" ds:itemID="{3B327610-B1F8-4A3C-BA26-538E0FB6AD00}"/>
</file>

<file path=customXml/itemProps3.xml><?xml version="1.0" encoding="utf-8"?>
<ds:datastoreItem xmlns:ds="http://schemas.openxmlformats.org/officeDocument/2006/customXml" ds:itemID="{C1829701-2EA9-419F-B935-48412DCCC9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5.1</vt:lpstr>
      <vt:lpstr>5.2a - 2023 Approved</vt:lpstr>
      <vt:lpstr>5.2b - 2024 Approved</vt:lpstr>
      <vt:lpstr>5.3 - 2023</vt:lpstr>
      <vt:lpstr>5.4 - 2024</vt:lpstr>
      <vt:lpstr>5.5 - 2025</vt:lpstr>
      <vt:lpstr>5.6 - 2026</vt:lpstr>
      <vt:lpstr>5.7 - 2027</vt:lpstr>
      <vt:lpstr>5.8 - 2023-2027</vt:lpstr>
      <vt:lpstr>'5.1'!Print_Area</vt:lpstr>
      <vt:lpstr>'5.3 - 2023'!Print_Area</vt:lpstr>
      <vt:lpstr>'5.4 - 2024'!Print_Area</vt:lpstr>
      <vt:lpstr>'5.5 - 2025'!Print_Area</vt:lpstr>
      <vt:lpstr>'5.6 - 2026'!Print_Area</vt:lpstr>
      <vt:lpstr>'5.7 - 2027'!Print_Area</vt:lpstr>
      <vt:lpstr>'5.8 - 2023-2027'!Print_Area</vt:lpstr>
      <vt:lpstr>'5.2a - 2023 Approved'!Print_Titles</vt:lpstr>
      <vt:lpstr>'5.2b - 2024 Approved'!Print_Titles</vt:lpstr>
      <vt:lpstr>'5.3 - 2023'!Print_Titles</vt:lpstr>
      <vt:lpstr>'5.4 - 2024'!Print_Titles</vt:lpstr>
      <vt:lpstr>'5.5 - 2025'!Print_Titles</vt:lpstr>
      <vt:lpstr>'5.6 - 2026'!Print_Titles</vt:lpstr>
      <vt:lpstr>'5.7 - 2027'!Print_Titles</vt:lpstr>
      <vt:lpstr>'5.8 - 2023-2027'!Print_Titles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2025-04-17T17:27:17Z</dcterms:created>
  <dcterms:modified xsi:type="dcterms:W3CDTF">2025-05-12T13:41:36Z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0x0101002F5B613C9505E64298006A558FB3F52A</vt:lpwstr>
  </property>
</Properties>
</file>