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app.xml" ContentType="application/vnd.openxmlformats-officedocument.extended-properties+xml"/>
  <Override PartName="/xl/ctrlProps/ctrlProp10.xml" ContentType="application/vnd.ms-excel.controlproperties+xml"/>
  <Override PartName="/xl/ctrlProps/ctrlProp13.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2.xml" ContentType="application/vnd.ms-excel.controlproperties+xml"/>
  <Override PartName="/xl/ctrlProps/ctrlProp14.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15.xml" ContentType="application/vnd.ms-excel.controlproperties+xml"/>
  <Override PartName="/xl/ctrlProps/ctrlProp20.xml" ContentType="application/vnd.ms-excel.controlproperties+xml"/>
  <Override PartName="/xl/ctrlProps/ctrlProp11.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2196BBEA-87CA-4303-8CB4-21E207138870}" xr6:coauthVersionLast="47" xr6:coauthVersionMax="47" xr10:uidLastSave="{00000000-0000-0000-0000-000000000000}"/>
  <bookViews>
    <workbookView xWindow="-110" yWindow="-110" windowWidth="19420" windowHeight="10420" xr2:uid="{00000000-000D-0000-FFFF-FFFF00000000}"/>
  </bookViews>
  <sheets>
    <sheet name="3.1" sheetId="1" r:id="rId1"/>
    <sheet name="3.2" sheetId="18" r:id="rId2"/>
    <sheet name="3.2.1" sheetId="46" r:id="rId3"/>
    <sheet name="3.3" sheetId="2" r:id="rId4"/>
    <sheet name="3.4" sheetId="54" r:id="rId5"/>
    <sheet name="3.4.1" sheetId="55" r:id="rId6"/>
    <sheet name="3.5" sheetId="3" r:id="rId7"/>
    <sheet name="3.6" sheetId="53" r:id="rId8"/>
    <sheet name="3.6.1" sheetId="37" r:id="rId9"/>
    <sheet name="3.7.1" sheetId="4" r:id="rId10"/>
    <sheet name="3.7.2" sheetId="5" r:id="rId11"/>
    <sheet name="3.8" sheetId="6" r:id="rId12"/>
    <sheet name="3.9" sheetId="8" r:id="rId13"/>
    <sheet name="3.10" sheetId="9" r:id="rId14"/>
    <sheet name="3.11" sheetId="19" r:id="rId15"/>
    <sheet name="3.11.1" sheetId="40" r:id="rId16"/>
    <sheet name="3.12" sheetId="10" r:id="rId17"/>
    <sheet name="3.13" sheetId="11" r:id="rId18"/>
    <sheet name="3.13.1" sheetId="56" r:id="rId19"/>
    <sheet name="3.13.1.1" sheetId="41" r:id="rId20"/>
    <sheet name="3.13.1.2" sheetId="42" r:id="rId21"/>
    <sheet name="3.13.1.3" sheetId="51" r:id="rId22"/>
    <sheet name="3.13.1.4" sheetId="52" r:id="rId23"/>
    <sheet name="3.13.2" sheetId="39" r:id="rId24"/>
    <sheet name="3.14" sheetId="38" r:id="rId25"/>
    <sheet name="3.15" sheetId="13" r:id="rId26"/>
  </sheets>
  <definedNames>
    <definedName name="_xlnm.Print_Area" localSheetId="0">'3.1'!$A$1:$L$15</definedName>
    <definedName name="_xlnm.Print_Area" localSheetId="13">'3.10'!$A$1:$L$15</definedName>
    <definedName name="_xlnm.Print_Area" localSheetId="14">'3.11'!$A$1:$N$12</definedName>
    <definedName name="_xlnm.Print_Area" localSheetId="15">'3.11.1'!$A$1:$L$14</definedName>
    <definedName name="_xlnm.Print_Area" localSheetId="16">'3.12'!$A$1:$L$10</definedName>
    <definedName name="_xlnm.Print_Area" localSheetId="17">'3.13'!$A$1:$L$17</definedName>
    <definedName name="_xlnm.Print_Area" localSheetId="18">'3.13.1'!$A$1:$L$18</definedName>
    <definedName name="_xlnm.Print_Area" localSheetId="19">'3.13.1.1'!$A$1:$L$16</definedName>
    <definedName name="_xlnm.Print_Area" localSheetId="20">'3.13.1.2'!$A$1:$L$13</definedName>
    <definedName name="_xlnm.Print_Area" localSheetId="21">'3.13.1.3'!$A$1:$L$13</definedName>
    <definedName name="_xlnm.Print_Area" localSheetId="22">'3.13.1.4'!$A$1:$L$13</definedName>
    <definedName name="_xlnm.Print_Area" localSheetId="23">'3.13.2'!$A$1:$L$13</definedName>
    <definedName name="_xlnm.Print_Area" localSheetId="24">'3.14'!$A$1:$L$21</definedName>
    <definedName name="_xlnm.Print_Area" localSheetId="25">'3.15'!$A$1:$L$13</definedName>
    <definedName name="_xlnm.Print_Area" localSheetId="1">'3.2'!$A$1:$L$14</definedName>
    <definedName name="_xlnm.Print_Area" localSheetId="2">'3.2.1'!$B$1:$H$28</definedName>
    <definedName name="_xlnm.Print_Area" localSheetId="3">'3.3'!$A$1:$L$19</definedName>
    <definedName name="_xlnm.Print_Area" localSheetId="4">'3.4'!$A$1:$L$27</definedName>
    <definedName name="_xlnm.Print_Area" localSheetId="5">'3.4.1'!$A$1:$H$53</definedName>
    <definedName name="_xlnm.Print_Area" localSheetId="6">'3.5'!$A$1:$L$16</definedName>
    <definedName name="_xlnm.Print_Area" localSheetId="7">'3.6'!$A$1:$L$13</definedName>
    <definedName name="_xlnm.Print_Area" localSheetId="8">'3.6.1'!$A$1:$L$16</definedName>
    <definedName name="_xlnm.Print_Area" localSheetId="9">'3.7.1'!$A$1:$L$13</definedName>
    <definedName name="_xlnm.Print_Area" localSheetId="10">'3.7.2'!$A$1:$L$13</definedName>
    <definedName name="_xlnm.Print_Area" localSheetId="11">'3.8'!$A$1:$L$14</definedName>
    <definedName name="_xlnm.Print_Area" localSheetId="12">'3.9'!$A$1:$L$28</definedName>
    <definedName name="sencount" hidden="1">2</definedName>
    <definedName name="Z_418DF6FE_13EF_11D2_8C37_00A0C92A9A63_.wvu.Rows" localSheetId="2" hidden="1">#REF!,#REF!,#REF!,#REF!,#REF!,#REF!,#REF!</definedName>
    <definedName name="Z_418DF6FE_13EF_11D2_8C37_00A0C92A9A63_.wvu.Rows" hidden="1">#REF!,#REF!,#REF!,#REF!,#REF!,#REF!,#REF!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56" l="1"/>
  <c r="D17" i="56"/>
  <c r="G17" i="56" l="1"/>
  <c r="H17" i="56"/>
  <c r="J17" i="56"/>
  <c r="K17" i="56" l="1"/>
  <c r="I17" i="56"/>
  <c r="E27" i="8" l="1"/>
  <c r="D27" i="8"/>
  <c r="E16" i="11" l="1"/>
  <c r="D16" i="11"/>
  <c r="J15" i="11"/>
  <c r="K15" i="11" s="1"/>
  <c r="K8" i="19" l="1"/>
  <c r="J26" i="8" l="1"/>
  <c r="K26" i="8" s="1"/>
  <c r="C53" i="55" l="1"/>
  <c r="G40" i="55"/>
  <c r="C33" i="55"/>
  <c r="G28" i="55"/>
  <c r="C28" i="55"/>
  <c r="G44" i="55"/>
  <c r="C18" i="55"/>
  <c r="C11" i="55"/>
  <c r="C13" i="55" s="1"/>
  <c r="G10" i="55"/>
  <c r="C7" i="55"/>
  <c r="K19" i="54"/>
  <c r="K22" i="54" s="1"/>
  <c r="J19" i="54"/>
  <c r="J22" i="54" s="1"/>
  <c r="I19" i="54"/>
  <c r="I22" i="54" s="1"/>
  <c r="H19" i="54"/>
  <c r="H22" i="54" s="1"/>
  <c r="G19" i="54"/>
  <c r="G22" i="54" s="1"/>
  <c r="E19" i="54"/>
  <c r="E22" i="54" s="1"/>
  <c r="D19" i="54"/>
  <c r="D22" i="54" s="1"/>
  <c r="C23" i="55" l="1"/>
  <c r="C37" i="55"/>
  <c r="C44" i="55" s="1"/>
  <c r="G43" i="55" s="1"/>
  <c r="G45" i="55" s="1"/>
  <c r="G12" i="52" l="1"/>
  <c r="H9" i="52" s="1"/>
  <c r="H12" i="52" s="1"/>
  <c r="I9" i="52" s="1"/>
  <c r="I12" i="52" s="1"/>
  <c r="J9" i="52" s="1"/>
  <c r="J12" i="52" s="1"/>
  <c r="K9" i="52" s="1"/>
  <c r="K12" i="52" s="1"/>
  <c r="G12" i="51"/>
  <c r="H9" i="51" s="1"/>
  <c r="H12" i="51" s="1"/>
  <c r="I9" i="51" s="1"/>
  <c r="I12" i="51" s="1"/>
  <c r="J9" i="51" s="1"/>
  <c r="J12" i="51" s="1"/>
  <c r="K9" i="51" s="1"/>
  <c r="K12" i="51" s="1"/>
  <c r="H10" i="9"/>
  <c r="G10" i="9"/>
  <c r="J10" i="5" l="1"/>
  <c r="J10" i="4"/>
  <c r="J10" i="53" l="1"/>
  <c r="F13" i="46" l="1"/>
  <c r="G13" i="46" s="1"/>
  <c r="J9" i="53" l="1"/>
  <c r="J9" i="2"/>
  <c r="D11" i="53" l="1"/>
  <c r="D10" i="53"/>
  <c r="D9" i="53"/>
  <c r="D16" i="2"/>
  <c r="D13" i="2"/>
  <c r="D12" i="2"/>
  <c r="D11" i="2"/>
  <c r="D10" i="2"/>
  <c r="D9" i="2"/>
  <c r="D12" i="52"/>
  <c r="D12" i="51"/>
  <c r="D12" i="39"/>
  <c r="D12" i="42"/>
  <c r="D12" i="41"/>
  <c r="D11" i="1"/>
  <c r="D15" i="38"/>
  <c r="D17" i="38" s="1"/>
  <c r="D12" i="40"/>
  <c r="D11" i="9"/>
  <c r="D15" i="2" s="1"/>
  <c r="D13" i="6"/>
  <c r="D12" i="5"/>
  <c r="D12" i="4"/>
  <c r="D15" i="37"/>
  <c r="D13" i="37" s="1"/>
  <c r="D15" i="3"/>
  <c r="C21" i="46"/>
  <c r="D11" i="18"/>
  <c r="D9" i="1" s="1"/>
  <c r="J12" i="2"/>
  <c r="J15" i="37"/>
  <c r="J10" i="40"/>
  <c r="D12" i="53" l="1"/>
  <c r="J12" i="37"/>
  <c r="J13" i="37"/>
  <c r="D14" i="2"/>
  <c r="D17" i="2" s="1"/>
  <c r="D12" i="37"/>
  <c r="C9" i="46"/>
  <c r="C10" i="46" s="1"/>
  <c r="D10" i="1" l="1"/>
  <c r="D13" i="1" s="1"/>
  <c r="J11" i="2"/>
  <c r="C15" i="46"/>
  <c r="C23" i="46" s="1"/>
  <c r="E11" i="53" l="1"/>
  <c r="E10" i="53"/>
  <c r="E9" i="53"/>
  <c r="E12" i="53" l="1"/>
  <c r="J12" i="5" l="1"/>
  <c r="E12" i="52" l="1"/>
  <c r="E12" i="51"/>
  <c r="K10" i="5" l="1"/>
  <c r="K10" i="4"/>
  <c r="K10" i="53" l="1"/>
  <c r="G15" i="37" l="1"/>
  <c r="G9" i="53" l="1"/>
  <c r="H9" i="53" l="1"/>
  <c r="J12" i="4" l="1"/>
  <c r="I9" i="53" l="1"/>
  <c r="H13" i="2" l="1"/>
  <c r="G13" i="2"/>
  <c r="E13" i="2"/>
  <c r="E12" i="2"/>
  <c r="E11" i="2"/>
  <c r="E10" i="2"/>
  <c r="E12" i="4"/>
  <c r="G10" i="2" l="1"/>
  <c r="H10" i="2" l="1"/>
  <c r="E9" i="2" l="1"/>
  <c r="G9" i="2"/>
  <c r="H9" i="2"/>
  <c r="I9" i="2" l="1"/>
  <c r="L8" i="19"/>
  <c r="E12" i="5"/>
  <c r="K15" i="37" l="1"/>
  <c r="H15" i="37"/>
  <c r="H13" i="37" s="1"/>
  <c r="G13" i="37"/>
  <c r="E15" i="37"/>
  <c r="E13" i="37" s="1"/>
  <c r="D21" i="46"/>
  <c r="K12" i="37" l="1"/>
  <c r="K13" i="37"/>
  <c r="H12" i="37"/>
  <c r="E12" i="37"/>
  <c r="G12" i="37"/>
  <c r="D9" i="46" l="1"/>
  <c r="D10" i="46" s="1"/>
  <c r="D15" i="46" l="1"/>
  <c r="D23" i="46" s="1"/>
  <c r="H10" i="4" l="1"/>
  <c r="H11" i="2" l="1"/>
  <c r="H12" i="4"/>
  <c r="H15" i="3"/>
  <c r="H13" i="6"/>
  <c r="H27" i="8" l="1"/>
  <c r="H14" i="2" l="1"/>
  <c r="G10" i="4" l="1"/>
  <c r="G10" i="5" l="1"/>
  <c r="G10" i="53" s="1"/>
  <c r="H10" i="5"/>
  <c r="H10" i="53" l="1"/>
  <c r="G12" i="4"/>
  <c r="G11" i="2"/>
  <c r="G13" i="6"/>
  <c r="G12" i="2" l="1"/>
  <c r="H11" i="53"/>
  <c r="H12" i="53" s="1"/>
  <c r="H12" i="2"/>
  <c r="G11" i="53"/>
  <c r="H12" i="5"/>
  <c r="G12" i="5"/>
  <c r="G27" i="8"/>
  <c r="G15" i="3"/>
  <c r="G12" i="53" l="1"/>
  <c r="G14" i="2"/>
  <c r="E12" i="42"/>
  <c r="E12" i="41"/>
  <c r="E12" i="40" l="1"/>
  <c r="E12" i="39" l="1"/>
  <c r="E15" i="38" l="1"/>
  <c r="E17" i="38" s="1"/>
  <c r="B5" i="37" l="1"/>
  <c r="E11" i="9" l="1"/>
  <c r="K11" i="53" l="1"/>
  <c r="K12" i="4"/>
  <c r="K12" i="2"/>
  <c r="K11" i="2"/>
  <c r="E13" i="6" l="1"/>
  <c r="E14" i="2" l="1"/>
  <c r="E16" i="2"/>
  <c r="E15" i="3"/>
  <c r="E11" i="1" l="1"/>
  <c r="E11" i="18" l="1"/>
  <c r="E9" i="1" s="1"/>
  <c r="E15" i="2" l="1"/>
  <c r="E17" i="2" s="1"/>
  <c r="E10" i="1" l="1"/>
  <c r="E13" i="1" l="1"/>
  <c r="G12" i="41" l="1"/>
  <c r="H9" i="41" s="1"/>
  <c r="G12" i="39" l="1"/>
  <c r="H9" i="39" s="1"/>
  <c r="J11" i="53" l="1"/>
  <c r="J12" i="53" l="1"/>
  <c r="I10" i="5" l="1"/>
  <c r="I12" i="2" s="1"/>
  <c r="I10" i="4"/>
  <c r="I15" i="37"/>
  <c r="I13" i="37" l="1"/>
  <c r="I10" i="53"/>
  <c r="I12" i="37"/>
  <c r="I12" i="5"/>
  <c r="I12" i="4" l="1"/>
  <c r="I11" i="2"/>
  <c r="I11" i="53"/>
  <c r="I12" i="53" l="1"/>
  <c r="H12" i="41" l="1"/>
  <c r="I9" i="41" l="1"/>
  <c r="I12" i="41" s="1"/>
  <c r="J9" i="41" s="1"/>
  <c r="J12" i="41" s="1"/>
  <c r="K9" i="41" s="1"/>
  <c r="V10" i="9" l="1"/>
  <c r="Y10" i="9"/>
  <c r="AA10" i="9"/>
  <c r="K10" i="40"/>
  <c r="S10" i="9"/>
  <c r="X10" i="9"/>
  <c r="I10" i="40"/>
  <c r="U10" i="9"/>
  <c r="P10" i="9" l="1"/>
  <c r="G10" i="40"/>
  <c r="G12" i="40" s="1"/>
  <c r="H9" i="40" l="1"/>
  <c r="Q10" i="9"/>
  <c r="H10" i="40"/>
  <c r="R10" i="9"/>
  <c r="H12" i="40" l="1"/>
  <c r="I9" i="40" l="1"/>
  <c r="I12" i="40" s="1"/>
  <c r="J9" i="40" s="1"/>
  <c r="J12" i="40" s="1"/>
  <c r="K9" i="40" s="1"/>
  <c r="K12" i="40" s="1"/>
  <c r="K12" i="41" l="1"/>
  <c r="H12" i="39" l="1"/>
  <c r="I9" i="39" s="1"/>
  <c r="I12" i="39" s="1"/>
  <c r="J9" i="39" l="1"/>
  <c r="J12" i="39" s="1"/>
  <c r="K9" i="39" s="1"/>
  <c r="K12" i="39" s="1"/>
  <c r="P9" i="9" l="1"/>
  <c r="G11" i="9"/>
  <c r="P11" i="9" l="1"/>
  <c r="G15" i="2"/>
  <c r="G16" i="2" l="1"/>
  <c r="G17" i="2" l="1"/>
  <c r="G10" i="1" l="1"/>
  <c r="Q9" i="9" l="1"/>
  <c r="H11" i="9"/>
  <c r="H15" i="2" l="1"/>
  <c r="Q11" i="9"/>
  <c r="H16" i="2" l="1"/>
  <c r="H17" i="2" l="1"/>
  <c r="H10" i="1" l="1"/>
  <c r="I16" i="2" l="1"/>
  <c r="J16" i="2" l="1"/>
  <c r="K16" i="2" l="1"/>
  <c r="F14" i="46" l="1"/>
  <c r="E21" i="46"/>
  <c r="G14" i="46" l="1"/>
  <c r="G21" i="46" s="1"/>
  <c r="F21" i="46"/>
  <c r="G9" i="46" l="1"/>
  <c r="G10" i="46" s="1"/>
  <c r="G26" i="46" l="1"/>
  <c r="G15" i="46"/>
  <c r="G23" i="46" s="1"/>
  <c r="G25" i="46" s="1"/>
  <c r="G27" i="46" l="1"/>
  <c r="E9" i="46" l="1"/>
  <c r="E10" i="46" l="1"/>
  <c r="E26" i="46" s="1"/>
  <c r="E15" i="46" l="1"/>
  <c r="E23" i="46" s="1"/>
  <c r="E25" i="46" s="1"/>
  <c r="E27" i="46" l="1"/>
  <c r="F9" i="46" l="1"/>
  <c r="F10" i="46" l="1"/>
  <c r="F15" i="46" s="1"/>
  <c r="F23" i="46" l="1"/>
  <c r="F25" i="46" s="1"/>
  <c r="F26" i="46"/>
  <c r="F27" i="46" l="1"/>
  <c r="G12" i="42" l="1"/>
  <c r="H9" i="42" s="1"/>
  <c r="G16" i="11" l="1"/>
  <c r="G11" i="1" l="1"/>
  <c r="K9" i="53" l="1"/>
  <c r="K12" i="5"/>
  <c r="K12" i="53" l="1"/>
  <c r="K9" i="2" l="1"/>
  <c r="M10" i="19" l="1"/>
  <c r="J27" i="8" l="1"/>
  <c r="I13" i="6"/>
  <c r="I13" i="2"/>
  <c r="I27" i="8"/>
  <c r="K13" i="2" l="1"/>
  <c r="K13" i="6"/>
  <c r="J14" i="2"/>
  <c r="I14" i="2"/>
  <c r="J13" i="2"/>
  <c r="J13" i="6"/>
  <c r="K27" i="8"/>
  <c r="K14" i="2" l="1"/>
  <c r="I10" i="2" l="1"/>
  <c r="I15" i="3"/>
  <c r="J10" i="2" l="1"/>
  <c r="J15" i="3"/>
  <c r="K10" i="2" l="1"/>
  <c r="K15" i="3"/>
  <c r="K16" i="11" l="1"/>
  <c r="K11" i="1" l="1"/>
  <c r="I16" i="11" l="1"/>
  <c r="J16" i="11"/>
  <c r="J11" i="1" s="1"/>
  <c r="I11" i="1" l="1"/>
  <c r="H12" i="42" l="1"/>
  <c r="I9" i="42" s="1"/>
  <c r="I12" i="42" s="1"/>
  <c r="J9" i="42" s="1"/>
  <c r="J12" i="42" s="1"/>
  <c r="K9" i="42" s="1"/>
  <c r="K12" i="42" s="1"/>
  <c r="H16" i="11" l="1"/>
  <c r="H11" i="1" l="1"/>
  <c r="R9" i="9" l="1"/>
  <c r="U9" i="9"/>
  <c r="X9" i="9"/>
  <c r="I11" i="9"/>
  <c r="R11" i="9" l="1"/>
  <c r="I15" i="2"/>
  <c r="U11" i="9"/>
  <c r="X11" i="9"/>
  <c r="J11" i="9" l="1"/>
  <c r="J15" i="2" s="1"/>
  <c r="I17" i="2"/>
  <c r="I10" i="1" l="1"/>
  <c r="J17" i="2"/>
  <c r="J10" i="1" l="1"/>
  <c r="K11" i="9"/>
  <c r="Y9" i="9"/>
  <c r="S9" i="9"/>
  <c r="V9" i="9"/>
  <c r="AA9" i="9"/>
  <c r="K15" i="2" l="1"/>
  <c r="AA11" i="9"/>
  <c r="V11" i="9"/>
  <c r="Y11" i="9"/>
  <c r="S11" i="9"/>
  <c r="K17" i="2" l="1"/>
  <c r="K10" i="1" l="1"/>
  <c r="G11" i="18" l="1"/>
  <c r="G9" i="1" l="1"/>
  <c r="G13" i="1" l="1"/>
  <c r="H11" i="18" l="1"/>
  <c r="H9" i="1" l="1"/>
  <c r="K11" i="18" l="1"/>
  <c r="H13" i="1"/>
  <c r="K9" i="1" l="1"/>
  <c r="I11" i="18" l="1"/>
  <c r="I9" i="1" l="1"/>
  <c r="J11" i="18" l="1"/>
  <c r="J9" i="1" s="1"/>
  <c r="I13" i="1" l="1"/>
  <c r="J13" i="1" l="1"/>
  <c r="K13" i="1" l="1"/>
  <c r="G15" i="38" l="1"/>
  <c r="H15" i="38" l="1"/>
  <c r="G17" i="38"/>
  <c r="I15" i="38" l="1"/>
  <c r="H17" i="38"/>
  <c r="J15" i="38" l="1"/>
  <c r="I17" i="38"/>
  <c r="K15" i="38" l="1"/>
  <c r="J17" i="38" l="1"/>
  <c r="K17" i="38" l="1"/>
</calcChain>
</file>

<file path=xl/sharedStrings.xml><?xml version="1.0" encoding="utf-8"?>
<sst xmlns="http://schemas.openxmlformats.org/spreadsheetml/2006/main" count="482" uniqueCount="241">
  <si>
    <t>Table 3.1</t>
  </si>
  <si>
    <t>($000)</t>
  </si>
  <si>
    <t>Depreciation and Amortization</t>
  </si>
  <si>
    <t>Return on Rate Base</t>
  </si>
  <si>
    <t>Labour</t>
  </si>
  <si>
    <t>Fuel</t>
  </si>
  <si>
    <t>Purchased Power</t>
  </si>
  <si>
    <t>Production</t>
  </si>
  <si>
    <t>Transmission</t>
  </si>
  <si>
    <t>Distribution</t>
  </si>
  <si>
    <t>Administration</t>
  </si>
  <si>
    <t>Insurance and Reserve for Injuries/Damages</t>
  </si>
  <si>
    <t>Property Taxes</t>
  </si>
  <si>
    <t>Production Costs</t>
  </si>
  <si>
    <t>Diesel</t>
  </si>
  <si>
    <t>Hydro</t>
  </si>
  <si>
    <t>Table 3.2</t>
  </si>
  <si>
    <t>Table 3.3</t>
  </si>
  <si>
    <t>Table 3.4</t>
  </si>
  <si>
    <t>Transmission Costs</t>
  </si>
  <si>
    <t>Distribution Costs</t>
  </si>
  <si>
    <t>Table 3.5</t>
  </si>
  <si>
    <t>Table 3.6</t>
  </si>
  <si>
    <t>General Operating and Maintenance</t>
  </si>
  <si>
    <t>Table 3.8</t>
  </si>
  <si>
    <t>Environmental Mgmt</t>
  </si>
  <si>
    <t>General</t>
  </si>
  <si>
    <t>Information Systems</t>
  </si>
  <si>
    <t>Safety</t>
  </si>
  <si>
    <t>Training</t>
  </si>
  <si>
    <t>Recruitment</t>
  </si>
  <si>
    <t>Board of Directors</t>
  </si>
  <si>
    <t>Union</t>
  </si>
  <si>
    <t>Material Management</t>
  </si>
  <si>
    <t>Contracting</t>
  </si>
  <si>
    <t>Table 3.9</t>
  </si>
  <si>
    <t>Insurance and Reserve for Injuries &amp; Damages</t>
  </si>
  <si>
    <t>Insurance</t>
  </si>
  <si>
    <t>Table 3.10</t>
  </si>
  <si>
    <t>Table 3.11</t>
  </si>
  <si>
    <t>Fixed Asset Depreciation</t>
  </si>
  <si>
    <t>Less:  Amortization of fire insurance recoveries</t>
  </si>
  <si>
    <t>Plus:  Amortization of deferred charges</t>
  </si>
  <si>
    <t>Table 3.12</t>
  </si>
  <si>
    <t>Cost of Capital</t>
  </si>
  <si>
    <t>Average Cost of Debt</t>
  </si>
  <si>
    <t>Return on Equity</t>
  </si>
  <si>
    <t>Average Cost of Capital</t>
  </si>
  <si>
    <t>General O&amp;M</t>
  </si>
  <si>
    <t>Regulatory Affairs</t>
  </si>
  <si>
    <t>Professional Development</t>
  </si>
  <si>
    <t>Fish Hatchery</t>
  </si>
  <si>
    <t>Operation Supervision</t>
  </si>
  <si>
    <t>Fuel and Purchased Power</t>
  </si>
  <si>
    <t>Table 3.13</t>
  </si>
  <si>
    <t>Transportation</t>
  </si>
  <si>
    <t>Other Non-Labour</t>
  </si>
  <si>
    <t>Yukon Energy Revenue Requirement</t>
  </si>
  <si>
    <t>Total</t>
  </si>
  <si>
    <t>Employee Complement History</t>
  </si>
  <si>
    <t>Communications</t>
  </si>
  <si>
    <t>Operations</t>
  </si>
  <si>
    <t>Engineering Services</t>
  </si>
  <si>
    <t xml:space="preserve">Total </t>
  </si>
  <si>
    <t>Resource Planning</t>
  </si>
  <si>
    <t>Customer Accounting</t>
  </si>
  <si>
    <t>Table 3.14</t>
  </si>
  <si>
    <t>Total Production</t>
  </si>
  <si>
    <t>Total Transmission</t>
  </si>
  <si>
    <t>Total Distribution</t>
  </si>
  <si>
    <t>Total General O&amp;M</t>
  </si>
  <si>
    <t>Total Administration</t>
  </si>
  <si>
    <t>Total Depreciation &amp; Amortization</t>
  </si>
  <si>
    <t xml:space="preserve">Non-Fuel Operating and Maintenance </t>
  </si>
  <si>
    <t xml:space="preserve">Non-Fuel Operating and Maintenance Expenses </t>
  </si>
  <si>
    <t>Maintenance of Company Owned Properties</t>
  </si>
  <si>
    <t>Total Fuel and Purchased Power</t>
  </si>
  <si>
    <t>Note:</t>
  </si>
  <si>
    <t>Notes:</t>
  </si>
  <si>
    <t>Revenue Requirement/Revenue</t>
  </si>
  <si>
    <t>SCADA Communication</t>
  </si>
  <si>
    <t>10 Year Average</t>
  </si>
  <si>
    <t>Reserve Appropriation (RFID)</t>
  </si>
  <si>
    <t xml:space="preserve">Note: </t>
  </si>
  <si>
    <t>1. The employee complement numbers are net of allocation to YDC.</t>
  </si>
  <si>
    <t>Less: Disallowed Depreciation</t>
  </si>
  <si>
    <t>LNG</t>
  </si>
  <si>
    <t>Brushing Costs</t>
  </si>
  <si>
    <t>% Transmission</t>
  </si>
  <si>
    <t>% Distribution</t>
  </si>
  <si>
    <t>Transmission Brushing</t>
  </si>
  <si>
    <t>Distribution Brushing</t>
  </si>
  <si>
    <t>Brushing Cost</t>
  </si>
  <si>
    <t>Table 3.6.1</t>
  </si>
  <si>
    <t>Table 3.15</t>
  </si>
  <si>
    <t>Mid-Year Net Rate Base</t>
  </si>
  <si>
    <t>Net plant in service</t>
  </si>
  <si>
    <t>Mid-Year:</t>
  </si>
  <si>
    <t>Working capital</t>
  </si>
  <si>
    <t>Net Rate Base</t>
  </si>
  <si>
    <t xml:space="preserve">   Before contributions</t>
  </si>
  <si>
    <t xml:space="preserve">   Less contributions</t>
  </si>
  <si>
    <t>Opening Balance</t>
  </si>
  <si>
    <t>Closing Balance</t>
  </si>
  <si>
    <t>Reserve for Site Restoration Continuity Schedule</t>
  </si>
  <si>
    <t>Deferred Vegetation Management Continuity Schedule</t>
  </si>
  <si>
    <t xml:space="preserve">   Annual Appropriation</t>
  </si>
  <si>
    <t xml:space="preserve">   Annual Costs</t>
  </si>
  <si>
    <t xml:space="preserve">   Annual Deferred Costs</t>
  </si>
  <si>
    <t xml:space="preserve">   Annual Amortization</t>
  </si>
  <si>
    <t>RFID Continuity Schedule</t>
  </si>
  <si>
    <t>Table 3.11.1</t>
  </si>
  <si>
    <t>Hearing Cost Reserve Account Continuity Schedule</t>
  </si>
  <si>
    <t>1. Fuel costs reflect long-term average thermal generation fuel costs at forecast firm loads, maintenance requirements, and forecast fuel prices.</t>
  </si>
  <si>
    <t>Fuel Prices, $/kW.h</t>
  </si>
  <si>
    <t>LNG Price</t>
  </si>
  <si>
    <t>Weighted Average Diesel price</t>
  </si>
  <si>
    <t xml:space="preserve">Diesel Run-Ups </t>
  </si>
  <si>
    <t>LNG Run-Ups</t>
  </si>
  <si>
    <t>Fuel cost change due to LTA thermal volume</t>
  </si>
  <si>
    <t>Fuel cost change due to fuel price change</t>
  </si>
  <si>
    <t>Load net of Fish Lake and IPPs (MW.h)</t>
  </si>
  <si>
    <t>LTA Thermal Generation (MW.h)</t>
  </si>
  <si>
    <t>LTA Fuel Cost, $000</t>
  </si>
  <si>
    <t>Maintennace run-ups (MW.h)</t>
  </si>
  <si>
    <t>Total Maintenance, $000</t>
  </si>
  <si>
    <t>Total Fuel Cost, $000</t>
  </si>
  <si>
    <t>RFID Annual Charges Ten Year History</t>
  </si>
  <si>
    <t>Government Relations</t>
  </si>
  <si>
    <t>People &amp; Culture</t>
  </si>
  <si>
    <t>President &amp; Corporate Services</t>
  </si>
  <si>
    <t>Business Development</t>
  </si>
  <si>
    <t>2024 GRA</t>
  </si>
  <si>
    <t>Customer Service</t>
  </si>
  <si>
    <t>Vacant</t>
  </si>
  <si>
    <t>Filled</t>
  </si>
  <si>
    <t>Engineering</t>
  </si>
  <si>
    <t>Planning, Environment, Health &amp; Safety</t>
  </si>
  <si>
    <t>Finance, Procurement &amp; Information Technology</t>
  </si>
  <si>
    <t>Table 3.4.1</t>
  </si>
  <si>
    <t>Communications &amp; Customer Service</t>
  </si>
  <si>
    <t>Resource Planning, Environment, Health &amp; Safety</t>
  </si>
  <si>
    <t>Defined Pension Deferral Account Continuity Schedule</t>
  </si>
  <si>
    <t xml:space="preserve">   Additions</t>
  </si>
  <si>
    <t>Proposed IPP Purchase Cost Deferral Account Continuity Schedule</t>
  </si>
  <si>
    <t>24 over 23</t>
  </si>
  <si>
    <t>24 over 21</t>
  </si>
  <si>
    <t>23 over 21</t>
  </si>
  <si>
    <t>Total Brushing Expense</t>
  </si>
  <si>
    <t>Total 2024 GRA</t>
  </si>
  <si>
    <t>Transmission and Distribution Costs</t>
  </si>
  <si>
    <t>Total T&amp;D</t>
  </si>
  <si>
    <t>Table 3.7.2</t>
  </si>
  <si>
    <t>Table 3.7.1</t>
  </si>
  <si>
    <t xml:space="preserve">   Net Annual Costs</t>
  </si>
  <si>
    <t>Less:  Contributions</t>
  </si>
  <si>
    <t>Actual 2023</t>
  </si>
  <si>
    <t>Preliminary Actual 2024</t>
  </si>
  <si>
    <t>Proposed 2025</t>
  </si>
  <si>
    <t>Proposed 2027</t>
  </si>
  <si>
    <t>2027 With GRA</t>
  </si>
  <si>
    <t>2026 With GRA</t>
  </si>
  <si>
    <t>2025 With GRA</t>
  </si>
  <si>
    <t>2024 Approved</t>
  </si>
  <si>
    <t>Proposed 2026</t>
  </si>
  <si>
    <t>Approved 2024</t>
  </si>
  <si>
    <t>Approved 2023</t>
  </si>
  <si>
    <t>2023 Approved</t>
  </si>
  <si>
    <t>Total fuel cost change from 2024 Approved, $000</t>
  </si>
  <si>
    <t>Table 3.2.1:
Fuel Cost Comparison: 2023 and 2024 Approved and 2025-27 Proposed Forecast
($000)</t>
  </si>
  <si>
    <t>Employee Complement Changes from 2027 GRA</t>
  </si>
  <si>
    <t>2027 GRA</t>
  </si>
  <si>
    <t>Total 2027 GRA</t>
  </si>
  <si>
    <t>Energy Storage</t>
  </si>
  <si>
    <t>Partnerships &amp; Business Services</t>
  </si>
  <si>
    <t>Finance &amp; Procurement</t>
  </si>
  <si>
    <t>Corporate Administrative Assistant</t>
  </si>
  <si>
    <t>DSM Engineer term extended/Term Project Manager- Reg. Projects made Perm.-2024</t>
  </si>
  <si>
    <t>Summer Student-Premier Scholarship moved from Engineering-2025</t>
  </si>
  <si>
    <t>New full-time position, Resource Planning Engineer-2025</t>
  </si>
  <si>
    <t>New full-time position, Training Coordinator-2025</t>
  </si>
  <si>
    <t>Positions transferred to Partnerships &amp; Business Services</t>
  </si>
  <si>
    <t>Supervisor, Job Planning transferred FTE from Procurement-2024</t>
  </si>
  <si>
    <t>Distribution Coordinator position transferred to Engineering Services</t>
  </si>
  <si>
    <t>Increase FTE for Casual/Temp Powerline Technician-2024</t>
  </si>
  <si>
    <t>Position transferred to Partnerships &amp; Business Services</t>
  </si>
  <si>
    <t>New full-time position, Maintenance Engineer- Electrical-2025</t>
  </si>
  <si>
    <t>New full-time position, Maintenance Engineer- Machanical-2025</t>
  </si>
  <si>
    <t>New full-time position, Electrical Technologist-2025</t>
  </si>
  <si>
    <t>New full-time position, OT Network and Automation Specialist-2025</t>
  </si>
  <si>
    <t>New full-time position, SCC Trainer</t>
  </si>
  <si>
    <t>Financial Analyst-Operations- 2025</t>
  </si>
  <si>
    <t>Increase to Casual Plant Operators-2025</t>
  </si>
  <si>
    <t>New full-time position, Apprentice PLT</t>
  </si>
  <si>
    <t xml:space="preserve">New full-time position, Job Planner- Electrical </t>
  </si>
  <si>
    <t>Increase to Community Part-Time Plant Operators-2026</t>
  </si>
  <si>
    <t>New full-time position, EAM IT Systems Support</t>
  </si>
  <si>
    <t>Distribution Coordinator transferred from Operations-2024</t>
  </si>
  <si>
    <t>Summer Student-Premier Scholarship moved to Planning, Envir. And H&amp;S-2025</t>
  </si>
  <si>
    <t>New full-time position, Electrical Engineer-2026</t>
  </si>
  <si>
    <t>New full-time position, Junior Draftsperson or Job Planner Electrical-2026</t>
  </si>
  <si>
    <t>Positions transferred to Partnerships &amp; Business Services-2024</t>
  </si>
  <si>
    <t>New full-time position, T&amp;D EIT-2026</t>
  </si>
  <si>
    <t>Warehouse Worker transferred to IT (Digital Business Analyst)-2024</t>
  </si>
  <si>
    <t>New full-time position, Project Coordinator-2026</t>
  </si>
  <si>
    <t>Moved Casual IT Help Desk to new full-time IT Help Technician</t>
  </si>
  <si>
    <t>New full-time position, Operational Readiness and Assurance Coordinator</t>
  </si>
  <si>
    <t>Increase in FTE for CRS/Meter to Field Service Representative-2025</t>
  </si>
  <si>
    <t>New full-time position- Labour Relations/Benefits Officer-2026</t>
  </si>
  <si>
    <t>New full-time position- Infrastructure Coordinator</t>
  </si>
  <si>
    <t>New full-time position- Director Business Services-2027</t>
  </si>
  <si>
    <t>Total Difference</t>
  </si>
  <si>
    <t>IT positions transferred to Partnership &amp; Business Services</t>
  </si>
  <si>
    <t>Warehouse Worker GRA 2024 position transferred to IT</t>
  </si>
  <si>
    <t>Procurement Specialist positions transferred to Ops. As Supervisor, Job Planning</t>
  </si>
  <si>
    <t>New full-time position, Manager, Warehousing- 2026</t>
  </si>
  <si>
    <t>2. In 2024, the positions under Government Relations, Business Development, Communications &amp; Customer Service, People &amp; Culture and IT were transferred to Partnerships &amp; Business Services. Please see Table 3.4.1 for details.</t>
  </si>
  <si>
    <t>Capital Projects Investigations</t>
  </si>
  <si>
    <t xml:space="preserve">2. The osts under proposed columns are forecasts and the hearing related costs are only included in the hearing reserve after approval by the YUB. </t>
  </si>
  <si>
    <t>Less:  Lewes River Boat Lock insurance recoveries</t>
  </si>
  <si>
    <t>Plus:  Net Salvage Annual Appropriation</t>
  </si>
  <si>
    <t>Total OM&amp;A (Tab 7, Schedule 10)</t>
  </si>
  <si>
    <t>Net Annual Costs</t>
  </si>
  <si>
    <t>1. The annual appropriation of $0.590 million is based on the estimated annual cost of $0.400 million plus amortization of the 2024 balance over a five-year period [$0.190 million/year].</t>
  </si>
  <si>
    <t>Amortization of Deferred Charges</t>
  </si>
  <si>
    <t>Amortization of Feasibility Costs</t>
  </si>
  <si>
    <t>Amortization of Regulatory Costs</t>
  </si>
  <si>
    <t>Amortization of Relicensing Costs</t>
  </si>
  <si>
    <t>Hearing Reserve Annual Appropriation</t>
  </si>
  <si>
    <t>Amortization of Dam Safety Costs</t>
  </si>
  <si>
    <t>Amortization of Intangibles</t>
  </si>
  <si>
    <t>Amortization of Vegetation Management</t>
  </si>
  <si>
    <t>Total Amortization</t>
  </si>
  <si>
    <t>Table 3.13.1</t>
  </si>
  <si>
    <t>Table 3.13.1.1</t>
  </si>
  <si>
    <t>Table 3.13.1.2</t>
  </si>
  <si>
    <t>Table 3.13.1.3</t>
  </si>
  <si>
    <t>Table 3.13.1.4</t>
  </si>
  <si>
    <t xml:space="preserve">Note: The proposed RFID total annual appropriation of $1.063 million reflects a $0.554 million annual forecast based on a ten-year average plus amortization of the 2024 balance over a ten-year period [$5.086 million over 10 years = $0.509 million/year]. The 10-year average spending is about $0.962 million, as reviewed in Table 3.11. </t>
  </si>
  <si>
    <t>Table 3.13.2</t>
  </si>
  <si>
    <t>Note: Net plant in service at year end includes gross property, plant and equipment plus deferred costs [feasibility, relicensing, regulatory, dam safety] and intangibles,  less work in progress, accumulated depreciation and amortization, net customer contributions, and disallowed assets. It also includes other reserves and deferral accounts that increase or reduce the rate base depending on the reserve/deferral account balance [reserve for future removal and site restoration, deferred fire gain, Defined Pension and IPP Cost Deferral Accounts]. Please see Schedule 3 in Tab 7 for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</si>
</sst>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44" formatCode="_-&quot;$&quot;* #,##0.00_-;\-&quot;$&quot;* #,##0.00_-;_-&quot;$&quot;* &quot;-&quot;??_-;_-@_-"/>
    <numFmt numFmtId="43" formatCode="_-* #,##0.00_-;\-* #,##0.00_-;_-* &quot;-&quot;??_-;_-@_-"/>
    <numFmt numFmtId="164" formatCode="&quot;$&quot;#,##0_);[Red]\(&quot;$&quot;#,##0\)"/>
    <numFmt numFmtId="165" formatCode="_(&quot;$&quot;* #,##0_);_(&quot;$&quot;* \(#,##0\);_(&quot;$&quot;* &quot;-&quot;_);_(@_)"/>
    <numFmt numFmtId="166" formatCode="_(* #,##0_);_(* \(#,##0\);_(* &quot;-&quot;_);_(@_)"/>
    <numFmt numFmtId="167" formatCode="_(* #,##0.00_);_(* \(#,##0.00\);_(* &quot;-&quot;??_);_(@_)"/>
    <numFmt numFmtId="168" formatCode="_-* #,##0_-;\-* #,##0_-;_-* &quot;-&quot;??_-;_-@_-"/>
    <numFmt numFmtId="169" formatCode="0.0%"/>
    <numFmt numFmtId="170" formatCode="&quot;$&quot;#,##0"/>
    <numFmt numFmtId="171" formatCode="0_)"/>
    <numFmt numFmtId="172" formatCode="General_)"/>
    <numFmt numFmtId="173" formatCode="&quot;$&quot;#,##0.0000"/>
    <numFmt numFmtId="175" formatCode="0.000%"/>
  </numFmts>
  <fonts count="35"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Tahoma"/>
      <family val="2"/>
    </font>
    <font>
      <sz val="10"/>
      <color theme="0"/>
      <name val="Tahoma"/>
      <family val="2"/>
    </font>
    <font>
      <sz val="12"/>
      <color theme="1"/>
      <name val="Tahoma"/>
      <family val="2"/>
    </font>
    <font>
      <sz val="12"/>
      <color indexed="8"/>
      <name val="Tahoma"/>
      <family val="2"/>
    </font>
    <font>
      <b/>
      <sz val="10"/>
      <name val="Tahoma"/>
      <family val="2"/>
    </font>
    <font>
      <sz val="10"/>
      <name val="Tahoma"/>
      <family val="2"/>
    </font>
    <font>
      <sz val="10"/>
      <name val="Arial"/>
      <family val="2"/>
    </font>
    <font>
      <sz val="10"/>
      <color indexed="8"/>
      <name val="Tahoma"/>
      <family val="2"/>
    </font>
    <font>
      <b/>
      <sz val="10"/>
      <name val="Arial"/>
      <family val="2"/>
    </font>
    <font>
      <sz val="11"/>
      <name val="Arial"/>
      <family val="2"/>
    </font>
    <font>
      <i/>
      <vertAlign val="superscript"/>
      <sz val="10"/>
      <name val="Arial"/>
      <family val="2"/>
    </font>
    <font>
      <sz val="11"/>
      <name val="Tahoma"/>
      <family val="2"/>
    </font>
    <font>
      <sz val="10"/>
      <color theme="1"/>
      <name val="Tahoma"/>
      <family val="2"/>
    </font>
    <font>
      <sz val="14"/>
      <color rgb="FF0000FF"/>
      <name val="Tahoma"/>
      <family val="2"/>
    </font>
    <font>
      <b/>
      <sz val="12"/>
      <color theme="1"/>
      <name val="Tahoma"/>
      <family val="2"/>
    </font>
    <font>
      <b/>
      <sz val="12"/>
      <color indexed="8"/>
      <name val="Tahoma"/>
      <family val="2"/>
    </font>
    <font>
      <b/>
      <sz val="12"/>
      <name val="Tahoma"/>
      <family val="2"/>
    </font>
    <font>
      <sz val="12"/>
      <name val="Arial"/>
      <family val="2"/>
    </font>
    <font>
      <sz val="10"/>
      <name val="Courier"/>
      <family val="3"/>
    </font>
    <font>
      <sz val="10"/>
      <color indexed="8"/>
      <name val="Arial"/>
      <family val="2"/>
    </font>
    <font>
      <sz val="8.25"/>
      <color rgb="FF000000"/>
      <name val="Microsoft Sans Serif"/>
      <family val="2"/>
    </font>
    <font>
      <sz val="10"/>
      <color rgb="FF000000"/>
      <name val="Tahoma"/>
      <family val="2"/>
    </font>
    <font>
      <sz val="10"/>
      <color rgb="FF000000"/>
      <name val="Microsoft Sans Serif"/>
      <family val="2"/>
    </font>
    <font>
      <sz val="8.25"/>
      <color rgb="FF000000"/>
      <name val="Microsoft Sans Serif"/>
      <family val="2"/>
    </font>
    <font>
      <b/>
      <sz val="11"/>
      <color theme="1"/>
      <name val="Calibri"/>
      <family val="2"/>
      <scheme val="minor"/>
    </font>
    <font>
      <u/>
      <sz val="11"/>
      <color theme="1"/>
      <name val="Calibri"/>
      <family val="2"/>
      <scheme val="minor"/>
    </font>
    <font>
      <sz val="8"/>
      <color theme="1"/>
      <name val="Tahoma"/>
      <family val="2"/>
    </font>
    <font>
      <sz val="10"/>
      <color theme="1"/>
      <name val="Arial"/>
      <family val="2"/>
    </font>
    <font>
      <b/>
      <sz val="10"/>
      <color theme="1"/>
      <name val="Arial"/>
      <family val="2"/>
    </font>
  </fonts>
  <fills count="6">
    <fill>
      <patternFill patternType="none"/>
    </fill>
    <fill>
      <patternFill patternType="gray125"/>
    </fill>
    <fill>
      <patternFill patternType="solid">
        <fgColor theme="7" tint="0.39997558519241921"/>
        <bgColor indexed="65"/>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right/>
      <top/>
      <bottom style="thin">
        <color indexed="64"/>
      </bottom>
      <diagonal/>
    </border>
    <border>
      <left/>
      <right/>
      <top style="thin">
        <color indexed="64"/>
      </top>
      <bottom style="double">
        <color indexed="64"/>
      </bottom>
      <diagonal/>
    </border>
    <border>
      <left/>
      <right/>
      <top style="thin">
        <color auto="1"/>
      </top>
      <bottom/>
      <diagonal/>
    </border>
    <border>
      <left/>
      <right/>
      <top style="thin">
        <color indexed="64"/>
      </top>
      <bottom style="medium">
        <color indexed="64"/>
      </bottom>
      <diagonal/>
    </border>
  </borders>
  <cellStyleXfs count="39">
    <xf numFmtId="0" fontId="0" fillId="0" borderId="0"/>
    <xf numFmtId="0" fontId="7" fillId="2" borderId="0" applyNumberFormat="0" applyBorder="0" applyAlignment="0" applyProtection="0"/>
    <xf numFmtId="0" fontId="12" fillId="0" borderId="0"/>
    <xf numFmtId="167" fontId="12" fillId="0" borderId="0" applyFont="0" applyFill="0" applyBorder="0" applyAlignment="0" applyProtection="0"/>
    <xf numFmtId="9" fontId="18"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0" fontId="18" fillId="0" borderId="0"/>
    <xf numFmtId="9" fontId="18" fillId="0" borderId="0" applyFont="0" applyFill="0" applyBorder="0" applyAlignment="0" applyProtection="0"/>
    <xf numFmtId="0" fontId="7" fillId="2" borderId="0" applyNumberFormat="0" applyBorder="0" applyAlignment="0" applyProtection="0"/>
    <xf numFmtId="0" fontId="2" fillId="0" borderId="0"/>
    <xf numFmtId="43" fontId="18" fillId="0" borderId="0" applyFont="0" applyFill="0" applyBorder="0" applyAlignment="0" applyProtection="0"/>
    <xf numFmtId="171" fontId="24" fillId="0" borderId="0"/>
    <xf numFmtId="0" fontId="26" fillId="0" borderId="0" applyAlignment="0"/>
    <xf numFmtId="0" fontId="29" fillId="0" borderId="0" applyAlignment="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1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8" fillId="0" borderId="0" applyFont="0" applyFill="0" applyBorder="0" applyAlignment="0" applyProtection="0"/>
    <xf numFmtId="0" fontId="26" fillId="0" borderId="0" applyAlignment="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7">
    <xf numFmtId="0" fontId="0" fillId="0" borderId="0" xfId="0"/>
    <xf numFmtId="0" fontId="8" fillId="4" borderId="0" xfId="0" applyFont="1" applyFill="1"/>
    <xf numFmtId="0" fontId="0" fillId="4" borderId="0" xfId="0" applyFill="1"/>
    <xf numFmtId="164" fontId="9" fillId="4" borderId="0" xfId="0" quotePrefix="1" applyNumberFormat="1" applyFont="1" applyFill="1" applyAlignment="1">
      <alignment horizontal="center" vertical="center"/>
    </xf>
    <xf numFmtId="164" fontId="9" fillId="4" borderId="0" xfId="0" applyNumberFormat="1" applyFont="1" applyFill="1" applyAlignment="1">
      <alignment horizontal="center" vertical="center"/>
    </xf>
    <xf numFmtId="0" fontId="9" fillId="4" borderId="0" xfId="0" applyFont="1" applyFill="1" applyAlignment="1">
      <alignment horizontal="center" vertical="center"/>
    </xf>
    <xf numFmtId="0" fontId="0" fillId="4" borderId="0" xfId="0" applyFill="1" applyAlignment="1">
      <alignment vertical="center"/>
    </xf>
    <xf numFmtId="0" fontId="10" fillId="4" borderId="0" xfId="0" applyFont="1" applyFill="1" applyAlignment="1">
      <alignment horizontal="center" vertical="center"/>
    </xf>
    <xf numFmtId="169" fontId="0" fillId="4" borderId="0" xfId="4" applyNumberFormat="1" applyFont="1" applyFill="1" applyAlignment="1">
      <alignment vertical="center"/>
    </xf>
    <xf numFmtId="0" fontId="10" fillId="4" borderId="1" xfId="0" applyFont="1" applyFill="1" applyBorder="1" applyAlignment="1">
      <alignment horizontal="center" vertical="center" wrapText="1"/>
    </xf>
    <xf numFmtId="0" fontId="10" fillId="4" borderId="0" xfId="0" applyFont="1" applyFill="1" applyAlignment="1">
      <alignment horizontal="center" vertical="center" wrapText="1"/>
    </xf>
    <xf numFmtId="165" fontId="0" fillId="4" borderId="0" xfId="0" applyNumberFormat="1" applyFill="1" applyAlignment="1">
      <alignment vertical="center"/>
    </xf>
    <xf numFmtId="9" fontId="0" fillId="4" borderId="0" xfId="4" applyFont="1" applyFill="1" applyAlignment="1">
      <alignment vertical="center"/>
    </xf>
    <xf numFmtId="37" fontId="0" fillId="4" borderId="0" xfId="0" applyNumberFormat="1" applyFill="1" applyAlignment="1">
      <alignment vertical="center"/>
    </xf>
    <xf numFmtId="0" fontId="0" fillId="4" borderId="0" xfId="0" applyFill="1" applyAlignment="1">
      <alignment vertical="center" wrapText="1"/>
    </xf>
    <xf numFmtId="0" fontId="0" fillId="4" borderId="0" xfId="0" applyFill="1" applyAlignment="1">
      <alignment horizontal="left" vertical="center"/>
    </xf>
    <xf numFmtId="165" fontId="0" fillId="4" borderId="2" xfId="0" applyNumberFormat="1" applyFill="1" applyBorder="1" applyAlignment="1">
      <alignment vertical="center"/>
    </xf>
    <xf numFmtId="0" fontId="6" fillId="4" borderId="0" xfId="0" applyFont="1" applyFill="1" applyAlignment="1">
      <alignment vertical="center"/>
    </xf>
    <xf numFmtId="165" fontId="0" fillId="4" borderId="0" xfId="0" applyNumberFormat="1" applyFill="1"/>
    <xf numFmtId="44" fontId="0" fillId="4" borderId="0" xfId="0" applyNumberFormat="1" applyFill="1"/>
    <xf numFmtId="9" fontId="0" fillId="4" borderId="0" xfId="4" applyFont="1" applyFill="1"/>
    <xf numFmtId="165" fontId="0" fillId="4" borderId="0" xfId="4" applyNumberFormat="1" applyFont="1" applyFill="1" applyAlignment="1">
      <alignment vertical="center"/>
    </xf>
    <xf numFmtId="0" fontId="23" fillId="4" borderId="0" xfId="2" applyFont="1" applyFill="1"/>
    <xf numFmtId="0" fontId="10" fillId="4" borderId="0" xfId="2" applyFont="1" applyFill="1" applyAlignment="1">
      <alignment horizontal="center"/>
    </xf>
    <xf numFmtId="0" fontId="11" fillId="4" borderId="0" xfId="2" applyFont="1" applyFill="1" applyAlignment="1">
      <alignment horizontal="center"/>
    </xf>
    <xf numFmtId="0" fontId="12" fillId="4" borderId="0" xfId="2" applyFill="1"/>
    <xf numFmtId="0" fontId="17" fillId="4" borderId="0" xfId="2" applyFont="1" applyFill="1" applyAlignment="1">
      <alignment horizontal="left"/>
    </xf>
    <xf numFmtId="0" fontId="11" fillId="4" borderId="0" xfId="2" applyFont="1" applyFill="1"/>
    <xf numFmtId="0" fontId="15" fillId="4" borderId="0" xfId="2" applyFont="1" applyFill="1" applyAlignment="1">
      <alignment horizontal="left"/>
    </xf>
    <xf numFmtId="0" fontId="10" fillId="4" borderId="0" xfId="2" applyFont="1" applyFill="1"/>
    <xf numFmtId="167" fontId="11" fillId="4" borderId="0" xfId="3" applyFont="1" applyFill="1" applyAlignment="1">
      <alignment horizontal="left"/>
    </xf>
    <xf numFmtId="167" fontId="12" fillId="4" borderId="0" xfId="3" applyFont="1" applyFill="1" applyAlignment="1">
      <alignment horizontal="center"/>
    </xf>
    <xf numFmtId="167" fontId="11" fillId="4" borderId="0" xfId="3" applyFont="1" applyFill="1"/>
    <xf numFmtId="167" fontId="11" fillId="4" borderId="0" xfId="3" applyFont="1" applyFill="1" applyAlignment="1">
      <alignment horizontal="center"/>
    </xf>
    <xf numFmtId="43" fontId="12" fillId="4" borderId="0" xfId="2" applyNumberFormat="1" applyFill="1"/>
    <xf numFmtId="2" fontId="11" fillId="4" borderId="0" xfId="2" applyNumberFormat="1" applyFont="1" applyFill="1"/>
    <xf numFmtId="0" fontId="11" fillId="4" borderId="2" xfId="2" applyFont="1" applyFill="1" applyBorder="1"/>
    <xf numFmtId="167" fontId="11" fillId="4" borderId="2" xfId="3" applyFont="1" applyFill="1" applyBorder="1" applyAlignment="1">
      <alignment horizontal="center"/>
    </xf>
    <xf numFmtId="167" fontId="11" fillId="4" borderId="0" xfId="3" applyFont="1" applyFill="1" applyBorder="1" applyAlignment="1">
      <alignment horizontal="center"/>
    </xf>
    <xf numFmtId="0" fontId="12" fillId="4" borderId="0" xfId="2" applyFill="1" applyAlignment="1">
      <alignment horizontal="center"/>
    </xf>
    <xf numFmtId="0" fontId="16" fillId="4" borderId="0" xfId="2" applyFont="1" applyFill="1" applyAlignment="1">
      <alignment horizontal="right"/>
    </xf>
    <xf numFmtId="0" fontId="16" fillId="4" borderId="0" xfId="2" applyFont="1" applyFill="1" applyAlignment="1">
      <alignment horizontal="center"/>
    </xf>
    <xf numFmtId="169" fontId="12" fillId="4" borderId="0" xfId="4" applyNumberFormat="1" applyFont="1" applyFill="1"/>
    <xf numFmtId="164" fontId="8" fillId="4" borderId="0" xfId="0" quotePrefix="1" applyNumberFormat="1" applyFont="1" applyFill="1" applyAlignment="1">
      <alignment horizontal="center" vertical="center"/>
    </xf>
    <xf numFmtId="164" fontId="8" fillId="4" borderId="0" xfId="0" applyNumberFormat="1" applyFont="1" applyFill="1" applyAlignment="1">
      <alignment horizontal="center" vertical="center"/>
    </xf>
    <xf numFmtId="0" fontId="8" fillId="4" borderId="0" xfId="0" applyFont="1" applyFill="1" applyAlignment="1">
      <alignment horizontal="center" vertical="center"/>
    </xf>
    <xf numFmtId="38" fontId="0" fillId="4" borderId="0" xfId="0" applyNumberFormat="1" applyFill="1" applyAlignment="1">
      <alignment vertical="center"/>
    </xf>
    <xf numFmtId="165" fontId="0" fillId="4" borderId="3" xfId="0" applyNumberFormat="1" applyFill="1" applyBorder="1" applyAlignment="1">
      <alignment vertical="center"/>
    </xf>
    <xf numFmtId="37" fontId="11" fillId="4" borderId="0" xfId="1" applyNumberFormat="1" applyFont="1" applyFill="1" applyAlignment="1">
      <alignment vertical="center"/>
    </xf>
    <xf numFmtId="37" fontId="0" fillId="4" borderId="1" xfId="0" applyNumberFormat="1" applyFill="1" applyBorder="1" applyAlignment="1">
      <alignment vertical="center"/>
    </xf>
    <xf numFmtId="43" fontId="28" fillId="4" borderId="0" xfId="16" applyFont="1" applyFill="1" applyAlignment="1">
      <alignment horizontal="right"/>
    </xf>
    <xf numFmtId="0" fontId="11" fillId="4" borderId="0" xfId="0" applyFont="1" applyFill="1" applyAlignment="1">
      <alignment vertical="center"/>
    </xf>
    <xf numFmtId="165" fontId="11" fillId="4" borderId="0" xfId="1" applyNumberFormat="1" applyFont="1" applyFill="1" applyAlignment="1">
      <alignment vertical="center"/>
    </xf>
    <xf numFmtId="0" fontId="13" fillId="4" borderId="0" xfId="0" applyFont="1" applyFill="1" applyAlignment="1">
      <alignment horizontal="center" vertical="center"/>
    </xf>
    <xf numFmtId="0" fontId="20" fillId="4" borderId="0" xfId="0" applyFont="1" applyFill="1"/>
    <xf numFmtId="164" fontId="0" fillId="4" borderId="0" xfId="0" quotePrefix="1" applyNumberFormat="1" applyFill="1" applyAlignment="1">
      <alignment horizontal="center"/>
    </xf>
    <xf numFmtId="0" fontId="0" fillId="4" borderId="0" xfId="0" applyFill="1" applyAlignment="1">
      <alignment horizontal="center"/>
    </xf>
    <xf numFmtId="0" fontId="6" fillId="4" borderId="0" xfId="0" applyFont="1" applyFill="1"/>
    <xf numFmtId="0" fontId="6" fillId="4" borderId="0" xfId="0" applyFont="1" applyFill="1" applyAlignment="1">
      <alignment horizontal="center" vertical="center" wrapText="1"/>
    </xf>
    <xf numFmtId="0" fontId="6" fillId="4" borderId="1" xfId="0" applyFont="1" applyFill="1" applyBorder="1" applyAlignment="1">
      <alignment horizontal="center" vertical="center" wrapText="1"/>
    </xf>
    <xf numFmtId="172" fontId="25" fillId="4" borderId="0" xfId="17" applyNumberFormat="1" applyFont="1" applyFill="1" applyAlignment="1">
      <alignment horizontal="left"/>
    </xf>
    <xf numFmtId="10" fontId="0" fillId="4" borderId="0" xfId="0" applyNumberFormat="1" applyFill="1" applyAlignment="1">
      <alignment vertical="center"/>
    </xf>
    <xf numFmtId="10" fontId="0" fillId="4" borderId="2" xfId="0" applyNumberFormat="1" applyFill="1" applyBorder="1" applyAlignment="1">
      <alignment vertical="center"/>
    </xf>
    <xf numFmtId="38" fontId="0" fillId="4" borderId="0" xfId="0" applyNumberFormat="1" applyFill="1"/>
    <xf numFmtId="5" fontId="11" fillId="4" borderId="0" xfId="1" applyNumberFormat="1" applyFont="1" applyFill="1" applyAlignment="1">
      <alignment vertical="center"/>
    </xf>
    <xf numFmtId="170" fontId="0" fillId="4" borderId="2" xfId="0" applyNumberFormat="1" applyFill="1" applyBorder="1" applyAlignment="1">
      <alignment vertical="center"/>
    </xf>
    <xf numFmtId="3" fontId="0" fillId="4" borderId="0" xfId="0" applyNumberFormat="1" applyFill="1" applyAlignment="1">
      <alignment vertical="center"/>
    </xf>
    <xf numFmtId="165" fontId="11" fillId="4" borderId="2" xfId="0" applyNumberFormat="1" applyFont="1" applyFill="1" applyBorder="1" applyAlignment="1">
      <alignment vertical="center"/>
    </xf>
    <xf numFmtId="168" fontId="27" fillId="4" borderId="0" xfId="16" applyNumberFormat="1" applyFont="1" applyFill="1" applyAlignment="1">
      <alignment horizontal="right" vertical="center"/>
    </xf>
    <xf numFmtId="168" fontId="27" fillId="4" borderId="1" xfId="16" applyNumberFormat="1" applyFont="1" applyFill="1" applyBorder="1" applyAlignment="1">
      <alignment horizontal="right" vertical="center"/>
    </xf>
    <xf numFmtId="9" fontId="27" fillId="4" borderId="0" xfId="4" applyFont="1" applyFill="1" applyAlignment="1">
      <alignment horizontal="right" vertical="center"/>
    </xf>
    <xf numFmtId="165" fontId="11" fillId="4" borderId="0" xfId="1" applyNumberFormat="1" applyFont="1" applyFill="1" applyBorder="1" applyAlignment="1">
      <alignment vertical="center"/>
    </xf>
    <xf numFmtId="167" fontId="0" fillId="4" borderId="0" xfId="0" applyNumberFormat="1" applyFill="1"/>
    <xf numFmtId="0" fontId="20" fillId="4" borderId="0" xfId="0" applyFont="1" applyFill="1" applyAlignment="1">
      <alignment horizontal="centerContinuous" vertical="center"/>
    </xf>
    <xf numFmtId="164" fontId="0" fillId="4" borderId="0" xfId="0" quotePrefix="1" applyNumberFormat="1" applyFill="1" applyAlignment="1">
      <alignment horizontal="centerContinuous" vertical="center"/>
    </xf>
    <xf numFmtId="164" fontId="13" fillId="4" borderId="0" xfId="0" quotePrefix="1" applyNumberFormat="1" applyFont="1" applyFill="1" applyAlignment="1">
      <alignment vertical="center"/>
    </xf>
    <xf numFmtId="0" fontId="21" fillId="4" borderId="0" xfId="0" applyFont="1" applyFill="1" applyAlignment="1">
      <alignment horizontal="centerContinuous" vertical="center"/>
    </xf>
    <xf numFmtId="164" fontId="13" fillId="4" borderId="0" xfId="0" quotePrefix="1" applyNumberFormat="1" applyFont="1" applyFill="1" applyAlignment="1">
      <alignment horizontal="centerContinuous" vertical="center"/>
    </xf>
    <xf numFmtId="0" fontId="22" fillId="4" borderId="0" xfId="2" applyFont="1" applyFill="1" applyAlignment="1">
      <alignment horizontal="centerContinuous"/>
    </xf>
    <xf numFmtId="0" fontId="13" fillId="4" borderId="0" xfId="0" applyFont="1" applyFill="1" applyAlignment="1">
      <alignment vertical="center"/>
    </xf>
    <xf numFmtId="0" fontId="13" fillId="4" borderId="0" xfId="0" applyFont="1" applyFill="1" applyAlignment="1">
      <alignment horizontal="centerContinuous" vertical="center"/>
    </xf>
    <xf numFmtId="0" fontId="20" fillId="4" borderId="0" xfId="0" applyFont="1" applyFill="1" applyAlignment="1">
      <alignment horizontal="centerContinuous"/>
    </xf>
    <xf numFmtId="164" fontId="0" fillId="4" borderId="0" xfId="0" quotePrefix="1" applyNumberFormat="1" applyFill="1" applyAlignment="1">
      <alignment horizontal="centerContinuous"/>
    </xf>
    <xf numFmtId="0" fontId="0" fillId="4" borderId="0" xfId="0" applyFill="1" applyAlignment="1">
      <alignment horizontal="centerContinuous"/>
    </xf>
    <xf numFmtId="164" fontId="6" fillId="4" borderId="0" xfId="0" quotePrefix="1" applyNumberFormat="1" applyFont="1" applyFill="1" applyAlignment="1">
      <alignment horizontal="centerContinuous" vertical="center"/>
    </xf>
    <xf numFmtId="164" fontId="13" fillId="4" borderId="0" xfId="0" applyNumberFormat="1" applyFont="1" applyFill="1" applyAlignment="1">
      <alignment vertical="center"/>
    </xf>
    <xf numFmtId="167" fontId="12" fillId="4" borderId="0" xfId="3" applyFont="1" applyFill="1" applyBorder="1" applyAlignment="1">
      <alignment horizontal="center"/>
    </xf>
    <xf numFmtId="167" fontId="11" fillId="4" borderId="0" xfId="3" applyFont="1" applyFill="1" applyBorder="1" applyAlignment="1">
      <alignment horizontal="left"/>
    </xf>
    <xf numFmtId="37" fontId="11" fillId="4" borderId="0" xfId="1" applyNumberFormat="1" applyFont="1" applyFill="1" applyBorder="1" applyAlignment="1">
      <alignment vertical="center"/>
    </xf>
    <xf numFmtId="0" fontId="2" fillId="0" borderId="0" xfId="20"/>
    <xf numFmtId="0" fontId="30" fillId="0" borderId="0" xfId="20" applyFont="1" applyAlignment="1">
      <alignment horizontal="center"/>
    </xf>
    <xf numFmtId="0" fontId="30" fillId="0" borderId="1" xfId="20" applyFont="1" applyBorder="1" applyAlignment="1">
      <alignment horizontal="center" vertical="center" wrapText="1"/>
    </xf>
    <xf numFmtId="168" fontId="0" fillId="0" borderId="0" xfId="21" applyNumberFormat="1" applyFont="1"/>
    <xf numFmtId="168" fontId="0" fillId="0" borderId="0" xfId="21" applyNumberFormat="1" applyFont="1" applyBorder="1"/>
    <xf numFmtId="168" fontId="2" fillId="0" borderId="0" xfId="20" applyNumberFormat="1"/>
    <xf numFmtId="168" fontId="0" fillId="0" borderId="0" xfId="21" applyNumberFormat="1" applyFont="1" applyFill="1"/>
    <xf numFmtId="0" fontId="2" fillId="0" borderId="0" xfId="20" applyAlignment="1">
      <alignment horizontal="left" indent="2"/>
    </xf>
    <xf numFmtId="173" fontId="0" fillId="0" borderId="0" xfId="22" applyNumberFormat="1" applyFont="1"/>
    <xf numFmtId="173" fontId="0" fillId="0" borderId="0" xfId="22" applyNumberFormat="1" applyFont="1" applyFill="1"/>
    <xf numFmtId="0" fontId="30" fillId="0" borderId="0" xfId="20" applyFont="1"/>
    <xf numFmtId="170" fontId="30" fillId="0" borderId="3" xfId="22" applyNumberFormat="1" applyFont="1" applyBorder="1"/>
    <xf numFmtId="170" fontId="30" fillId="0" borderId="3" xfId="22" applyNumberFormat="1" applyFont="1" applyFill="1" applyBorder="1"/>
    <xf numFmtId="0" fontId="31" fillId="0" borderId="0" xfId="20" applyFont="1"/>
    <xf numFmtId="170" fontId="0" fillId="0" borderId="0" xfId="22" applyNumberFormat="1" applyFont="1"/>
    <xf numFmtId="170" fontId="0" fillId="0" borderId="0" xfId="22" applyNumberFormat="1" applyFont="1" applyFill="1"/>
    <xf numFmtId="170" fontId="30" fillId="0" borderId="4" xfId="20" applyNumberFormat="1" applyFont="1" applyBorder="1"/>
    <xf numFmtId="170" fontId="30" fillId="0" borderId="0" xfId="20" applyNumberFormat="1" applyFont="1"/>
    <xf numFmtId="170" fontId="2" fillId="0" borderId="0" xfId="20" applyNumberFormat="1"/>
    <xf numFmtId="170" fontId="0" fillId="0" borderId="0" xfId="21" applyNumberFormat="1" applyFont="1" applyFill="1"/>
    <xf numFmtId="9" fontId="2" fillId="3" borderId="0" xfId="23" applyFill="1"/>
    <xf numFmtId="165" fontId="0" fillId="0" borderId="2" xfId="0" applyNumberFormat="1" applyBorder="1" applyAlignment="1">
      <alignment vertical="center"/>
    </xf>
    <xf numFmtId="0" fontId="14" fillId="0" borderId="0" xfId="2" applyFont="1"/>
    <xf numFmtId="0" fontId="12" fillId="0" borderId="0" xfId="2"/>
    <xf numFmtId="167" fontId="0" fillId="0" borderId="0" xfId="3" applyFont="1"/>
    <xf numFmtId="0" fontId="12" fillId="0" borderId="0" xfId="2" applyAlignment="1">
      <alignment horizontal="center"/>
    </xf>
    <xf numFmtId="43" fontId="12" fillId="0" borderId="0" xfId="2" applyNumberFormat="1"/>
    <xf numFmtId="167" fontId="0" fillId="0" borderId="0" xfId="3" applyFont="1" applyBorder="1"/>
    <xf numFmtId="1" fontId="0" fillId="4" borderId="0" xfId="0" applyNumberFormat="1" applyFill="1" applyAlignment="1">
      <alignment vertical="center"/>
    </xf>
    <xf numFmtId="175" fontId="0" fillId="4" borderId="0" xfId="0" applyNumberFormat="1" applyFill="1" applyAlignment="1">
      <alignment vertical="center"/>
    </xf>
    <xf numFmtId="0" fontId="32" fillId="4" borderId="0" xfId="0" applyFont="1" applyFill="1" applyAlignment="1">
      <alignment vertical="center"/>
    </xf>
    <xf numFmtId="167" fontId="12" fillId="0" borderId="0" xfId="3" applyFont="1" applyFill="1" applyAlignment="1">
      <alignment horizontal="center"/>
    </xf>
    <xf numFmtId="167" fontId="33" fillId="0" borderId="0" xfId="3" applyFont="1" applyFill="1"/>
    <xf numFmtId="167" fontId="34" fillId="0" borderId="0" xfId="3" applyFont="1" applyFill="1"/>
    <xf numFmtId="0" fontId="12" fillId="0" borderId="0" xfId="2" applyAlignment="1">
      <alignment wrapText="1"/>
    </xf>
    <xf numFmtId="0" fontId="14" fillId="0" borderId="4" xfId="2" applyFont="1" applyBorder="1"/>
    <xf numFmtId="167" fontId="34" fillId="0" borderId="4" xfId="3" applyFont="1" applyFill="1" applyBorder="1"/>
    <xf numFmtId="167" fontId="33" fillId="0" borderId="0" xfId="3" applyFont="1" applyFill="1" applyBorder="1"/>
    <xf numFmtId="0" fontId="14" fillId="0" borderId="0" xfId="2" applyFont="1" applyAlignment="1">
      <alignment wrapText="1"/>
    </xf>
    <xf numFmtId="167" fontId="33" fillId="0" borderId="0" xfId="3" applyFont="1" applyFill="1" applyAlignment="1">
      <alignment wrapText="1"/>
    </xf>
    <xf numFmtId="43" fontId="34" fillId="0" borderId="0" xfId="16" applyFont="1" applyFill="1"/>
    <xf numFmtId="165" fontId="0" fillId="4" borderId="2" xfId="0" applyNumberFormat="1" applyFill="1" applyBorder="1" applyAlignment="1">
      <alignment horizontal="right" vertical="center"/>
    </xf>
    <xf numFmtId="166" fontId="0" fillId="4" borderId="0" xfId="0" applyNumberFormat="1" applyFill="1" applyAlignment="1">
      <alignment vertical="center"/>
    </xf>
    <xf numFmtId="166" fontId="0" fillId="4" borderId="1" xfId="0" applyNumberFormat="1" applyFill="1" applyBorder="1" applyAlignment="1">
      <alignment horizontal="right"/>
    </xf>
    <xf numFmtId="0" fontId="0" fillId="4" borderId="1" xfId="0" applyFill="1" applyBorder="1" applyAlignment="1">
      <alignment horizontal="right"/>
    </xf>
    <xf numFmtId="0" fontId="0" fillId="4" borderId="0" xfId="0" applyFill="1" applyAlignment="1">
      <alignment horizontal="right"/>
    </xf>
    <xf numFmtId="44" fontId="0" fillId="4" borderId="0" xfId="0" applyNumberFormat="1" applyFill="1" applyAlignment="1">
      <alignment horizontal="right"/>
    </xf>
    <xf numFmtId="38" fontId="0" fillId="0" borderId="0" xfId="0" applyNumberFormat="1" applyAlignment="1">
      <alignment vertical="center"/>
    </xf>
    <xf numFmtId="0" fontId="0" fillId="4" borderId="0" xfId="0" applyFill="1" applyAlignment="1">
      <alignment horizontal="left" vertical="center" wrapText="1"/>
    </xf>
    <xf numFmtId="0" fontId="20" fillId="0" borderId="0" xfId="20" applyFont="1" applyAlignment="1">
      <alignment horizontal="center" wrapText="1"/>
    </xf>
    <xf numFmtId="0" fontId="11" fillId="4" borderId="0" xfId="2" applyFont="1" applyFill="1" applyAlignment="1">
      <alignment horizontal="left" wrapText="1"/>
    </xf>
    <xf numFmtId="0" fontId="0" fillId="0" borderId="0" xfId="0" applyAlignment="1">
      <alignment horizontal="left" vertical="center" wrapText="1"/>
    </xf>
    <xf numFmtId="0" fontId="0" fillId="5" borderId="0" xfId="0" applyFill="1" applyAlignment="1">
      <alignment horizontal="left" vertical="center" wrapText="1"/>
    </xf>
    <xf numFmtId="0" fontId="32" fillId="0" borderId="0" xfId="0" applyFont="1" applyAlignment="1">
      <alignment horizontal="left" vertical="center" wrapText="1"/>
    </xf>
    <xf numFmtId="0" fontId="0" fillId="0" borderId="0" xfId="0" applyAlignment="1">
      <alignment horizontal="left" wrapText="1"/>
    </xf>
    <xf numFmtId="0" fontId="0" fillId="4" borderId="0" xfId="0" applyFill="1" applyAlignment="1">
      <alignment horizontal="left" vertical="top" wrapText="1"/>
    </xf>
    <xf numFmtId="0" fontId="21" fillId="0" borderId="0" xfId="0" applyFont="1" applyFill="1" applyAlignment="1">
      <alignment horizontal="centerContinuous" vertical="center"/>
    </xf>
    <xf numFmtId="0" fontId="20" fillId="0" borderId="0" xfId="0" applyFont="1" applyFill="1" applyAlignment="1">
      <alignment horizontal="centerContinuous" vertical="center"/>
    </xf>
  </cellXfs>
  <cellStyles count="39">
    <cellStyle name="60% - Accent4" xfId="1" builtinId="44"/>
    <cellStyle name="60% - Accent4 2" xfId="14" xr:uid="{00000000-0005-0000-0000-000001000000}"/>
    <cellStyle name="Comma" xfId="16" builtinId="3"/>
    <cellStyle name="Comma 10 2 2" xfId="21" xr:uid="{00000000-0005-0000-0000-000003000000}"/>
    <cellStyle name="Comma 10 2 2 2" xfId="36" xr:uid="{515E52EB-92FC-47C7-B067-A90F6362534D}"/>
    <cellStyle name="Comma 2" xfId="3" xr:uid="{00000000-0005-0000-0000-000004000000}"/>
    <cellStyle name="Comma 2 2" xfId="24" xr:uid="{D0334F43-DD3A-4198-847A-D8D83B9BE8F2}"/>
    <cellStyle name="Comma 3" xfId="6" xr:uid="{00000000-0005-0000-0000-000005000000}"/>
    <cellStyle name="Comma 3 2" xfId="26" xr:uid="{AFB355B4-DED2-4979-A940-5FC9296D36B3}"/>
    <cellStyle name="Comma 4" xfId="9" xr:uid="{00000000-0005-0000-0000-000006000000}"/>
    <cellStyle name="Comma 4 2" xfId="29" xr:uid="{60BCCB50-2433-492E-8842-9544CDF58D2E}"/>
    <cellStyle name="Comma 5" xfId="33" xr:uid="{C3D2F0D2-D3B3-4355-BC9D-479B24159F7B}"/>
    <cellStyle name="Currency 5 2 2 2" xfId="22" xr:uid="{00000000-0005-0000-0000-000007000000}"/>
    <cellStyle name="Currency 5 2 2 2 2" xfId="37" xr:uid="{94CFD641-A60B-4D49-A798-EB7DC6864D4F}"/>
    <cellStyle name="Normal" xfId="0" builtinId="0"/>
    <cellStyle name="Normal 10 2 2 3" xfId="20" xr:uid="{00000000-0005-0000-0000-000009000000}"/>
    <cellStyle name="Normal 10 2 2 3 2" xfId="35" xr:uid="{5A0F8ED8-6355-495D-A276-E68FCA83055F}"/>
    <cellStyle name="Normal 2" xfId="2" xr:uid="{00000000-0005-0000-0000-00000A000000}"/>
    <cellStyle name="Normal 3" xfId="5" xr:uid="{00000000-0005-0000-0000-00000B000000}"/>
    <cellStyle name="Normal 3 2" xfId="25" xr:uid="{1E379EFC-D415-465B-B0B5-F1DE34264752}"/>
    <cellStyle name="Normal 4" xfId="8" xr:uid="{00000000-0005-0000-0000-00000C000000}"/>
    <cellStyle name="Normal 4 2" xfId="28" xr:uid="{32C4D230-47AD-434E-9FDC-BCB0F368040A}"/>
    <cellStyle name="Normal 5" xfId="11" xr:uid="{00000000-0005-0000-0000-00000D000000}"/>
    <cellStyle name="Normal 5 2" xfId="12" xr:uid="{00000000-0005-0000-0000-00000E000000}"/>
    <cellStyle name="Normal 5 3" xfId="31" xr:uid="{673EA4BF-3595-4722-9D23-31978F76010B}"/>
    <cellStyle name="Normal 6" xfId="15" xr:uid="{00000000-0005-0000-0000-00000F000000}"/>
    <cellStyle name="Normal 6 2" xfId="32" xr:uid="{B036B52F-3DD7-40FD-A21D-8A27AB5FD464}"/>
    <cellStyle name="Normal 7" xfId="18" xr:uid="{00000000-0005-0000-0000-000010000000}"/>
    <cellStyle name="Normal 8" xfId="19" xr:uid="{00000000-0005-0000-0000-000011000000}"/>
    <cellStyle name="Normal 8 2" xfId="34" xr:uid="{01B7955E-785E-4A70-A9EE-AFB639978E5B}"/>
    <cellStyle name="Normal_2000 draft YUB Schedules with final adjustments" xfId="17" xr:uid="{00000000-0005-0000-0000-000012000000}"/>
    <cellStyle name="Percent" xfId="4" builtinId="5"/>
    <cellStyle name="Percent 11" xfId="23" xr:uid="{00000000-0005-0000-0000-000014000000}"/>
    <cellStyle name="Percent 11 2" xfId="38" xr:uid="{AFCFAA20-3F61-41B2-844E-A5EB0EEA4885}"/>
    <cellStyle name="Percent 2" xfId="7" xr:uid="{00000000-0005-0000-0000-000015000000}"/>
    <cellStyle name="Percent 2 2" xfId="27" xr:uid="{58AB238B-D773-4E4A-B4BE-67C453370DC1}"/>
    <cellStyle name="Percent 3" xfId="10" xr:uid="{00000000-0005-0000-0000-000016000000}"/>
    <cellStyle name="Percent 3 2" xfId="30" xr:uid="{E8A3F81C-957E-44B1-9D7B-C2E61B89EEEC}"/>
    <cellStyle name="Percent 4" xfId="13" xr:uid="{00000000-0005-0000-0000-000017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8" Type="http://schemas.openxmlformats.org/officeDocument/2006/relationships/worksheet" Target="worksheets/sheet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C00-0000012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D00-0000012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75777" name="Button 1" hidden="1">
              <a:extLst>
                <a:ext uri="{63B3BB69-23CF-44E3-9099-C40C66FF867C}">
                  <a14:compatExt spid="_x0000_s75777"/>
                </a:ext>
                <a:ext uri="{FF2B5EF4-FFF2-40B4-BE49-F238E27FC236}">
                  <a16:creationId xmlns:a16="http://schemas.microsoft.com/office/drawing/2014/main" id="{00000000-0008-0000-0F00-00000128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2</xdr:col>
          <xdr:colOff>0</xdr:colOff>
          <xdr:row>0</xdr:row>
          <xdr:rowOff>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00000000-0008-0000-1000-0000012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1100-0000013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181249" name="Button 1" hidden="1">
              <a:extLst>
                <a:ext uri="{63B3BB69-23CF-44E3-9099-C40C66FF867C}">
                  <a14:compatExt spid="_x0000_s181249"/>
                </a:ext>
                <a:ext uri="{FF2B5EF4-FFF2-40B4-BE49-F238E27FC236}">
                  <a16:creationId xmlns:a16="http://schemas.microsoft.com/office/drawing/2014/main" id="{00000000-0008-0000-1200-000001C402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76801" name="Button 1" hidden="1">
              <a:extLst>
                <a:ext uri="{63B3BB69-23CF-44E3-9099-C40C66FF867C}">
                  <a14:compatExt spid="_x0000_s76801"/>
                </a:ext>
                <a:ext uri="{FF2B5EF4-FFF2-40B4-BE49-F238E27FC236}">
                  <a16:creationId xmlns:a16="http://schemas.microsoft.com/office/drawing/2014/main" id="{00000000-0008-0000-1300-0000012C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77825" name="Button 1" hidden="1">
              <a:extLst>
                <a:ext uri="{63B3BB69-23CF-44E3-9099-C40C66FF867C}">
                  <a14:compatExt spid="_x0000_s77825"/>
                </a:ext>
                <a:ext uri="{FF2B5EF4-FFF2-40B4-BE49-F238E27FC236}">
                  <a16:creationId xmlns:a16="http://schemas.microsoft.com/office/drawing/2014/main" id="{00000000-0008-0000-1400-00000130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114689" name="Button 1" hidden="1">
              <a:extLst>
                <a:ext uri="{63B3BB69-23CF-44E3-9099-C40C66FF867C}">
                  <a14:compatExt spid="_x0000_s114689"/>
                </a:ext>
                <a:ext uri="{FF2B5EF4-FFF2-40B4-BE49-F238E27FC236}">
                  <a16:creationId xmlns:a16="http://schemas.microsoft.com/office/drawing/2014/main" id="{00000000-0008-0000-1500-000001C0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115713" name="Button 1" hidden="1">
              <a:extLst>
                <a:ext uri="{63B3BB69-23CF-44E3-9099-C40C66FF867C}">
                  <a14:compatExt spid="_x0000_s115713"/>
                </a:ext>
                <a:ext uri="{FF2B5EF4-FFF2-40B4-BE49-F238E27FC236}">
                  <a16:creationId xmlns:a16="http://schemas.microsoft.com/office/drawing/2014/main" id="{00000000-0008-0000-1600-000001C4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63489" name="Button 1" hidden="1">
              <a:extLst>
                <a:ext uri="{63B3BB69-23CF-44E3-9099-C40C66FF867C}">
                  <a14:compatExt spid="_x0000_s63489"/>
                </a:ext>
                <a:ext uri="{FF2B5EF4-FFF2-40B4-BE49-F238E27FC236}">
                  <a16:creationId xmlns:a16="http://schemas.microsoft.com/office/drawing/2014/main" id="{00000000-0008-0000-1800-000001F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1900-0000013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128001" name="Button 1" hidden="1">
              <a:extLst>
                <a:ext uri="{63B3BB69-23CF-44E3-9099-C40C66FF867C}">
                  <a14:compatExt spid="_x0000_s128001"/>
                </a:ext>
                <a:ext uri="{FF2B5EF4-FFF2-40B4-BE49-F238E27FC236}">
                  <a16:creationId xmlns:a16="http://schemas.microsoft.com/office/drawing/2014/main" id="{00000000-0008-0000-0700-000001F401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53249" name="Button 1" hidden="1">
              <a:extLst>
                <a:ext uri="{63B3BB69-23CF-44E3-9099-C40C66FF867C}">
                  <a14:compatExt spid="_x0000_s53249"/>
                </a:ext>
                <a:ext uri="{FF2B5EF4-FFF2-40B4-BE49-F238E27FC236}">
                  <a16:creationId xmlns:a16="http://schemas.microsoft.com/office/drawing/2014/main" id="{00000000-0008-0000-0800-000001D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900-0000011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A00-0000011C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12700</xdr:colOff>
          <xdr:row>0</xdr:row>
          <xdr:rowOff>0</xdr:rowOff>
        </xdr:from>
        <xdr:to>
          <xdr:col>1</xdr:col>
          <xdr:colOff>1212850</xdr:colOff>
          <xdr:row>0</xdr:row>
          <xdr:rowOff>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B00-00000108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CA" sz="1400" b="0" i="0" u="none" strike="noStrike" baseline="0">
                  <a:solidFill>
                    <a:srgbClr val="0000FF"/>
                  </a:solidFill>
                  <a:latin typeface="Tahoma"/>
                  <a:ea typeface="Tahoma"/>
                  <a:cs typeface="Tahoma"/>
                </a:rPr>
                <a:t>HOME</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trlProp" Target="../ctrlProps/ctrlProp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trlProp" Target="../ctrlProps/ctrlProp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trlProp" Target="../ctrlProps/ctrlProp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6.bin"/><Relationship Id="rId4" Type="http://schemas.openxmlformats.org/officeDocument/2006/relationships/ctrlProp" Target="../ctrlProps/ctrlProp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7.bin"/><Relationship Id="rId4" Type="http://schemas.openxmlformats.org/officeDocument/2006/relationships/ctrlProp" Target="../ctrlProps/ctrlProp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8.bin"/><Relationship Id="rId4" Type="http://schemas.openxmlformats.org/officeDocument/2006/relationships/ctrlProp" Target="../ctrlProps/ctrlProp1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9.bin"/><Relationship Id="rId4" Type="http://schemas.openxmlformats.org/officeDocument/2006/relationships/ctrlProp" Target="../ctrlProps/ctrlProp1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20.bin"/><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21.bin"/><Relationship Id="rId4" Type="http://schemas.openxmlformats.org/officeDocument/2006/relationships/ctrlProp" Target="../ctrlProps/ctrlProp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22.bin"/><Relationship Id="rId4" Type="http://schemas.openxmlformats.org/officeDocument/2006/relationships/ctrlProp" Target="../ctrlProps/ctrlProp18.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3.bin"/><Relationship Id="rId4" Type="http://schemas.openxmlformats.org/officeDocument/2006/relationships/ctrlProp" Target="../ctrlProps/ctrlProp19.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4.bin"/><Relationship Id="rId4" Type="http://schemas.openxmlformats.org/officeDocument/2006/relationships/ctrlProp" Target="../ctrlProps/ctrlProp20.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6.bin"/><Relationship Id="rId4"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3:L15"/>
  <sheetViews>
    <sheetView tabSelected="1" view="pageBreakPreview" zoomScaleNormal="100" zoomScaleSheetLayoutView="100" workbookViewId="0">
      <pane ySplit="3" topLeftCell="A4" activePane="bottomLeft" state="frozen"/>
      <selection activeCell="F10" sqref="F10"/>
      <selection pane="bottomLeft" activeCell="B8" sqref="B8"/>
    </sheetView>
  </sheetViews>
  <sheetFormatPr defaultColWidth="9.1796875" defaultRowHeight="12.5" x14ac:dyDescent="0.25"/>
  <cols>
    <col min="1" max="1" width="9.1796875" style="2"/>
    <col min="2" max="2" width="31.54296875" style="2" customWidth="1"/>
    <col min="3" max="3" width="1.453125" style="2" customWidth="1"/>
    <col min="4" max="5" width="11.1796875" style="2" customWidth="1"/>
    <col min="6" max="6" width="1.453125" style="2" customWidth="1"/>
    <col min="7" max="7" width="11.1796875" style="2" customWidth="1"/>
    <col min="8" max="8" width="12.26953125" style="2" customWidth="1"/>
    <col min="9" max="11" width="11.1796875" style="2" customWidth="1"/>
    <col min="12" max="16384" width="9.1796875" style="2"/>
  </cols>
  <sheetData>
    <row r="3" spans="2:12" s="1" customFormat="1" ht="15" x14ac:dyDescent="0.3">
      <c r="B3" s="73" t="s">
        <v>0</v>
      </c>
      <c r="C3" s="73"/>
      <c r="D3" s="73"/>
      <c r="E3" s="73"/>
      <c r="F3" s="73"/>
      <c r="G3" s="73"/>
      <c r="H3" s="73"/>
      <c r="I3" s="73"/>
      <c r="J3" s="73"/>
      <c r="K3" s="73"/>
    </row>
    <row r="4" spans="2:12" s="1" customFormat="1" ht="15" x14ac:dyDescent="0.3">
      <c r="B4" s="73" t="s">
        <v>57</v>
      </c>
      <c r="C4" s="73"/>
      <c r="D4" s="73"/>
      <c r="E4" s="73"/>
      <c r="F4" s="73"/>
      <c r="G4" s="73"/>
      <c r="H4" s="73"/>
      <c r="I4" s="73"/>
      <c r="J4" s="73"/>
      <c r="K4" s="73"/>
    </row>
    <row r="5" spans="2:12" ht="15.75" customHeight="1" x14ac:dyDescent="0.25">
      <c r="B5" s="74" t="s">
        <v>1</v>
      </c>
      <c r="C5" s="74"/>
      <c r="D5" s="74"/>
      <c r="E5" s="74"/>
      <c r="F5" s="74"/>
      <c r="G5" s="74"/>
      <c r="H5" s="74"/>
      <c r="I5" s="74"/>
      <c r="J5" s="74"/>
      <c r="K5" s="74"/>
    </row>
    <row r="6" spans="2:12" ht="11.25" customHeight="1" x14ac:dyDescent="0.25">
      <c r="B6" s="43"/>
      <c r="C6" s="44"/>
      <c r="D6" s="44"/>
      <c r="E6" s="45"/>
      <c r="F6" s="45"/>
      <c r="G6" s="45"/>
      <c r="H6" s="45"/>
      <c r="I6" s="45"/>
      <c r="J6" s="45"/>
    </row>
    <row r="7" spans="2:12" s="6" customFormat="1" x14ac:dyDescent="0.25">
      <c r="E7" s="7"/>
      <c r="F7" s="7"/>
      <c r="G7" s="7"/>
      <c r="H7" s="7"/>
      <c r="I7" s="7"/>
      <c r="J7" s="7"/>
      <c r="K7" s="7"/>
    </row>
    <row r="8" spans="2:12" s="6" customFormat="1" ht="25" x14ac:dyDescent="0.25">
      <c r="D8" s="9" t="s">
        <v>166</v>
      </c>
      <c r="E8" s="9" t="s">
        <v>165</v>
      </c>
      <c r="F8" s="10"/>
      <c r="G8" s="9" t="s">
        <v>156</v>
      </c>
      <c r="H8" s="9" t="s">
        <v>157</v>
      </c>
      <c r="I8" s="9" t="s">
        <v>158</v>
      </c>
      <c r="J8" s="9" t="s">
        <v>164</v>
      </c>
      <c r="K8" s="9" t="s">
        <v>159</v>
      </c>
    </row>
    <row r="9" spans="2:12" s="6" customFormat="1" ht="22.5" customHeight="1" x14ac:dyDescent="0.25">
      <c r="B9" s="6" t="s">
        <v>53</v>
      </c>
      <c r="D9" s="11">
        <f>'3.2'!D11</f>
        <v>16128.486262441762</v>
      </c>
      <c r="E9" s="11">
        <f>'3.2'!E11</f>
        <v>18053.910707069004</v>
      </c>
      <c r="F9" s="11"/>
      <c r="G9" s="11">
        <f>'3.2'!G11</f>
        <v>14735.504547565637</v>
      </c>
      <c r="H9" s="11">
        <f>'3.2'!H11</f>
        <v>15921.827465015625</v>
      </c>
      <c r="I9" s="11">
        <f>'3.2'!I11</f>
        <v>20237.325999940698</v>
      </c>
      <c r="J9" s="11">
        <f>'3.2'!J11</f>
        <v>22130.08645219171</v>
      </c>
      <c r="K9" s="11">
        <f>'3.2'!K11</f>
        <v>24130.848027578697</v>
      </c>
      <c r="L9" s="11"/>
    </row>
    <row r="10" spans="2:12" s="6" customFormat="1" ht="22.5" customHeight="1" x14ac:dyDescent="0.25">
      <c r="B10" s="6" t="s">
        <v>73</v>
      </c>
      <c r="D10" s="13">
        <f>'3.3'!D17</f>
        <v>34929.898411570495</v>
      </c>
      <c r="E10" s="13">
        <f>'3.3'!E17</f>
        <v>37314.181862513782</v>
      </c>
      <c r="F10" s="13"/>
      <c r="G10" s="13">
        <f>'3.3'!G17</f>
        <v>35138.602459999995</v>
      </c>
      <c r="H10" s="13">
        <f>'3.3'!H17</f>
        <v>40149.619019999998</v>
      </c>
      <c r="I10" s="13">
        <f>'3.3'!I17</f>
        <v>43142.680897142338</v>
      </c>
      <c r="J10" s="13">
        <f>'3.3'!J17</f>
        <v>45678.27353610297</v>
      </c>
      <c r="K10" s="13">
        <f>'3.3'!K17</f>
        <v>46749.652266542929</v>
      </c>
      <c r="L10" s="11"/>
    </row>
    <row r="11" spans="2:12" s="6" customFormat="1" ht="22.5" customHeight="1" x14ac:dyDescent="0.25">
      <c r="B11" s="6" t="s">
        <v>2</v>
      </c>
      <c r="D11" s="46">
        <f>'3.13'!D16</f>
        <v>12811.048092555557</v>
      </c>
      <c r="E11" s="46">
        <f>'3.13'!E16</f>
        <v>14702.884092555556</v>
      </c>
      <c r="F11" s="46"/>
      <c r="G11" s="46">
        <f>'3.13'!G16</f>
        <v>12902.150092555554</v>
      </c>
      <c r="H11" s="46">
        <f>'3.13'!H16</f>
        <v>15136.951146055557</v>
      </c>
      <c r="I11" s="46">
        <f>'3.13'!I16</f>
        <v>20261.164092555555</v>
      </c>
      <c r="J11" s="46">
        <f>'3.13'!J16</f>
        <v>24189.578092555555</v>
      </c>
      <c r="K11" s="46">
        <f>'3.13'!K16</f>
        <v>26397.862092555555</v>
      </c>
      <c r="L11" s="11"/>
    </row>
    <row r="12" spans="2:12" s="6" customFormat="1" ht="22.5" customHeight="1" x14ac:dyDescent="0.25">
      <c r="B12" s="6" t="s">
        <v>3</v>
      </c>
      <c r="D12" s="46">
        <v>18691.172440937735</v>
      </c>
      <c r="E12" s="46">
        <v>21273.197424685066</v>
      </c>
      <c r="F12" s="46"/>
      <c r="G12" s="46">
        <v>15664.040690377295</v>
      </c>
      <c r="H12" s="46">
        <v>18033.060374708315</v>
      </c>
      <c r="I12" s="46">
        <v>23750.592338771181</v>
      </c>
      <c r="J12" s="46">
        <v>30408.307295509523</v>
      </c>
      <c r="K12" s="46">
        <v>37571.30448689546</v>
      </c>
      <c r="L12" s="11"/>
    </row>
    <row r="13" spans="2:12" s="6" customFormat="1" ht="22.5" customHeight="1" x14ac:dyDescent="0.25">
      <c r="B13" s="6" t="s">
        <v>79</v>
      </c>
      <c r="D13" s="47">
        <f>SUM(D9:D12)</f>
        <v>82560.605207505549</v>
      </c>
      <c r="E13" s="47">
        <f>SUM(E9:E12)</f>
        <v>91344.174086823419</v>
      </c>
      <c r="F13" s="11"/>
      <c r="G13" s="47">
        <f t="shared" ref="G13" si="0">SUM(G9:G12)</f>
        <v>78440.297790498473</v>
      </c>
      <c r="H13" s="47">
        <f t="shared" ref="H13" si="1">SUM(H9:H12)</f>
        <v>89241.458005779481</v>
      </c>
      <c r="I13" s="47">
        <f>SUM(I9:I12)</f>
        <v>107391.76332840977</v>
      </c>
      <c r="J13" s="47">
        <f>SUM(J9:J12)</f>
        <v>122406.24537635977</v>
      </c>
      <c r="K13" s="47">
        <f>SUM(K9:K12)</f>
        <v>134849.66687357263</v>
      </c>
      <c r="L13" s="11"/>
    </row>
    <row r="14" spans="2:12" s="6" customFormat="1" x14ac:dyDescent="0.25"/>
    <row r="15" spans="2:12" s="6" customFormat="1" x14ac:dyDescent="0.25"/>
  </sheetData>
  <pageMargins left="0.7" right="0.7" top="0.75" bottom="0.75" header="0.3" footer="0.3"/>
  <pageSetup scale="95"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Button 3">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3:AB19"/>
  <sheetViews>
    <sheetView view="pageBreakPreview" zoomScale="115" zoomScaleNormal="100" zoomScaleSheetLayoutView="115" workbookViewId="0">
      <pane ySplit="3" topLeftCell="A4" activePane="bottomLeft" state="frozen"/>
      <selection activeCell="F10" sqref="F10"/>
      <selection pane="bottomLeft" activeCell="D5" sqref="D5"/>
    </sheetView>
  </sheetViews>
  <sheetFormatPr defaultColWidth="9.1796875" defaultRowHeight="12.5" x14ac:dyDescent="0.25"/>
  <cols>
    <col min="1" max="1" width="9.1796875" style="2"/>
    <col min="2" max="2" width="19.54296875" style="2" customWidth="1"/>
    <col min="3" max="3" width="1.453125" style="2" customWidth="1"/>
    <col min="4" max="4" width="9.7265625" style="2" customWidth="1"/>
    <col min="5" max="5" width="11.453125" style="2" customWidth="1"/>
    <col min="6" max="6" width="1.453125" style="2" customWidth="1"/>
    <col min="7" max="7" width="11.453125" style="2" customWidth="1"/>
    <col min="8" max="8" width="13.26953125" style="2" customWidth="1"/>
    <col min="9" max="10" width="10.81640625" style="2" customWidth="1"/>
    <col min="11" max="11" width="11.453125" style="2" customWidth="1"/>
    <col min="12" max="12" width="9.1796875" style="2"/>
    <col min="29" max="16384" width="9.1796875" style="2"/>
  </cols>
  <sheetData>
    <row r="3" spans="2:28" s="1" customFormat="1" ht="15" x14ac:dyDescent="0.3">
      <c r="B3" s="76" t="s">
        <v>153</v>
      </c>
      <c r="C3" s="76"/>
      <c r="D3" s="76"/>
      <c r="E3" s="76"/>
      <c r="F3" s="76"/>
      <c r="G3" s="76"/>
      <c r="H3" s="76"/>
      <c r="I3" s="76"/>
      <c r="J3" s="76"/>
      <c r="K3" s="76"/>
    </row>
    <row r="4" spans="2:28" s="1" customFormat="1" ht="15" x14ac:dyDescent="0.3">
      <c r="B4" s="76" t="s">
        <v>19</v>
      </c>
      <c r="C4" s="76"/>
      <c r="D4" s="76"/>
      <c r="E4" s="76"/>
      <c r="F4" s="76"/>
      <c r="G4" s="76"/>
      <c r="H4" s="76"/>
      <c r="I4" s="76"/>
      <c r="J4" s="76"/>
      <c r="K4" s="76"/>
    </row>
    <row r="5" spans="2:28" ht="15.75" customHeight="1" x14ac:dyDescent="0.25">
      <c r="B5" s="77" t="s">
        <v>1</v>
      </c>
      <c r="C5" s="77"/>
      <c r="D5" s="77"/>
      <c r="E5" s="77"/>
      <c r="F5" s="77"/>
      <c r="G5" s="77"/>
      <c r="H5" s="77"/>
      <c r="I5" s="77"/>
      <c r="J5" s="77"/>
      <c r="K5" s="77"/>
    </row>
    <row r="6" spans="2:28" ht="11.25" customHeight="1" x14ac:dyDescent="0.25">
      <c r="B6" s="3"/>
      <c r="C6" s="4"/>
      <c r="D6" s="4"/>
      <c r="E6" s="5"/>
      <c r="F6" s="5"/>
      <c r="G6" s="5"/>
      <c r="H6" s="5"/>
      <c r="I6" s="5"/>
      <c r="J6" s="5"/>
    </row>
    <row r="7" spans="2:28" s="6" customFormat="1" x14ac:dyDescent="0.25">
      <c r="E7" s="7"/>
      <c r="F7" s="7"/>
      <c r="G7" s="7"/>
      <c r="H7" s="7"/>
      <c r="I7" s="7"/>
      <c r="J7" s="7"/>
      <c r="K7" s="7"/>
    </row>
    <row r="8" spans="2:28" s="6" customFormat="1" ht="25" x14ac:dyDescent="0.25">
      <c r="D8" s="9" t="s">
        <v>166</v>
      </c>
      <c r="E8" s="9" t="s">
        <v>165</v>
      </c>
      <c r="F8" s="10"/>
      <c r="G8" s="9" t="s">
        <v>156</v>
      </c>
      <c r="H8" s="9" t="s">
        <v>157</v>
      </c>
      <c r="I8" s="9" t="s">
        <v>158</v>
      </c>
      <c r="J8" s="9" t="s">
        <v>164</v>
      </c>
      <c r="K8" s="9" t="s">
        <v>159</v>
      </c>
    </row>
    <row r="9" spans="2:28" s="6" customFormat="1" ht="22.5" customHeight="1" x14ac:dyDescent="0.25">
      <c r="B9" s="6" t="s">
        <v>4</v>
      </c>
      <c r="D9" s="11">
        <v>656.34336269706205</v>
      </c>
      <c r="E9" s="11">
        <v>666.4309920119349</v>
      </c>
      <c r="F9" s="11"/>
      <c r="G9" s="11">
        <v>343.05559499999998</v>
      </c>
      <c r="H9" s="11">
        <v>636.53591999999992</v>
      </c>
      <c r="I9" s="11">
        <v>565.37311</v>
      </c>
      <c r="J9" s="11">
        <v>639.02393999999993</v>
      </c>
      <c r="K9" s="11">
        <v>647.79393999999991</v>
      </c>
    </row>
    <row r="10" spans="2:28" s="6" customFormat="1" ht="22.5" customHeight="1" x14ac:dyDescent="0.25">
      <c r="B10" s="6" t="s">
        <v>92</v>
      </c>
      <c r="D10" s="13">
        <v>1304.573018209996</v>
      </c>
      <c r="E10" s="13">
        <v>1131.4835335141418</v>
      </c>
      <c r="F10" s="13"/>
      <c r="G10" s="13">
        <f>'3.6.1'!G9</f>
        <v>1304.7534250847502</v>
      </c>
      <c r="H10" s="13">
        <f>'3.6.1'!H9</f>
        <v>1304.9838768688401</v>
      </c>
      <c r="I10" s="13">
        <f>'3.6.1'!I9</f>
        <v>1207.879401703641</v>
      </c>
      <c r="J10" s="13">
        <f>'3.6.1'!J9</f>
        <v>1502.0716889704302</v>
      </c>
      <c r="K10" s="13">
        <f>'3.6.1'!K9</f>
        <v>1055.5476387991803</v>
      </c>
    </row>
    <row r="11" spans="2:28" s="6" customFormat="1" ht="22.5" customHeight="1" x14ac:dyDescent="0.25">
      <c r="B11" s="6" t="s">
        <v>56</v>
      </c>
      <c r="D11" s="13">
        <v>479.63498179000408</v>
      </c>
      <c r="E11" s="13">
        <v>279.11346648585823</v>
      </c>
      <c r="F11" s="13"/>
      <c r="G11" s="13">
        <v>282.94008491525005</v>
      </c>
      <c r="H11" s="13">
        <v>223.11891813115994</v>
      </c>
      <c r="I11" s="13">
        <v>407.20859829635901</v>
      </c>
      <c r="J11" s="13">
        <v>414.33407102956971</v>
      </c>
      <c r="K11" s="13">
        <v>424.71511640081962</v>
      </c>
    </row>
    <row r="12" spans="2:28" s="6" customFormat="1" ht="22.5" customHeight="1" thickBot="1" x14ac:dyDescent="0.3">
      <c r="B12" s="6" t="s">
        <v>68</v>
      </c>
      <c r="D12" s="16">
        <f>SUM(D9:D10,D11)</f>
        <v>2440.5513626970624</v>
      </c>
      <c r="E12" s="16">
        <f>SUM(E9:E10,E11)</f>
        <v>2077.0279920119347</v>
      </c>
      <c r="F12" s="16"/>
      <c r="G12" s="16">
        <f>SUM(G9:G10,G11)</f>
        <v>1930.7491050000003</v>
      </c>
      <c r="H12" s="16">
        <f>SUM(H9:H10,H11)</f>
        <v>2164.638715</v>
      </c>
      <c r="I12" s="16">
        <f>SUM(I9:I10,I11)</f>
        <v>2180.4611100000002</v>
      </c>
      <c r="J12" s="16">
        <f>SUM(J9:J10,J11)</f>
        <v>2555.4296999999997</v>
      </c>
      <c r="K12" s="16">
        <f>SUM(K9:K10,K11)</f>
        <v>2128.0566951999999</v>
      </c>
    </row>
    <row r="13" spans="2:28" ht="13" thickTop="1" x14ac:dyDescent="0.25"/>
    <row r="14" spans="2:28" x14ac:dyDescent="0.25">
      <c r="M14" s="2"/>
      <c r="N14" s="2"/>
      <c r="O14" s="2"/>
      <c r="P14" s="2"/>
      <c r="Q14" s="2"/>
      <c r="R14" s="2"/>
      <c r="S14" s="2"/>
      <c r="T14" s="2"/>
      <c r="U14" s="2"/>
      <c r="V14" s="2"/>
      <c r="W14" s="2"/>
      <c r="X14" s="2"/>
      <c r="Y14" s="2"/>
      <c r="Z14" s="2"/>
      <c r="AA14" s="2"/>
      <c r="AB14" s="2"/>
    </row>
    <row r="15" spans="2:28" x14ac:dyDescent="0.25">
      <c r="M15" s="2"/>
      <c r="N15" s="2"/>
      <c r="O15" s="2"/>
      <c r="P15" s="2"/>
      <c r="Q15" s="2"/>
      <c r="R15" s="2"/>
      <c r="S15" s="2"/>
      <c r="T15" s="2"/>
      <c r="U15" s="2"/>
      <c r="V15" s="2"/>
      <c r="W15" s="2"/>
      <c r="X15" s="2"/>
      <c r="Y15" s="2"/>
      <c r="Z15" s="2"/>
      <c r="AA15" s="2"/>
      <c r="AB15" s="2"/>
    </row>
    <row r="16" spans="2:28" x14ac:dyDescent="0.25">
      <c r="M16" s="2"/>
      <c r="N16" s="2"/>
      <c r="O16" s="2"/>
      <c r="P16" s="2"/>
      <c r="Q16" s="2"/>
      <c r="R16" s="2"/>
      <c r="S16" s="2"/>
      <c r="T16" s="2"/>
      <c r="U16" s="2"/>
      <c r="V16" s="2"/>
      <c r="W16" s="2"/>
      <c r="X16" s="2"/>
      <c r="Y16" s="2"/>
      <c r="Z16" s="2"/>
      <c r="AA16" s="2"/>
      <c r="AB16" s="2"/>
    </row>
    <row r="17" s="2" customFormat="1" x14ac:dyDescent="0.25"/>
    <row r="18" s="2" customFormat="1" x14ac:dyDescent="0.25"/>
    <row r="19" s="2" customFormat="1" x14ac:dyDescent="0.25"/>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B3:M13"/>
  <sheetViews>
    <sheetView view="pageBreakPreview" zoomScale="115" zoomScaleNormal="100" zoomScaleSheetLayoutView="115" workbookViewId="0">
      <pane ySplit="3" topLeftCell="A4" activePane="bottomLeft" state="frozen"/>
      <selection activeCell="F10" sqref="F10"/>
      <selection pane="bottomLeft" activeCell="B6" sqref="B6"/>
    </sheetView>
  </sheetViews>
  <sheetFormatPr defaultColWidth="9.1796875" defaultRowHeight="12.5" x14ac:dyDescent="0.25"/>
  <cols>
    <col min="1" max="1" width="9.1796875" style="2"/>
    <col min="2" max="2" width="19.1796875" style="2" customWidth="1"/>
    <col min="3" max="3" width="1.453125" style="2" customWidth="1"/>
    <col min="4" max="4" width="10.26953125" style="2" customWidth="1"/>
    <col min="5" max="5" width="11.453125" style="2" customWidth="1"/>
    <col min="6" max="6" width="1.453125" style="2" customWidth="1"/>
    <col min="7" max="7" width="11.453125" style="2" customWidth="1"/>
    <col min="8" max="8" width="13" style="2" customWidth="1"/>
    <col min="9" max="10" width="10.54296875" style="2" customWidth="1"/>
    <col min="11" max="11" width="11.453125" style="2" customWidth="1"/>
    <col min="12" max="16384" width="9.1796875" style="2"/>
  </cols>
  <sheetData>
    <row r="3" spans="2:13" s="1" customFormat="1" ht="15" x14ac:dyDescent="0.3">
      <c r="B3" s="76" t="s">
        <v>152</v>
      </c>
      <c r="C3" s="76"/>
      <c r="D3" s="76"/>
      <c r="E3" s="76"/>
      <c r="F3" s="76"/>
      <c r="G3" s="76"/>
      <c r="H3" s="76"/>
      <c r="I3" s="76"/>
      <c r="J3" s="76"/>
      <c r="K3" s="76"/>
    </row>
    <row r="4" spans="2:13" s="1" customFormat="1" ht="15" x14ac:dyDescent="0.3">
      <c r="B4" s="76" t="s">
        <v>20</v>
      </c>
      <c r="C4" s="76"/>
      <c r="D4" s="76"/>
      <c r="E4" s="76"/>
      <c r="F4" s="76"/>
      <c r="G4" s="76"/>
      <c r="H4" s="76"/>
      <c r="I4" s="76"/>
      <c r="J4" s="76"/>
      <c r="K4" s="76"/>
    </row>
    <row r="5" spans="2:13" ht="15.75" customHeight="1" x14ac:dyDescent="0.25">
      <c r="B5" s="77" t="s">
        <v>1</v>
      </c>
      <c r="C5" s="77"/>
      <c r="D5" s="77"/>
      <c r="E5" s="77"/>
      <c r="F5" s="77"/>
      <c r="G5" s="77"/>
      <c r="H5" s="77"/>
      <c r="I5" s="77"/>
      <c r="J5" s="77"/>
      <c r="K5" s="77"/>
    </row>
    <row r="6" spans="2:13" ht="11.25" customHeight="1" x14ac:dyDescent="0.25">
      <c r="B6" s="3"/>
      <c r="C6" s="4"/>
      <c r="D6" s="4"/>
      <c r="E6" s="5"/>
      <c r="F6" s="5"/>
      <c r="G6" s="5"/>
      <c r="H6" s="5"/>
      <c r="I6" s="5"/>
      <c r="J6" s="5"/>
    </row>
    <row r="7" spans="2:13" s="6" customFormat="1" x14ac:dyDescent="0.25">
      <c r="E7" s="7"/>
      <c r="F7" s="7"/>
      <c r="G7" s="7"/>
      <c r="H7" s="7"/>
      <c r="I7" s="7"/>
      <c r="J7" s="7"/>
      <c r="K7" s="7"/>
    </row>
    <row r="8" spans="2:13" s="6" customFormat="1" ht="25" x14ac:dyDescent="0.25">
      <c r="D8" s="9" t="s">
        <v>166</v>
      </c>
      <c r="E8" s="9" t="s">
        <v>165</v>
      </c>
      <c r="F8" s="10"/>
      <c r="G8" s="9" t="s">
        <v>156</v>
      </c>
      <c r="H8" s="9" t="s">
        <v>157</v>
      </c>
      <c r="I8" s="9" t="s">
        <v>158</v>
      </c>
      <c r="J8" s="9" t="s">
        <v>164</v>
      </c>
      <c r="K8" s="9" t="s">
        <v>159</v>
      </c>
    </row>
    <row r="9" spans="2:13" s="6" customFormat="1" ht="22.5" customHeight="1" x14ac:dyDescent="0.25">
      <c r="B9" s="6" t="s">
        <v>4</v>
      </c>
      <c r="D9" s="11">
        <v>750.9842043730365</v>
      </c>
      <c r="E9" s="11">
        <v>763.95617809211831</v>
      </c>
      <c r="F9" s="11"/>
      <c r="G9" s="11">
        <v>652.91051500000003</v>
      </c>
      <c r="H9" s="11">
        <v>930.21657000000005</v>
      </c>
      <c r="I9" s="11">
        <v>808.35532025184727</v>
      </c>
      <c r="J9" s="11">
        <v>841.24139899660349</v>
      </c>
      <c r="K9" s="11">
        <v>866.87857139264554</v>
      </c>
    </row>
    <row r="10" spans="2:13" s="6" customFormat="1" ht="22.5" customHeight="1" x14ac:dyDescent="0.25">
      <c r="B10" s="6" t="s">
        <v>92</v>
      </c>
      <c r="D10" s="13">
        <v>34.426981790003872</v>
      </c>
      <c r="E10" s="13">
        <v>207.51646648585819</v>
      </c>
      <c r="F10" s="13"/>
      <c r="G10" s="13">
        <f>'3.6.1'!G10</f>
        <v>34.097444915249682</v>
      </c>
      <c r="H10" s="13">
        <f>'3.6.1'!G10</f>
        <v>34.097444915249682</v>
      </c>
      <c r="I10" s="13">
        <f>'3.6.1'!I10</f>
        <v>190.22259829635902</v>
      </c>
      <c r="J10" s="13">
        <f>'3.6.1'!J10</f>
        <v>193.00835102956984</v>
      </c>
      <c r="K10" s="13">
        <f>'3.6.1'!K10</f>
        <v>198.96288200081972</v>
      </c>
    </row>
    <row r="11" spans="2:13" s="6" customFormat="1" ht="22.5" customHeight="1" x14ac:dyDescent="0.25">
      <c r="B11" s="6" t="s">
        <v>56</v>
      </c>
      <c r="D11" s="13">
        <v>242.06101820999612</v>
      </c>
      <c r="E11" s="13">
        <v>218.58353351414183</v>
      </c>
      <c r="F11" s="13"/>
      <c r="G11" s="13">
        <v>358.43896508475035</v>
      </c>
      <c r="H11" s="13">
        <v>610.93002008475037</v>
      </c>
      <c r="I11" s="13">
        <v>235.97440170364098</v>
      </c>
      <c r="J11" s="13">
        <v>241.71258897043015</v>
      </c>
      <c r="K11" s="13">
        <v>244.45247679918032</v>
      </c>
    </row>
    <row r="12" spans="2:13" s="6" customFormat="1" ht="22.5" customHeight="1" thickBot="1" x14ac:dyDescent="0.3">
      <c r="B12" s="6" t="s">
        <v>69</v>
      </c>
      <c r="D12" s="16">
        <f>SUM(D9,D10,D11)</f>
        <v>1027.4722043730364</v>
      </c>
      <c r="E12" s="16">
        <f>SUM(E9,E10,E11)</f>
        <v>1190.0561780921184</v>
      </c>
      <c r="F12" s="11"/>
      <c r="G12" s="16">
        <f t="shared" ref="G12:K12" si="0">SUM(G9,G10,G11)</f>
        <v>1045.446925</v>
      </c>
      <c r="H12" s="16">
        <f t="shared" si="0"/>
        <v>1575.2440350000002</v>
      </c>
      <c r="I12" s="16">
        <f t="shared" si="0"/>
        <v>1234.5523202518473</v>
      </c>
      <c r="J12" s="16">
        <f t="shared" ref="J12" si="1">SUM(J9,J10,J11)</f>
        <v>1275.9623389966036</v>
      </c>
      <c r="K12" s="16">
        <f t="shared" si="0"/>
        <v>1310.2939301926453</v>
      </c>
      <c r="M12" s="11"/>
    </row>
    <row r="13" spans="2:13" ht="13" thickTop="1" x14ac:dyDescent="0.25"/>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3:L14"/>
  <sheetViews>
    <sheetView view="pageBreakPreview" zoomScale="115" zoomScaleNormal="100" zoomScaleSheetLayoutView="115" workbookViewId="0">
      <pane ySplit="3" topLeftCell="A9" activePane="bottomLeft" state="frozen"/>
      <selection activeCell="F10" sqref="F10"/>
      <selection pane="bottomLeft" activeCell="B12" sqref="B12"/>
    </sheetView>
  </sheetViews>
  <sheetFormatPr defaultColWidth="9.1796875" defaultRowHeight="12.5" x14ac:dyDescent="0.25"/>
  <cols>
    <col min="1" max="1" width="9.1796875" style="2"/>
    <col min="2" max="2" width="29.453125" style="2" customWidth="1"/>
    <col min="3" max="3" width="1.453125" style="2" customWidth="1"/>
    <col min="4" max="4" width="10.1796875" style="2" customWidth="1"/>
    <col min="5" max="5" width="11.453125" style="2" customWidth="1"/>
    <col min="6" max="6" width="1.453125" style="2" customWidth="1"/>
    <col min="7" max="7" width="11.453125" style="2" customWidth="1"/>
    <col min="8" max="8" width="12.54296875" style="2" customWidth="1"/>
    <col min="9" max="10" width="10.26953125" style="2" customWidth="1"/>
    <col min="11" max="11" width="11.453125" style="2" customWidth="1"/>
    <col min="12" max="16384" width="9.1796875" style="2"/>
  </cols>
  <sheetData>
    <row r="3" spans="2:12" s="1" customFormat="1" ht="15" x14ac:dyDescent="0.3">
      <c r="B3" s="76" t="s">
        <v>24</v>
      </c>
      <c r="C3" s="76"/>
      <c r="D3" s="76"/>
      <c r="E3" s="76"/>
      <c r="F3" s="76"/>
      <c r="G3" s="76"/>
      <c r="H3" s="76"/>
      <c r="I3" s="76"/>
      <c r="J3" s="76"/>
      <c r="K3" s="76"/>
    </row>
    <row r="4" spans="2:12" s="1" customFormat="1" ht="15" x14ac:dyDescent="0.3">
      <c r="B4" s="76" t="s">
        <v>23</v>
      </c>
      <c r="C4" s="76"/>
      <c r="D4" s="76"/>
      <c r="E4" s="76"/>
      <c r="F4" s="76"/>
      <c r="G4" s="76"/>
      <c r="H4" s="76"/>
      <c r="I4" s="76"/>
      <c r="J4" s="76"/>
      <c r="K4" s="76"/>
    </row>
    <row r="5" spans="2:12" ht="15.75" customHeight="1" x14ac:dyDescent="0.25">
      <c r="B5" s="77" t="s">
        <v>1</v>
      </c>
      <c r="C5" s="77"/>
      <c r="D5" s="77"/>
      <c r="E5" s="77"/>
      <c r="F5" s="77"/>
      <c r="G5" s="77"/>
      <c r="H5" s="77"/>
      <c r="I5" s="77"/>
      <c r="J5" s="77"/>
      <c r="K5" s="77"/>
    </row>
    <row r="6" spans="2:12" ht="11.25" customHeight="1" x14ac:dyDescent="0.25">
      <c r="B6" s="3"/>
      <c r="C6" s="4"/>
      <c r="D6" s="4"/>
      <c r="E6" s="5"/>
      <c r="F6" s="5"/>
      <c r="G6" s="5"/>
      <c r="H6" s="5"/>
      <c r="I6" s="5"/>
      <c r="J6" s="5"/>
    </row>
    <row r="7" spans="2:12" s="6" customFormat="1" x14ac:dyDescent="0.25">
      <c r="E7" s="7"/>
      <c r="F7" s="7"/>
      <c r="G7" s="7"/>
      <c r="H7" s="7"/>
      <c r="I7" s="7"/>
      <c r="J7" s="7"/>
      <c r="K7" s="7"/>
    </row>
    <row r="8" spans="2:12" s="6" customFormat="1" ht="25" x14ac:dyDescent="0.25">
      <c r="D8" s="9" t="s">
        <v>166</v>
      </c>
      <c r="E8" s="9" t="s">
        <v>165</v>
      </c>
      <c r="F8" s="10"/>
      <c r="G8" s="9" t="s">
        <v>156</v>
      </c>
      <c r="H8" s="9" t="s">
        <v>157</v>
      </c>
      <c r="I8" s="9" t="s">
        <v>158</v>
      </c>
      <c r="J8" s="9" t="s">
        <v>164</v>
      </c>
      <c r="K8" s="9" t="s">
        <v>159</v>
      </c>
    </row>
    <row r="9" spans="2:12" s="6" customFormat="1" ht="22.5" customHeight="1" x14ac:dyDescent="0.25">
      <c r="B9" s="6" t="s">
        <v>4</v>
      </c>
      <c r="D9" s="11">
        <v>342.27322230770352</v>
      </c>
      <c r="E9" s="11">
        <v>349.97245372746323</v>
      </c>
      <c r="F9" s="11"/>
      <c r="G9" s="11">
        <v>371.29205000000007</v>
      </c>
      <c r="H9" s="11">
        <v>425</v>
      </c>
      <c r="I9" s="11">
        <v>374.34935130287187</v>
      </c>
      <c r="J9" s="11">
        <v>388.38370276005008</v>
      </c>
      <c r="K9" s="11">
        <v>388.76325746256316</v>
      </c>
      <c r="L9" s="12"/>
    </row>
    <row r="10" spans="2:12" s="6" customFormat="1" ht="22.5" customHeight="1" x14ac:dyDescent="0.25">
      <c r="B10" s="6" t="s">
        <v>55</v>
      </c>
      <c r="D10" s="13">
        <v>631.97099999999978</v>
      </c>
      <c r="E10" s="13">
        <v>631.971</v>
      </c>
      <c r="F10" s="13"/>
      <c r="G10" s="13">
        <v>694.63522</v>
      </c>
      <c r="H10" s="13">
        <v>704.91581000000008</v>
      </c>
      <c r="I10" s="13">
        <v>692.10599999999977</v>
      </c>
      <c r="J10" s="13">
        <v>705.9481199999999</v>
      </c>
      <c r="K10" s="13">
        <v>720.06708239999989</v>
      </c>
      <c r="L10" s="18"/>
    </row>
    <row r="11" spans="2:12" s="6" customFormat="1" ht="30.75" customHeight="1" x14ac:dyDescent="0.25">
      <c r="B11" s="14" t="s">
        <v>75</v>
      </c>
      <c r="D11" s="13">
        <v>569.18700000000001</v>
      </c>
      <c r="E11" s="13">
        <v>465.81799999999998</v>
      </c>
      <c r="F11" s="13"/>
      <c r="G11" s="13">
        <v>802.70904000000007</v>
      </c>
      <c r="H11" s="13">
        <v>743.89601000000005</v>
      </c>
      <c r="I11" s="13">
        <v>584.596</v>
      </c>
      <c r="J11" s="13">
        <v>596.28791999999999</v>
      </c>
      <c r="K11" s="13">
        <v>608.21367839999994</v>
      </c>
      <c r="L11" s="12"/>
    </row>
    <row r="12" spans="2:12" s="6" customFormat="1" ht="22.5" customHeight="1" x14ac:dyDescent="0.25">
      <c r="B12" s="6" t="s">
        <v>80</v>
      </c>
      <c r="D12" s="13">
        <v>167.38</v>
      </c>
      <c r="E12" s="13">
        <v>167.38</v>
      </c>
      <c r="F12" s="13"/>
      <c r="G12" s="13">
        <v>54.40175</v>
      </c>
      <c r="H12" s="13">
        <v>106.10145000000001</v>
      </c>
      <c r="I12" s="13">
        <v>108.47599999999977</v>
      </c>
      <c r="J12" s="13">
        <v>110.4655199999998</v>
      </c>
      <c r="K12" s="13">
        <v>112.55483039999974</v>
      </c>
      <c r="L12" s="12"/>
    </row>
    <row r="13" spans="2:12" s="6" customFormat="1" ht="22.5" customHeight="1" thickBot="1" x14ac:dyDescent="0.3">
      <c r="B13" s="6" t="s">
        <v>70</v>
      </c>
      <c r="D13" s="16">
        <f>SUM(D9:D12)</f>
        <v>1710.8112223077032</v>
      </c>
      <c r="E13" s="16">
        <f>SUM(E9:E12)</f>
        <v>1615.1414537274632</v>
      </c>
      <c r="F13" s="11"/>
      <c r="G13" s="16">
        <f>SUM(G9:G12)</f>
        <v>1923.0380600000003</v>
      </c>
      <c r="H13" s="16">
        <f>SUM(H9:H12)</f>
        <v>1979.91327</v>
      </c>
      <c r="I13" s="16">
        <f>SUM(I9:I12)</f>
        <v>1759.5273513028715</v>
      </c>
      <c r="J13" s="16">
        <f>SUM(J9:J12)</f>
        <v>1801.0852627600498</v>
      </c>
      <c r="K13" s="16">
        <f>SUM(K9:K12)</f>
        <v>1829.5988486625627</v>
      </c>
    </row>
    <row r="14" spans="2:12" s="6" customFormat="1" ht="22.5" customHeight="1" thickTop="1" x14ac:dyDescent="0.25">
      <c r="K14" s="11"/>
    </row>
  </sheetData>
  <pageMargins left="0.7" right="0.7" top="0.75" bottom="0.75" header="0.3" footer="0.3"/>
  <pageSetup scale="97"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B3:AB37"/>
  <sheetViews>
    <sheetView view="pageBreakPreview" zoomScaleNormal="100" zoomScaleSheetLayoutView="100" workbookViewId="0">
      <pane ySplit="3" topLeftCell="A4" activePane="bottomLeft" state="frozen"/>
      <selection activeCell="F10" sqref="F10"/>
      <selection pane="bottomLeft" activeCell="B5" sqref="B5"/>
    </sheetView>
  </sheetViews>
  <sheetFormatPr defaultColWidth="9.1796875" defaultRowHeight="12.5" x14ac:dyDescent="0.25"/>
  <cols>
    <col min="1" max="1" width="9.1796875" style="2"/>
    <col min="2" max="2" width="25.54296875" style="2" customWidth="1"/>
    <col min="3" max="3" width="1.453125" style="2" customWidth="1"/>
    <col min="4" max="4" width="10.54296875" style="2" customWidth="1"/>
    <col min="5" max="5" width="11.453125" style="2" customWidth="1"/>
    <col min="6" max="6" width="1.453125" style="2" customWidth="1"/>
    <col min="7" max="7" width="11.453125" style="2" customWidth="1"/>
    <col min="8" max="8" width="13.26953125" style="2" customWidth="1"/>
    <col min="9" max="10" width="11.81640625" style="2" customWidth="1"/>
    <col min="11" max="11" width="11.453125" style="2" customWidth="1"/>
    <col min="12" max="12" width="9.1796875" style="2"/>
    <col min="29" max="16384" width="9.1796875" style="2"/>
  </cols>
  <sheetData>
    <row r="3" spans="2:12" s="1" customFormat="1" ht="15" x14ac:dyDescent="0.3">
      <c r="B3" s="76" t="s">
        <v>35</v>
      </c>
      <c r="C3" s="76"/>
      <c r="D3" s="76"/>
      <c r="E3" s="76"/>
      <c r="F3" s="76"/>
      <c r="G3" s="76"/>
      <c r="H3" s="76"/>
      <c r="I3" s="76"/>
      <c r="J3" s="76"/>
      <c r="K3" s="76"/>
    </row>
    <row r="4" spans="2:12" s="1" customFormat="1" ht="15" x14ac:dyDescent="0.3">
      <c r="B4" s="76" t="s">
        <v>10</v>
      </c>
      <c r="C4" s="76"/>
      <c r="D4" s="76"/>
      <c r="E4" s="76"/>
      <c r="F4" s="76"/>
      <c r="G4" s="76"/>
      <c r="H4" s="76"/>
      <c r="I4" s="76"/>
      <c r="J4" s="76"/>
      <c r="K4" s="76"/>
    </row>
    <row r="5" spans="2:12" ht="15.75" customHeight="1" x14ac:dyDescent="0.25">
      <c r="B5" s="77" t="s">
        <v>1</v>
      </c>
      <c r="C5" s="77"/>
      <c r="D5" s="77"/>
      <c r="E5" s="77"/>
      <c r="F5" s="77"/>
      <c r="G5" s="77"/>
      <c r="H5" s="77"/>
      <c r="I5" s="77"/>
      <c r="J5" s="77"/>
      <c r="K5" s="77"/>
    </row>
    <row r="6" spans="2:12" ht="11.25" customHeight="1" x14ac:dyDescent="0.25">
      <c r="B6" s="3"/>
      <c r="C6" s="4"/>
      <c r="D6" s="4"/>
      <c r="E6" s="5"/>
      <c r="F6" s="5"/>
      <c r="G6" s="5"/>
      <c r="H6" s="5"/>
      <c r="I6" s="5"/>
      <c r="J6" s="5"/>
    </row>
    <row r="7" spans="2:12" s="6" customFormat="1" x14ac:dyDescent="0.25">
      <c r="E7" s="7"/>
      <c r="F7" s="7"/>
      <c r="G7" s="7"/>
      <c r="H7" s="7"/>
      <c r="I7" s="7"/>
      <c r="J7" s="7"/>
      <c r="K7" s="7"/>
    </row>
    <row r="8" spans="2:12" s="6" customFormat="1" ht="25" x14ac:dyDescent="0.25">
      <c r="D8" s="9" t="s">
        <v>166</v>
      </c>
      <c r="E8" s="9" t="s">
        <v>165</v>
      </c>
      <c r="F8" s="10"/>
      <c r="G8" s="9" t="s">
        <v>156</v>
      </c>
      <c r="H8" s="9" t="s">
        <v>157</v>
      </c>
      <c r="I8" s="9" t="s">
        <v>158</v>
      </c>
      <c r="J8" s="9" t="s">
        <v>164</v>
      </c>
      <c r="K8" s="9" t="s">
        <v>159</v>
      </c>
    </row>
    <row r="9" spans="2:12" s="6" customFormat="1" ht="22.5" customHeight="1" x14ac:dyDescent="0.25">
      <c r="B9" s="6" t="s">
        <v>4</v>
      </c>
      <c r="D9" s="11">
        <v>7633.8508804219546</v>
      </c>
      <c r="E9" s="11">
        <v>8311.1751535290823</v>
      </c>
      <c r="F9" s="11"/>
      <c r="G9" s="11">
        <v>7879.1482400000004</v>
      </c>
      <c r="H9" s="11">
        <v>8397</v>
      </c>
      <c r="I9" s="11">
        <v>8739.874712132967</v>
      </c>
      <c r="J9" s="11">
        <v>9589.7729692947432</v>
      </c>
      <c r="K9" s="11">
        <v>10240.285234152405</v>
      </c>
    </row>
    <row r="10" spans="2:12" s="6" customFormat="1" ht="22.5" customHeight="1" x14ac:dyDescent="0.25">
      <c r="B10" s="6" t="s">
        <v>64</v>
      </c>
      <c r="D10" s="13">
        <v>108.12500000000036</v>
      </c>
      <c r="E10" s="13">
        <v>108.12500000000041</v>
      </c>
      <c r="F10" s="13"/>
      <c r="G10" s="13">
        <v>71.00712</v>
      </c>
      <c r="H10" s="13">
        <v>59.51010999999999</v>
      </c>
      <c r="I10" s="13">
        <v>59.132000000000048</v>
      </c>
      <c r="J10" s="13">
        <v>60.314640000000018</v>
      </c>
      <c r="K10" s="13">
        <v>61.52093280000004</v>
      </c>
    </row>
    <row r="11" spans="2:12" s="6" customFormat="1" ht="22.5" customHeight="1" x14ac:dyDescent="0.25">
      <c r="B11" s="6" t="s">
        <v>60</v>
      </c>
      <c r="D11" s="13">
        <v>175.2</v>
      </c>
      <c r="E11" s="13">
        <v>175.20000000000002</v>
      </c>
      <c r="F11" s="13"/>
      <c r="G11" s="13">
        <v>170.12845999999999</v>
      </c>
      <c r="H11" s="13">
        <v>170.11978999999999</v>
      </c>
      <c r="I11" s="13">
        <v>220.90800000000013</v>
      </c>
      <c r="J11" s="13">
        <v>225.3261600000001</v>
      </c>
      <c r="K11" s="13">
        <v>229.83268320000008</v>
      </c>
      <c r="L11" s="13"/>
    </row>
    <row r="12" spans="2:12" s="6" customFormat="1" ht="22.5" customHeight="1" x14ac:dyDescent="0.25">
      <c r="B12" s="6" t="s">
        <v>65</v>
      </c>
      <c r="D12" s="13">
        <v>422.88099999999997</v>
      </c>
      <c r="E12" s="13">
        <v>356.47199999999998</v>
      </c>
      <c r="F12" s="13"/>
      <c r="G12" s="13">
        <v>336.51794000000001</v>
      </c>
      <c r="H12" s="13">
        <v>286.96330999999998</v>
      </c>
      <c r="I12" s="13">
        <v>331.60399999999981</v>
      </c>
      <c r="J12" s="13">
        <v>338.23607999999984</v>
      </c>
      <c r="K12" s="13">
        <v>345.00080159999982</v>
      </c>
    </row>
    <row r="13" spans="2:12" s="6" customFormat="1" ht="22.5" customHeight="1" x14ac:dyDescent="0.25">
      <c r="B13" s="6" t="s">
        <v>25</v>
      </c>
      <c r="D13" s="13">
        <v>361.00000000000011</v>
      </c>
      <c r="E13" s="13">
        <v>360.99999999999898</v>
      </c>
      <c r="F13" s="13"/>
      <c r="G13" s="13">
        <v>667.04985999999997</v>
      </c>
      <c r="H13" s="13">
        <v>898.78677000000016</v>
      </c>
      <c r="I13" s="13">
        <v>952.65000000000009</v>
      </c>
      <c r="J13" s="13">
        <v>971.70299999999997</v>
      </c>
      <c r="K13" s="13">
        <v>991.13705999999991</v>
      </c>
      <c r="L13" s="13"/>
    </row>
    <row r="14" spans="2:12" s="6" customFormat="1" ht="22.5" customHeight="1" x14ac:dyDescent="0.25">
      <c r="B14" s="6" t="s">
        <v>26</v>
      </c>
      <c r="D14" s="13">
        <v>851.97900000000027</v>
      </c>
      <c r="E14" s="13">
        <v>834.16699999999992</v>
      </c>
      <c r="F14" s="13"/>
      <c r="G14" s="13">
        <v>898.42264999999998</v>
      </c>
      <c r="H14" s="13">
        <v>1030.50658</v>
      </c>
      <c r="I14" s="13">
        <v>945.2879999999991</v>
      </c>
      <c r="J14" s="13">
        <v>964.19375999999909</v>
      </c>
      <c r="K14" s="13">
        <v>983.47763519999899</v>
      </c>
    </row>
    <row r="15" spans="2:12" s="6" customFormat="1" ht="22.5" customHeight="1" x14ac:dyDescent="0.25">
      <c r="B15" s="6" t="s">
        <v>27</v>
      </c>
      <c r="D15" s="13">
        <v>1490.7000000000003</v>
      </c>
      <c r="E15" s="13">
        <v>1440.7</v>
      </c>
      <c r="F15" s="13"/>
      <c r="G15" s="13">
        <v>1368.6042600000001</v>
      </c>
      <c r="H15" s="13">
        <v>1495.1352800000002</v>
      </c>
      <c r="I15" s="13">
        <v>1715.408000000004</v>
      </c>
      <c r="J15" s="13">
        <v>1749.7161600000045</v>
      </c>
      <c r="K15" s="13">
        <v>1784.7104832000036</v>
      </c>
    </row>
    <row r="16" spans="2:12" s="6" customFormat="1" ht="22.5" customHeight="1" x14ac:dyDescent="0.25">
      <c r="B16" s="6" t="s">
        <v>51</v>
      </c>
      <c r="D16" s="13">
        <v>221.79999999999964</v>
      </c>
      <c r="E16" s="13">
        <v>221.79999999999964</v>
      </c>
      <c r="F16" s="13"/>
      <c r="G16" s="13">
        <v>241.31509</v>
      </c>
      <c r="H16" s="13">
        <v>266.80932000000001</v>
      </c>
      <c r="I16" s="13">
        <v>270</v>
      </c>
      <c r="J16" s="13">
        <v>275.39999999999998</v>
      </c>
      <c r="K16" s="13">
        <v>280.90800000000002</v>
      </c>
    </row>
    <row r="17" spans="2:28" s="6" customFormat="1" ht="22.5" customHeight="1" x14ac:dyDescent="0.25">
      <c r="B17" s="6" t="s">
        <v>28</v>
      </c>
      <c r="D17" s="13">
        <v>206.97500000000002</v>
      </c>
      <c r="E17" s="13">
        <v>206.97499999999999</v>
      </c>
      <c r="F17" s="13"/>
      <c r="G17" s="13">
        <v>208.80529000000001</v>
      </c>
      <c r="H17" s="13">
        <v>227.04709</v>
      </c>
      <c r="I17" s="13">
        <v>234.72200000000012</v>
      </c>
      <c r="J17" s="13">
        <v>239.41644000000011</v>
      </c>
      <c r="K17" s="13">
        <v>244.20476880000012</v>
      </c>
    </row>
    <row r="18" spans="2:28" s="6" customFormat="1" ht="22.5" customHeight="1" x14ac:dyDescent="0.25">
      <c r="B18" s="6" t="s">
        <v>29</v>
      </c>
      <c r="D18" s="13">
        <v>149.99999999999997</v>
      </c>
      <c r="E18" s="13">
        <v>150</v>
      </c>
      <c r="F18" s="13"/>
      <c r="G18" s="13">
        <v>120.22719000000001</v>
      </c>
      <c r="H18" s="13">
        <v>111.76530000000001</v>
      </c>
      <c r="I18" s="13">
        <v>168</v>
      </c>
      <c r="J18" s="13">
        <v>171.36</v>
      </c>
      <c r="K18" s="13">
        <v>174.78720000000004</v>
      </c>
    </row>
    <row r="19" spans="2:28" s="6" customFormat="1" ht="22.5" customHeight="1" x14ac:dyDescent="0.25">
      <c r="B19" s="6" t="s">
        <v>30</v>
      </c>
      <c r="D19" s="13">
        <v>439.35000000000014</v>
      </c>
      <c r="E19" s="13">
        <v>456.85</v>
      </c>
      <c r="F19" s="13"/>
      <c r="G19" s="13">
        <v>486.1474</v>
      </c>
      <c r="H19" s="13">
        <v>404.78083999999996</v>
      </c>
      <c r="I19" s="13">
        <v>513.89200000000005</v>
      </c>
      <c r="J19" s="13">
        <v>511.88984000000011</v>
      </c>
      <c r="K19" s="13">
        <v>573.12763680000012</v>
      </c>
    </row>
    <row r="20" spans="2:28" s="6" customFormat="1" ht="22.5" customHeight="1" x14ac:dyDescent="0.25">
      <c r="B20" s="6" t="s">
        <v>31</v>
      </c>
      <c r="D20" s="13">
        <v>418.58199999999988</v>
      </c>
      <c r="E20" s="13">
        <v>311.05000000000007</v>
      </c>
      <c r="F20" s="13"/>
      <c r="G20" s="13">
        <v>439.58</v>
      </c>
      <c r="H20" s="13">
        <v>410.06914999999992</v>
      </c>
      <c r="I20" s="13">
        <v>372.35600000000011</v>
      </c>
      <c r="J20" s="13">
        <v>379.80312000000021</v>
      </c>
      <c r="K20" s="13">
        <v>387.39918240000003</v>
      </c>
    </row>
    <row r="21" spans="2:28" s="6" customFormat="1" ht="22.5" customHeight="1" x14ac:dyDescent="0.25">
      <c r="B21" s="6" t="s">
        <v>32</v>
      </c>
      <c r="D21" s="13">
        <v>121.25</v>
      </c>
      <c r="E21" s="13">
        <v>91.25</v>
      </c>
      <c r="F21" s="13"/>
      <c r="G21" s="13">
        <v>74.348990000000001</v>
      </c>
      <c r="H21" s="13">
        <v>90.666010000000014</v>
      </c>
      <c r="I21" s="13">
        <v>96</v>
      </c>
      <c r="J21" s="13">
        <v>110.2</v>
      </c>
      <c r="K21" s="13">
        <v>61.404000000000003</v>
      </c>
    </row>
    <row r="22" spans="2:28" s="6" customFormat="1" ht="22.5" customHeight="1" x14ac:dyDescent="0.25">
      <c r="B22" s="6" t="s">
        <v>49</v>
      </c>
      <c r="D22" s="13">
        <v>7.5</v>
      </c>
      <c r="E22" s="13">
        <v>10.742000000000001</v>
      </c>
      <c r="F22" s="13"/>
      <c r="G22" s="13">
        <v>14.37725</v>
      </c>
      <c r="H22" s="13">
        <v>2.4994399999999999</v>
      </c>
      <c r="I22" s="13">
        <v>4</v>
      </c>
      <c r="J22" s="13">
        <v>4.08</v>
      </c>
      <c r="K22" s="13">
        <v>4.1616</v>
      </c>
    </row>
    <row r="23" spans="2:28" s="6" customFormat="1" ht="22.5" customHeight="1" x14ac:dyDescent="0.25">
      <c r="B23" s="6" t="s">
        <v>33</v>
      </c>
      <c r="D23" s="13">
        <v>22.715000000000003</v>
      </c>
      <c r="E23" s="13">
        <v>22.714999999999996</v>
      </c>
      <c r="F23" s="13"/>
      <c r="G23" s="13">
        <v>35.946100000000001</v>
      </c>
      <c r="H23" s="13">
        <v>43.873040000000003</v>
      </c>
      <c r="I23" s="13">
        <v>27.03</v>
      </c>
      <c r="J23" s="13">
        <v>27.570599999999995</v>
      </c>
      <c r="K23" s="13">
        <v>28.122012000000002</v>
      </c>
    </row>
    <row r="24" spans="2:28" s="6" customFormat="1" ht="22.5" customHeight="1" x14ac:dyDescent="0.25">
      <c r="B24" s="6" t="s">
        <v>34</v>
      </c>
      <c r="D24" s="13">
        <v>58.346000000000011</v>
      </c>
      <c r="E24" s="13">
        <v>18.34599</v>
      </c>
      <c r="F24" s="13"/>
      <c r="G24" s="13">
        <v>41.967460000000003</v>
      </c>
      <c r="H24" s="13">
        <v>54.925820000000009</v>
      </c>
      <c r="I24" s="13">
        <v>38.847999999999949</v>
      </c>
      <c r="J24" s="13">
        <v>39.624959999999959</v>
      </c>
      <c r="K24" s="13">
        <v>40.417459199999954</v>
      </c>
    </row>
    <row r="25" spans="2:28" s="6" customFormat="1" ht="22.5" customHeight="1" x14ac:dyDescent="0.25">
      <c r="B25" s="6" t="s">
        <v>50</v>
      </c>
      <c r="D25" s="13">
        <v>15</v>
      </c>
      <c r="E25" s="13">
        <v>15</v>
      </c>
      <c r="F25" s="13"/>
      <c r="G25" s="13">
        <v>6.2662200000000006</v>
      </c>
      <c r="H25" s="13">
        <v>0.39173000000000002</v>
      </c>
      <c r="I25" s="13">
        <v>15</v>
      </c>
      <c r="J25" s="13">
        <v>15.3</v>
      </c>
      <c r="K25" s="13">
        <v>15.606</v>
      </c>
    </row>
    <row r="26" spans="2:28" s="6" customFormat="1" ht="22.5" customHeight="1" x14ac:dyDescent="0.25">
      <c r="B26" s="6" t="s">
        <v>217</v>
      </c>
      <c r="D26" s="13">
        <v>0</v>
      </c>
      <c r="E26" s="13">
        <v>0</v>
      </c>
      <c r="F26" s="13"/>
      <c r="G26" s="13">
        <v>0</v>
      </c>
      <c r="H26" s="13">
        <v>0</v>
      </c>
      <c r="I26" s="13">
        <v>1000</v>
      </c>
      <c r="J26" s="13">
        <f>I26</f>
        <v>1000</v>
      </c>
      <c r="K26" s="13">
        <f>J26</f>
        <v>1000</v>
      </c>
    </row>
    <row r="27" spans="2:28" s="6" customFormat="1" ht="22.5" customHeight="1" thickBot="1" x14ac:dyDescent="0.3">
      <c r="B27" s="6" t="s">
        <v>71</v>
      </c>
      <c r="D27" s="16">
        <f>SUM(D9:D26)</f>
        <v>12705.253880421955</v>
      </c>
      <c r="E27" s="16">
        <f>SUM(E9:E26)</f>
        <v>13091.567143529081</v>
      </c>
      <c r="F27" s="11"/>
      <c r="G27" s="16">
        <f>SUM(G9:G25)</f>
        <v>13059.859519999998</v>
      </c>
      <c r="H27" s="16">
        <f>SUM(H9:H25)</f>
        <v>13950.849579999998</v>
      </c>
      <c r="I27" s="16">
        <f>SUM(I9:I26)</f>
        <v>15704.712712132967</v>
      </c>
      <c r="J27" s="16">
        <f>SUM(J9:J26)</f>
        <v>16673.907729294748</v>
      </c>
      <c r="K27" s="16">
        <f>SUM(K9:K26)</f>
        <v>17446.10268935241</v>
      </c>
    </row>
    <row r="28" spans="2:28" s="6" customFormat="1" ht="22.5" customHeight="1" thickTop="1" x14ac:dyDescent="0.25">
      <c r="I28" s="11"/>
    </row>
    <row r="29" spans="2:28" x14ac:dyDescent="0.25">
      <c r="M29" s="2"/>
      <c r="N29" s="2"/>
      <c r="O29" s="2"/>
      <c r="P29" s="2"/>
      <c r="Q29" s="2"/>
      <c r="R29" s="2"/>
      <c r="S29" s="2"/>
      <c r="T29" s="2"/>
      <c r="U29" s="2"/>
      <c r="V29" s="2"/>
      <c r="W29" s="2"/>
      <c r="X29" s="2"/>
      <c r="Y29" s="2"/>
      <c r="Z29" s="2"/>
      <c r="AA29" s="2"/>
      <c r="AB29" s="2"/>
    </row>
    <row r="30" spans="2:28" x14ac:dyDescent="0.25">
      <c r="M30" s="2"/>
      <c r="N30" s="2"/>
      <c r="O30" s="2"/>
      <c r="P30" s="2"/>
      <c r="Q30" s="2"/>
      <c r="R30" s="2"/>
      <c r="S30" s="2"/>
      <c r="T30" s="2"/>
      <c r="U30" s="2"/>
      <c r="V30" s="2"/>
      <c r="W30" s="2"/>
      <c r="X30" s="2"/>
      <c r="Y30" s="2"/>
      <c r="Z30" s="2"/>
      <c r="AA30" s="2"/>
      <c r="AB30" s="2"/>
    </row>
    <row r="31" spans="2:28" x14ac:dyDescent="0.25">
      <c r="M31" s="2"/>
      <c r="N31" s="2"/>
      <c r="O31" s="2"/>
      <c r="P31" s="2"/>
      <c r="Q31" s="2"/>
      <c r="R31" s="2"/>
      <c r="S31" s="2"/>
      <c r="T31" s="2"/>
      <c r="U31" s="2"/>
      <c r="V31" s="2"/>
      <c r="W31" s="2"/>
      <c r="X31" s="2"/>
      <c r="Y31" s="2"/>
      <c r="Z31" s="2"/>
      <c r="AA31" s="2"/>
      <c r="AB31" s="2"/>
    </row>
    <row r="32" spans="2:28" x14ac:dyDescent="0.25">
      <c r="M32" s="2"/>
      <c r="N32" s="2"/>
      <c r="O32" s="2"/>
      <c r="P32" s="2"/>
      <c r="Q32" s="2"/>
      <c r="R32" s="2"/>
      <c r="S32" s="2"/>
      <c r="T32" s="2"/>
      <c r="U32" s="2"/>
      <c r="V32" s="2"/>
      <c r="W32" s="2"/>
      <c r="X32" s="2"/>
      <c r="Y32" s="2"/>
      <c r="Z32" s="2"/>
      <c r="AA32" s="2"/>
      <c r="AB32" s="2"/>
    </row>
    <row r="33" s="2" customFormat="1" x14ac:dyDescent="0.25"/>
    <row r="34" s="2" customFormat="1" x14ac:dyDescent="0.25"/>
    <row r="35" s="2" customFormat="1" x14ac:dyDescent="0.25"/>
    <row r="36" s="2" customFormat="1" x14ac:dyDescent="0.25"/>
    <row r="37" s="2" customFormat="1" x14ac:dyDescent="0.25"/>
  </sheetData>
  <pageMargins left="0.7" right="0.7" top="0.75" bottom="0.75" header="0.3" footer="0.3"/>
  <pageSetup scale="73" fitToHeight="0" orientation="portrait"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B3:AA18"/>
  <sheetViews>
    <sheetView view="pageBreakPreview" zoomScale="115" zoomScaleSheetLayoutView="115" workbookViewId="0">
      <pane ySplit="3" topLeftCell="A4" activePane="bottomLeft" state="frozen"/>
      <selection activeCell="F10" sqref="F10"/>
      <selection pane="bottomLeft" activeCell="B4" sqref="B4"/>
    </sheetView>
  </sheetViews>
  <sheetFormatPr defaultColWidth="9.1796875" defaultRowHeight="12.5" x14ac:dyDescent="0.25"/>
  <cols>
    <col min="1" max="1" width="9.1796875" style="2"/>
    <col min="2" max="2" width="26.453125" style="2" customWidth="1"/>
    <col min="3" max="3" width="1.453125" style="2" customWidth="1"/>
    <col min="4" max="4" width="10.453125" style="2" customWidth="1"/>
    <col min="5" max="5" width="11.453125" style="2" customWidth="1"/>
    <col min="6" max="6" width="1.453125" style="2" customWidth="1"/>
    <col min="7" max="7" width="11.453125" style="2" customWidth="1"/>
    <col min="8" max="8" width="11.81640625" style="2" customWidth="1"/>
    <col min="9" max="10" width="11" style="2" customWidth="1"/>
    <col min="11" max="11" width="11.453125" style="2" customWidth="1"/>
    <col min="12" max="16384" width="9.1796875" style="2"/>
  </cols>
  <sheetData>
    <row r="3" spans="2:27" s="1" customFormat="1" ht="15" x14ac:dyDescent="0.3">
      <c r="B3" s="76" t="s">
        <v>38</v>
      </c>
      <c r="C3" s="76"/>
      <c r="D3" s="76"/>
      <c r="E3" s="76"/>
      <c r="F3" s="76"/>
      <c r="G3" s="76"/>
      <c r="H3" s="76"/>
      <c r="I3" s="76"/>
      <c r="J3" s="76"/>
      <c r="K3" s="76"/>
    </row>
    <row r="4" spans="2:27" s="1" customFormat="1" ht="15" x14ac:dyDescent="0.3">
      <c r="B4" s="76" t="s">
        <v>36</v>
      </c>
      <c r="C4" s="76"/>
      <c r="D4" s="76"/>
      <c r="E4" s="76"/>
      <c r="F4" s="76"/>
      <c r="G4" s="76"/>
      <c r="H4" s="76"/>
      <c r="I4" s="76"/>
      <c r="J4" s="76"/>
      <c r="K4" s="76"/>
    </row>
    <row r="5" spans="2:27" ht="15.75" customHeight="1" x14ac:dyDescent="0.25">
      <c r="B5" s="77" t="s">
        <v>1</v>
      </c>
      <c r="C5" s="77"/>
      <c r="D5" s="77"/>
      <c r="E5" s="77"/>
      <c r="F5" s="77"/>
      <c r="G5" s="77"/>
      <c r="H5" s="77"/>
      <c r="I5" s="77"/>
      <c r="J5" s="77"/>
      <c r="K5" s="77"/>
    </row>
    <row r="6" spans="2:27" ht="11.25" customHeight="1" x14ac:dyDescent="0.25">
      <c r="B6" s="3"/>
      <c r="C6" s="4"/>
      <c r="D6" s="4"/>
      <c r="E6" s="5"/>
      <c r="F6" s="5"/>
      <c r="G6" s="5"/>
      <c r="H6" s="5"/>
      <c r="I6" s="5"/>
      <c r="J6" s="5"/>
    </row>
    <row r="7" spans="2:27" s="6" customFormat="1" x14ac:dyDescent="0.25">
      <c r="E7" s="7"/>
      <c r="F7" s="7"/>
      <c r="G7" s="7"/>
      <c r="H7" s="7"/>
      <c r="I7" s="7"/>
      <c r="J7" s="7"/>
      <c r="K7" s="7"/>
    </row>
    <row r="8" spans="2:27" s="6" customFormat="1" ht="37.5" x14ac:dyDescent="0.25">
      <c r="D8" s="9" t="s">
        <v>166</v>
      </c>
      <c r="E8" s="9" t="s">
        <v>165</v>
      </c>
      <c r="F8" s="10"/>
      <c r="G8" s="9" t="s">
        <v>156</v>
      </c>
      <c r="H8" s="9" t="s">
        <v>157</v>
      </c>
      <c r="I8" s="9" t="s">
        <v>158</v>
      </c>
      <c r="J8" s="9" t="s">
        <v>164</v>
      </c>
      <c r="K8" s="9" t="s">
        <v>159</v>
      </c>
      <c r="S8" s="6" t="s">
        <v>145</v>
      </c>
      <c r="U8" s="6" t="s">
        <v>147</v>
      </c>
      <c r="V8" s="6" t="s">
        <v>146</v>
      </c>
      <c r="X8" s="6" t="s">
        <v>147</v>
      </c>
      <c r="Y8" s="6" t="s">
        <v>146</v>
      </c>
      <c r="AA8" s="6" t="s">
        <v>145</v>
      </c>
    </row>
    <row r="9" spans="2:27" s="6" customFormat="1" ht="22.5" customHeight="1" x14ac:dyDescent="0.25">
      <c r="B9" s="6" t="s">
        <v>37</v>
      </c>
      <c r="C9" s="51"/>
      <c r="D9" s="52">
        <v>2189.6098390000002</v>
      </c>
      <c r="E9" s="52">
        <v>2417.0457679504998</v>
      </c>
      <c r="F9" s="52"/>
      <c r="G9" s="52">
        <v>2217.7380200000002</v>
      </c>
      <c r="H9" s="52">
        <v>2503.8041199999998</v>
      </c>
      <c r="I9" s="52">
        <v>2993.0507375000002</v>
      </c>
      <c r="J9" s="52">
        <v>3329.0518430833336</v>
      </c>
      <c r="K9" s="52">
        <v>3392.5017399450003</v>
      </c>
      <c r="P9" s="8">
        <f>G9/E9-1</f>
        <v>-8.2459236226833932E-2</v>
      </c>
      <c r="Q9" s="8">
        <f t="shared" ref="Q9:R11" si="0">H9/G9-1</f>
        <v>0.12899003282632981</v>
      </c>
      <c r="R9" s="8">
        <f t="shared" si="0"/>
        <v>0.19540131497986368</v>
      </c>
      <c r="S9" s="8">
        <f>K9/I9-1</f>
        <v>0.1334594824739419</v>
      </c>
      <c r="U9" s="8">
        <f>I9/E9-1</f>
        <v>0.23830950046010746</v>
      </c>
      <c r="V9" s="8">
        <f>K9/E9-1</f>
        <v>0.40357364553407882</v>
      </c>
      <c r="X9" s="11">
        <f>I9-E9</f>
        <v>576.0049695495004</v>
      </c>
      <c r="Y9" s="11">
        <f>K9-E9</f>
        <v>975.45597199450049</v>
      </c>
      <c r="AA9" s="11">
        <f>K9-I9</f>
        <v>399.45100244500009</v>
      </c>
    </row>
    <row r="10" spans="2:27" s="6" customFormat="1" ht="22.5" customHeight="1" x14ac:dyDescent="0.25">
      <c r="B10" s="6" t="s">
        <v>82</v>
      </c>
      <c r="D10" s="46">
        <v>615.80899999999997</v>
      </c>
      <c r="E10" s="46">
        <v>615.80899999999997</v>
      </c>
      <c r="F10" s="46"/>
      <c r="G10" s="46">
        <f>E10</f>
        <v>615.80899999999997</v>
      </c>
      <c r="H10" s="46">
        <f>G10</f>
        <v>615.80899999999997</v>
      </c>
      <c r="I10" s="46">
        <v>1062.596</v>
      </c>
      <c r="J10" s="46">
        <v>1062.596</v>
      </c>
      <c r="K10" s="46">
        <v>1062.596</v>
      </c>
      <c r="P10" s="8">
        <f t="shared" ref="P10:P11" si="1">G10/E10-1</f>
        <v>0</v>
      </c>
      <c r="Q10" s="8">
        <f t="shared" si="0"/>
        <v>0</v>
      </c>
      <c r="R10" s="8">
        <f t="shared" si="0"/>
        <v>0.72552853238585358</v>
      </c>
      <c r="S10" s="8">
        <f>K10/I10-1</f>
        <v>0</v>
      </c>
      <c r="U10" s="8">
        <f t="shared" ref="U10:U11" si="2">I10/E10-1</f>
        <v>0.72552853238585358</v>
      </c>
      <c r="V10" s="8">
        <f t="shared" ref="V10:V11" si="3">K10/E10-1</f>
        <v>0.72552853238585358</v>
      </c>
      <c r="X10" s="11">
        <f t="shared" ref="X10:X11" si="4">I10-E10</f>
        <v>446.78700000000003</v>
      </c>
      <c r="Y10" s="11">
        <f t="shared" ref="Y10:Y11" si="5">K10-E10</f>
        <v>446.78700000000003</v>
      </c>
      <c r="AA10" s="11">
        <f t="shared" ref="AA10:AA11" si="6">K10-I10</f>
        <v>0</v>
      </c>
    </row>
    <row r="11" spans="2:27" s="6" customFormat="1" ht="22.5" customHeight="1" thickBot="1" x14ac:dyDescent="0.3">
      <c r="B11" s="6" t="s">
        <v>58</v>
      </c>
      <c r="D11" s="16">
        <f>SUM(D9:D10)</f>
        <v>2805.4188389999999</v>
      </c>
      <c r="E11" s="16">
        <f>SUM(E9:E10)</f>
        <v>3032.8547679505</v>
      </c>
      <c r="F11" s="11"/>
      <c r="G11" s="16">
        <f t="shared" ref="G11:K11" si="7">SUM(G9:G10)</f>
        <v>2833.54702</v>
      </c>
      <c r="H11" s="16">
        <f t="shared" si="7"/>
        <v>3119.61312</v>
      </c>
      <c r="I11" s="16">
        <f t="shared" si="7"/>
        <v>4055.6467375000002</v>
      </c>
      <c r="J11" s="16">
        <f t="shared" ref="J11" si="8">SUM(J9:J10)</f>
        <v>4391.647843083334</v>
      </c>
      <c r="K11" s="16">
        <f t="shared" si="7"/>
        <v>4455.0977399450003</v>
      </c>
      <c r="P11" s="8">
        <f t="shared" si="1"/>
        <v>-6.5716218942190041E-2</v>
      </c>
      <c r="Q11" s="8">
        <f t="shared" si="0"/>
        <v>0.1009568918323438</v>
      </c>
      <c r="R11" s="8">
        <f t="shared" si="0"/>
        <v>0.30004798078936146</v>
      </c>
      <c r="S11" s="8">
        <f>K11/I11-1</f>
        <v>9.8492553296501306E-2</v>
      </c>
      <c r="U11" s="8">
        <f t="shared" si="2"/>
        <v>0.33723737132347686</v>
      </c>
      <c r="V11" s="8">
        <f t="shared" si="3"/>
        <v>0.46894529438862764</v>
      </c>
      <c r="X11" s="11">
        <f t="shared" si="4"/>
        <v>1022.7919695495002</v>
      </c>
      <c r="Y11" s="11">
        <f t="shared" si="5"/>
        <v>1422.2429719945003</v>
      </c>
      <c r="AA11" s="11">
        <f t="shared" si="6"/>
        <v>399.45100244500009</v>
      </c>
    </row>
    <row r="12" spans="2:27" s="6" customFormat="1" ht="13" thickTop="1" x14ac:dyDescent="0.25"/>
    <row r="13" spans="2:27" s="6" customFormat="1" x14ac:dyDescent="0.25"/>
    <row r="14" spans="2:27" s="6" customFormat="1" ht="54" customHeight="1" x14ac:dyDescent="0.25">
      <c r="B14" s="140" t="s">
        <v>238</v>
      </c>
      <c r="C14" s="140"/>
      <c r="D14" s="140"/>
      <c r="E14" s="140"/>
      <c r="F14" s="140"/>
      <c r="G14" s="140"/>
      <c r="H14" s="140"/>
      <c r="I14" s="140"/>
      <c r="J14" s="140"/>
      <c r="K14" s="140"/>
    </row>
    <row r="15" spans="2:27" s="6" customFormat="1" ht="40.5" customHeight="1" x14ac:dyDescent="0.25">
      <c r="B15" s="137"/>
      <c r="C15" s="137"/>
      <c r="D15" s="137"/>
      <c r="E15" s="137"/>
      <c r="F15" s="137"/>
      <c r="G15" s="137"/>
      <c r="H15" s="137"/>
      <c r="I15" s="137"/>
      <c r="J15" s="137"/>
      <c r="K15" s="137"/>
    </row>
    <row r="17" spans="9:12" x14ac:dyDescent="0.25">
      <c r="I17" s="18"/>
      <c r="J17" s="18"/>
      <c r="K17" s="18"/>
      <c r="L17" s="18"/>
    </row>
    <row r="18" spans="9:12" x14ac:dyDescent="0.25">
      <c r="I18" s="18"/>
      <c r="J18" s="18"/>
      <c r="K18" s="18"/>
      <c r="L18" s="18"/>
    </row>
  </sheetData>
  <mergeCells count="2">
    <mergeCell ref="B14:K14"/>
    <mergeCell ref="B15:K15"/>
  </mergeCells>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3:O16"/>
  <sheetViews>
    <sheetView view="pageBreakPreview" zoomScale="115" zoomScaleNormal="100" zoomScaleSheetLayoutView="115" workbookViewId="0">
      <selection activeCell="D7" sqref="D7"/>
    </sheetView>
  </sheetViews>
  <sheetFormatPr defaultColWidth="9.1796875" defaultRowHeight="12.5" x14ac:dyDescent="0.25"/>
  <cols>
    <col min="1" max="1" width="9.1796875" style="2"/>
    <col min="2" max="2" width="16.54296875" style="2" customWidth="1"/>
    <col min="3" max="12" width="7.81640625" style="2" customWidth="1"/>
    <col min="13" max="13" width="12.1796875" style="2" customWidth="1"/>
    <col min="14" max="16384" width="9.1796875" style="2"/>
  </cols>
  <sheetData>
    <row r="3" spans="2:15" s="1" customFormat="1" ht="15" x14ac:dyDescent="0.3">
      <c r="B3" s="81" t="s">
        <v>39</v>
      </c>
      <c r="C3" s="81"/>
      <c r="D3" s="81"/>
      <c r="E3" s="81"/>
      <c r="F3" s="81"/>
      <c r="G3" s="81"/>
      <c r="H3" s="81"/>
      <c r="I3" s="81"/>
      <c r="J3" s="81"/>
      <c r="K3" s="81"/>
      <c r="L3" s="81"/>
      <c r="M3" s="81"/>
      <c r="N3" s="54"/>
    </row>
    <row r="4" spans="2:15" s="1" customFormat="1" ht="15" x14ac:dyDescent="0.3">
      <c r="B4" s="81" t="s">
        <v>127</v>
      </c>
      <c r="C4" s="81"/>
      <c r="D4" s="81"/>
      <c r="E4" s="81"/>
      <c r="F4" s="81"/>
      <c r="G4" s="81"/>
      <c r="H4" s="81"/>
      <c r="I4" s="81"/>
      <c r="J4" s="81"/>
      <c r="K4" s="81"/>
      <c r="L4" s="81"/>
      <c r="M4" s="81"/>
      <c r="N4" s="54"/>
    </row>
    <row r="5" spans="2:15" ht="15" customHeight="1" x14ac:dyDescent="0.25">
      <c r="B5" s="82" t="s">
        <v>1</v>
      </c>
      <c r="C5" s="83"/>
      <c r="D5" s="83"/>
      <c r="E5" s="83"/>
      <c r="F5" s="83"/>
      <c r="G5" s="83"/>
      <c r="H5" s="83"/>
      <c r="I5" s="83"/>
      <c r="J5" s="83"/>
      <c r="K5" s="83"/>
      <c r="L5" s="83"/>
      <c r="M5" s="83"/>
    </row>
    <row r="6" spans="2:15" ht="15" customHeight="1" x14ac:dyDescent="0.25">
      <c r="B6" s="55"/>
      <c r="C6" s="56"/>
      <c r="D6" s="56"/>
      <c r="E6" s="56"/>
      <c r="F6" s="56"/>
      <c r="G6" s="56"/>
      <c r="H6" s="56"/>
      <c r="I6" s="56"/>
      <c r="J6" s="56"/>
      <c r="K6" s="56"/>
      <c r="L6" s="56"/>
      <c r="M6" s="56"/>
    </row>
    <row r="7" spans="2:15" x14ac:dyDescent="0.25">
      <c r="C7" s="57"/>
      <c r="D7" s="57"/>
      <c r="E7" s="57"/>
      <c r="F7" s="57"/>
      <c r="G7" s="57"/>
      <c r="H7" s="57"/>
      <c r="I7" s="57"/>
      <c r="J7" s="57"/>
      <c r="K7" s="57"/>
      <c r="L7" s="57"/>
    </row>
    <row r="8" spans="2:15" s="56" customFormat="1" ht="27.75" customHeight="1" x14ac:dyDescent="0.25">
      <c r="C8" s="59">
        <v>2015</v>
      </c>
      <c r="D8" s="59">
        <v>2016</v>
      </c>
      <c r="E8" s="59">
        <v>2017</v>
      </c>
      <c r="F8" s="59">
        <v>2018</v>
      </c>
      <c r="G8" s="59">
        <v>2019</v>
      </c>
      <c r="H8" s="59">
        <v>2020</v>
      </c>
      <c r="I8" s="59">
        <v>2021</v>
      </c>
      <c r="J8" s="59">
        <v>2022</v>
      </c>
      <c r="K8" s="59">
        <f>J8+1</f>
        <v>2023</v>
      </c>
      <c r="L8" s="59">
        <f>K8+1</f>
        <v>2024</v>
      </c>
      <c r="M8" s="59" t="s">
        <v>81</v>
      </c>
    </row>
    <row r="9" spans="2:15" s="56" customFormat="1" x14ac:dyDescent="0.25">
      <c r="C9" s="58"/>
      <c r="D9" s="58"/>
      <c r="E9" s="58"/>
      <c r="F9" s="58"/>
      <c r="G9" s="58"/>
      <c r="H9" s="58"/>
      <c r="I9" s="58"/>
      <c r="J9" s="58"/>
      <c r="K9" s="58"/>
      <c r="L9" s="58"/>
      <c r="M9" s="58"/>
    </row>
    <row r="10" spans="2:15" x14ac:dyDescent="0.25">
      <c r="B10" s="2" t="s">
        <v>222</v>
      </c>
      <c r="C10" s="11">
        <v>193</v>
      </c>
      <c r="D10" s="11">
        <v>1018</v>
      </c>
      <c r="E10" s="11">
        <v>666</v>
      </c>
      <c r="F10" s="11">
        <v>651</v>
      </c>
      <c r="G10" s="11">
        <v>62</v>
      </c>
      <c r="H10" s="11">
        <v>1232.9118600000004</v>
      </c>
      <c r="I10" s="11">
        <v>812.87480000000028</v>
      </c>
      <c r="J10" s="11">
        <v>2006.0730699999999</v>
      </c>
      <c r="K10" s="11">
        <v>554.79738000000009</v>
      </c>
      <c r="L10" s="11">
        <v>2419.5742200000004</v>
      </c>
      <c r="M10" s="11">
        <f>AVERAGE(C10:L10)</f>
        <v>961.62313300000005</v>
      </c>
      <c r="O10" s="72"/>
    </row>
    <row r="11" spans="2:15" x14ac:dyDescent="0.25">
      <c r="C11" s="132"/>
      <c r="D11" s="132"/>
      <c r="E11" s="132"/>
      <c r="F11" s="132"/>
      <c r="G11" s="132"/>
      <c r="H11" s="132"/>
      <c r="I11" s="132"/>
      <c r="J11" s="132"/>
      <c r="K11" s="132"/>
      <c r="L11" s="132"/>
      <c r="M11" s="133"/>
    </row>
    <row r="12" spans="2:15" x14ac:dyDescent="0.25">
      <c r="C12" s="134"/>
      <c r="D12" s="134"/>
      <c r="E12" s="134"/>
      <c r="F12" s="134"/>
      <c r="G12" s="134"/>
      <c r="H12" s="134"/>
      <c r="I12" s="134"/>
      <c r="J12" s="134"/>
      <c r="K12" s="134"/>
      <c r="L12" s="134"/>
      <c r="M12" s="135"/>
    </row>
    <row r="13" spans="2:15" x14ac:dyDescent="0.25">
      <c r="C13" s="46"/>
      <c r="D13" s="46"/>
      <c r="E13" s="46"/>
      <c r="F13" s="46"/>
      <c r="G13" s="46"/>
      <c r="H13" s="46"/>
      <c r="I13" s="46"/>
      <c r="J13" s="46"/>
      <c r="K13" s="46"/>
      <c r="L13" s="46"/>
      <c r="M13" s="134"/>
    </row>
    <row r="14" spans="2:15" x14ac:dyDescent="0.25">
      <c r="C14" s="46"/>
      <c r="D14" s="46"/>
      <c r="E14" s="46"/>
      <c r="F14" s="46"/>
      <c r="G14" s="46"/>
      <c r="H14" s="46"/>
      <c r="I14" s="46"/>
      <c r="J14" s="46"/>
      <c r="K14" s="46"/>
      <c r="L14" s="46"/>
      <c r="M14" s="134"/>
    </row>
    <row r="15" spans="2:15" x14ac:dyDescent="0.25">
      <c r="C15" s="46"/>
      <c r="D15" s="46"/>
      <c r="E15" s="46"/>
      <c r="F15" s="46"/>
      <c r="G15" s="46"/>
      <c r="H15" s="46"/>
      <c r="I15" s="46"/>
      <c r="J15" s="46"/>
      <c r="K15" s="46"/>
      <c r="L15" s="46"/>
      <c r="M15" s="134"/>
    </row>
    <row r="16" spans="2:15" x14ac:dyDescent="0.25">
      <c r="C16" s="46"/>
      <c r="D16" s="46"/>
      <c r="E16" s="46"/>
      <c r="F16" s="46"/>
      <c r="G16" s="46"/>
      <c r="H16" s="46"/>
      <c r="I16" s="46"/>
      <c r="J16" s="46"/>
      <c r="K16" s="46"/>
      <c r="L16" s="46"/>
      <c r="M16" s="134"/>
    </row>
  </sheetData>
  <pageMargins left="0.70866141732283472" right="0.70866141732283472" top="0.74803149606299213" bottom="0.74803149606299213" header="0.31496062992125984" footer="0.31496062992125984"/>
  <pageSetup orientation="landscape" r:id="rId1"/>
  <ignoredErrors>
    <ignoredError sqref="B5" numberStoredAsText="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7">
    <pageSetUpPr fitToPage="1"/>
  </sheetPr>
  <dimension ref="B3:M30"/>
  <sheetViews>
    <sheetView view="pageBreakPreview" zoomScaleSheetLayoutView="100" workbookViewId="0">
      <pane ySplit="3" topLeftCell="A4" activePane="bottomLeft" state="frozen"/>
      <selection activeCell="F10" sqref="F10"/>
      <selection pane="bottomLeft" activeCell="F10" sqref="F10"/>
    </sheetView>
  </sheetViews>
  <sheetFormatPr defaultColWidth="9.1796875" defaultRowHeight="12.5" x14ac:dyDescent="0.25"/>
  <cols>
    <col min="1" max="1" width="9.1796875" style="2"/>
    <col min="2" max="2" width="19.54296875" style="2" customWidth="1"/>
    <col min="3" max="3" width="1.453125" style="2" customWidth="1"/>
    <col min="4" max="4" width="9.81640625" style="2" customWidth="1"/>
    <col min="5" max="5" width="11.453125" style="2" customWidth="1"/>
    <col min="6" max="6" width="1.453125" style="2" customWidth="1"/>
    <col min="7" max="7" width="11.453125" style="2" customWidth="1"/>
    <col min="8" max="8" width="13" style="2" customWidth="1"/>
    <col min="9" max="10" width="11.1796875" style="2" customWidth="1"/>
    <col min="11" max="11" width="11.453125" style="2" customWidth="1"/>
    <col min="12" max="16384" width="9.1796875" style="2"/>
  </cols>
  <sheetData>
    <row r="3" spans="2:13" s="1" customFormat="1" ht="15" x14ac:dyDescent="0.3">
      <c r="B3" s="76" t="s">
        <v>111</v>
      </c>
      <c r="C3" s="76"/>
      <c r="D3" s="76"/>
      <c r="E3" s="76"/>
      <c r="F3" s="76"/>
      <c r="G3" s="76"/>
      <c r="H3" s="76"/>
      <c r="I3" s="76"/>
      <c r="J3" s="76"/>
      <c r="K3" s="76"/>
    </row>
    <row r="4" spans="2:13" s="1" customFormat="1" ht="15" x14ac:dyDescent="0.3">
      <c r="B4" s="76" t="s">
        <v>110</v>
      </c>
      <c r="C4" s="76"/>
      <c r="D4" s="76"/>
      <c r="E4" s="76"/>
      <c r="F4" s="76"/>
      <c r="G4" s="76"/>
      <c r="H4" s="76"/>
      <c r="I4" s="76"/>
      <c r="J4" s="76"/>
      <c r="K4" s="76"/>
    </row>
    <row r="5" spans="2:13" ht="15.75" customHeight="1" x14ac:dyDescent="0.25">
      <c r="B5" s="77" t="s">
        <v>1</v>
      </c>
      <c r="C5" s="77"/>
      <c r="D5" s="77"/>
      <c r="E5" s="77"/>
      <c r="F5" s="77"/>
      <c r="G5" s="77"/>
      <c r="H5" s="77"/>
      <c r="I5" s="77"/>
      <c r="J5" s="77"/>
      <c r="K5" s="77"/>
    </row>
    <row r="6" spans="2:13" ht="11.25" customHeight="1" x14ac:dyDescent="0.25">
      <c r="B6" s="3"/>
      <c r="C6" s="4"/>
      <c r="D6" s="4"/>
      <c r="E6" s="5"/>
      <c r="F6" s="5"/>
      <c r="G6" s="5"/>
      <c r="H6" s="5"/>
      <c r="I6" s="5"/>
      <c r="J6" s="5"/>
    </row>
    <row r="7" spans="2:13" s="6" customFormat="1" x14ac:dyDescent="0.25">
      <c r="E7" s="7"/>
      <c r="F7" s="7"/>
      <c r="G7" s="7"/>
      <c r="H7" s="7"/>
      <c r="I7" s="7"/>
      <c r="J7" s="7"/>
      <c r="K7" s="7"/>
    </row>
    <row r="8" spans="2:13" s="6" customFormat="1" ht="25" x14ac:dyDescent="0.25">
      <c r="D8" s="9" t="s">
        <v>166</v>
      </c>
      <c r="E8" s="9" t="s">
        <v>165</v>
      </c>
      <c r="F8" s="10"/>
      <c r="G8" s="9" t="s">
        <v>156</v>
      </c>
      <c r="H8" s="9" t="s">
        <v>157</v>
      </c>
      <c r="I8" s="9" t="s">
        <v>158</v>
      </c>
      <c r="J8" s="9" t="s">
        <v>164</v>
      </c>
      <c r="K8" s="9" t="s">
        <v>159</v>
      </c>
    </row>
    <row r="9" spans="2:13" s="6" customFormat="1" x14ac:dyDescent="0.25">
      <c r="B9" s="6" t="s">
        <v>102</v>
      </c>
      <c r="C9" s="51"/>
      <c r="D9" s="64">
        <v>-3343.2089999999998</v>
      </c>
      <c r="E9" s="64">
        <v>-3281.3999999999996</v>
      </c>
      <c r="F9" s="52"/>
      <c r="G9" s="64">
        <v>-3343.2089999999998</v>
      </c>
      <c r="H9" s="64">
        <f>G12</f>
        <v>-3282.1969999999997</v>
      </c>
      <c r="I9" s="64">
        <f>H12</f>
        <v>-5085.9619999999995</v>
      </c>
      <c r="J9" s="64">
        <f>I12</f>
        <v>-4577.366</v>
      </c>
      <c r="K9" s="64">
        <f>J12</f>
        <v>-4068.77</v>
      </c>
      <c r="M9" s="21"/>
    </row>
    <row r="10" spans="2:13" s="6" customFormat="1" x14ac:dyDescent="0.25">
      <c r="B10" s="6" t="s">
        <v>106</v>
      </c>
      <c r="D10" s="66">
        <v>615.80899999999997</v>
      </c>
      <c r="E10" s="66">
        <v>615.80899999999997</v>
      </c>
      <c r="F10" s="46"/>
      <c r="G10" s="66">
        <f>'3.10'!G10</f>
        <v>615.80899999999997</v>
      </c>
      <c r="H10" s="66">
        <f>'3.10'!H10</f>
        <v>615.80899999999997</v>
      </c>
      <c r="I10" s="66">
        <f>'3.10'!I10</f>
        <v>1062.596</v>
      </c>
      <c r="J10" s="66">
        <f>'3.10'!J10</f>
        <v>1062.596</v>
      </c>
      <c r="K10" s="66">
        <f>'3.10'!K10</f>
        <v>1062.596</v>
      </c>
    </row>
    <row r="11" spans="2:13" s="6" customFormat="1" x14ac:dyDescent="0.25">
      <c r="B11" s="6" t="s">
        <v>154</v>
      </c>
      <c r="D11" s="66">
        <v>-554</v>
      </c>
      <c r="E11" s="66">
        <v>-681.74099999999999</v>
      </c>
      <c r="F11" s="46"/>
      <c r="G11" s="66">
        <v>-554.79700000000003</v>
      </c>
      <c r="H11" s="66">
        <v>-2419.5740000000001</v>
      </c>
      <c r="I11" s="66">
        <v>-554</v>
      </c>
      <c r="J11" s="66">
        <v>-554</v>
      </c>
      <c r="K11" s="66">
        <v>-554</v>
      </c>
    </row>
    <row r="12" spans="2:13" s="6" customFormat="1" ht="13" thickBot="1" x14ac:dyDescent="0.3">
      <c r="B12" s="6" t="s">
        <v>103</v>
      </c>
      <c r="D12" s="65">
        <f>SUM(D9:D11)</f>
        <v>-3281.3999999999996</v>
      </c>
      <c r="E12" s="65">
        <f>SUM(E9:E11)</f>
        <v>-3347.3319999999994</v>
      </c>
      <c r="F12" s="11"/>
      <c r="G12" s="65">
        <f t="shared" ref="G12:K12" si="0">SUM(G9:G11)</f>
        <v>-3282.1969999999997</v>
      </c>
      <c r="H12" s="65">
        <f t="shared" si="0"/>
        <v>-5085.9619999999995</v>
      </c>
      <c r="I12" s="65">
        <f>SUM(I9:I11)</f>
        <v>-4577.366</v>
      </c>
      <c r="J12" s="65">
        <f t="shared" ref="J12" si="1">SUM(J9:J11)</f>
        <v>-4068.77</v>
      </c>
      <c r="K12" s="65">
        <f t="shared" si="0"/>
        <v>-3560.174</v>
      </c>
    </row>
    <row r="13" spans="2:13" s="6" customFormat="1" ht="13.5" customHeight="1" thickTop="1" x14ac:dyDescent="0.25"/>
    <row r="14" spans="2:13" s="6" customFormat="1" ht="13.5" customHeight="1" x14ac:dyDescent="0.25"/>
    <row r="15" spans="2:13" s="6" customFormat="1" ht="13.5" customHeight="1" x14ac:dyDescent="0.25"/>
    <row r="16" spans="2:13" s="6" customFormat="1" ht="22.5" customHeight="1" x14ac:dyDescent="0.25">
      <c r="H16" s="66"/>
      <c r="I16" s="66"/>
      <c r="J16" s="66"/>
      <c r="K16" s="66"/>
    </row>
    <row r="17" spans="2:11" s="6" customFormat="1" ht="22.5" customHeight="1" x14ac:dyDescent="0.25">
      <c r="D17" s="66"/>
      <c r="E17" s="66"/>
      <c r="F17" s="66"/>
      <c r="G17" s="66"/>
      <c r="H17" s="66"/>
      <c r="I17" s="66"/>
      <c r="J17" s="66"/>
      <c r="K17" s="66"/>
    </row>
    <row r="18" spans="2:11" s="6" customFormat="1" ht="22.5" customHeight="1" x14ac:dyDescent="0.25">
      <c r="D18" s="66"/>
      <c r="E18" s="66"/>
      <c r="F18" s="66"/>
      <c r="G18" s="66"/>
      <c r="H18" s="66"/>
      <c r="I18" s="66"/>
      <c r="J18" s="66"/>
      <c r="K18" s="66"/>
    </row>
    <row r="19" spans="2:11" s="6" customFormat="1" ht="22.5" customHeight="1" x14ac:dyDescent="0.25">
      <c r="D19" s="66"/>
      <c r="E19" s="66"/>
      <c r="F19" s="66"/>
      <c r="G19" s="66"/>
      <c r="H19" s="66"/>
      <c r="I19" s="66"/>
      <c r="J19" s="66"/>
      <c r="K19" s="66"/>
    </row>
    <row r="20" spans="2:11" s="6" customFormat="1" ht="22.5" customHeight="1" x14ac:dyDescent="0.25">
      <c r="H20" s="66"/>
      <c r="I20" s="66"/>
      <c r="J20" s="66"/>
      <c r="K20" s="66"/>
    </row>
    <row r="21" spans="2:11" s="6" customFormat="1" ht="22.5" customHeight="1" x14ac:dyDescent="0.25">
      <c r="G21" s="66"/>
    </row>
    <row r="22" spans="2:11" s="6" customFormat="1" ht="22.5" customHeight="1" x14ac:dyDescent="0.25">
      <c r="D22" s="66"/>
      <c r="E22" s="66"/>
      <c r="F22" s="66"/>
      <c r="G22" s="66"/>
    </row>
    <row r="23" spans="2:11" s="6" customFormat="1" ht="22.5" customHeight="1" x14ac:dyDescent="0.25"/>
    <row r="24" spans="2:11" s="6" customFormat="1" ht="22.5" customHeight="1" x14ac:dyDescent="0.25"/>
    <row r="25" spans="2:11" s="6" customFormat="1" ht="22.5" customHeight="1" x14ac:dyDescent="0.25"/>
    <row r="26" spans="2:11" s="6" customFormat="1" ht="22.5" customHeight="1" x14ac:dyDescent="0.25"/>
    <row r="27" spans="2:11" s="6" customFormat="1" ht="22.5" customHeight="1" x14ac:dyDescent="0.25"/>
    <row r="28" spans="2:11" s="6" customFormat="1" ht="22.5" customHeight="1" x14ac:dyDescent="0.25"/>
    <row r="29" spans="2:11" s="6" customFormat="1" ht="22.5" customHeight="1" x14ac:dyDescent="0.25"/>
    <row r="30" spans="2:11" x14ac:dyDescent="0.25">
      <c r="B30" s="6"/>
      <c r="C30" s="6"/>
      <c r="D30" s="6"/>
      <c r="E30" s="6"/>
      <c r="F30" s="6"/>
      <c r="G30" s="6"/>
      <c r="H30" s="6"/>
      <c r="I30" s="6"/>
      <c r="J30" s="6"/>
    </row>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B3:K46"/>
  <sheetViews>
    <sheetView view="pageBreakPreview" zoomScaleNormal="100" zoomScaleSheetLayoutView="100" workbookViewId="0">
      <pane ySplit="3" topLeftCell="A4" activePane="bottomLeft" state="frozen"/>
      <selection activeCell="F10" sqref="F10"/>
      <selection pane="bottomLeft" activeCell="A5" sqref="A5"/>
    </sheetView>
  </sheetViews>
  <sheetFormatPr defaultColWidth="9.1796875" defaultRowHeight="12.5" x14ac:dyDescent="0.25"/>
  <cols>
    <col min="1" max="1" width="9.1796875" style="2"/>
    <col min="2" max="2" width="18.1796875" style="2" customWidth="1"/>
    <col min="3" max="3" width="1.453125" style="2" customWidth="1"/>
    <col min="4" max="4" width="9.54296875" style="2" customWidth="1"/>
    <col min="5" max="5" width="11.453125" style="2" customWidth="1"/>
    <col min="6" max="6" width="1.453125" style="2" customWidth="1"/>
    <col min="7" max="7" width="11.453125" style="2" customWidth="1"/>
    <col min="8" max="8" width="12.26953125" style="2" customWidth="1"/>
    <col min="9" max="10" width="10.453125" style="2" customWidth="1"/>
    <col min="11" max="11" width="11.453125" style="2" customWidth="1"/>
    <col min="12" max="16384" width="9.1796875" style="2"/>
  </cols>
  <sheetData>
    <row r="3" spans="2:11" s="1" customFormat="1" ht="15" x14ac:dyDescent="0.3">
      <c r="B3" s="76" t="s">
        <v>43</v>
      </c>
      <c r="C3" s="76"/>
      <c r="D3" s="76"/>
      <c r="E3" s="76"/>
      <c r="F3" s="76"/>
      <c r="G3" s="76"/>
      <c r="H3" s="76"/>
      <c r="I3" s="76"/>
      <c r="J3" s="76"/>
      <c r="K3" s="76"/>
    </row>
    <row r="4" spans="2:11" s="1" customFormat="1" ht="15" x14ac:dyDescent="0.3">
      <c r="B4" s="76" t="s">
        <v>12</v>
      </c>
      <c r="C4" s="76"/>
      <c r="D4" s="76"/>
      <c r="E4" s="76"/>
      <c r="F4" s="76"/>
      <c r="G4" s="76"/>
      <c r="H4" s="76"/>
      <c r="I4" s="76"/>
      <c r="J4" s="76"/>
      <c r="K4" s="76"/>
    </row>
    <row r="5" spans="2:11" x14ac:dyDescent="0.25">
      <c r="B5" s="77" t="s">
        <v>1</v>
      </c>
      <c r="C5" s="77"/>
      <c r="D5" s="77"/>
      <c r="E5" s="77"/>
      <c r="F5" s="77"/>
      <c r="G5" s="77"/>
      <c r="H5" s="77"/>
      <c r="I5" s="77"/>
      <c r="J5" s="77"/>
      <c r="K5" s="77"/>
    </row>
    <row r="6" spans="2:11" ht="15" x14ac:dyDescent="0.25">
      <c r="B6" s="3"/>
      <c r="C6" s="4"/>
      <c r="D6" s="4"/>
      <c r="E6" s="5"/>
      <c r="F6" s="5"/>
      <c r="G6" s="5"/>
      <c r="H6" s="5"/>
      <c r="I6" s="5"/>
      <c r="J6" s="5"/>
    </row>
    <row r="7" spans="2:11" s="6" customFormat="1" x14ac:dyDescent="0.25">
      <c r="E7" s="7"/>
      <c r="F7" s="7"/>
      <c r="G7" s="7"/>
      <c r="H7" s="7"/>
      <c r="I7" s="7"/>
      <c r="J7" s="7"/>
      <c r="K7" s="7"/>
    </row>
    <row r="8" spans="2:11" s="6" customFormat="1" ht="25" x14ac:dyDescent="0.25">
      <c r="D8" s="9" t="s">
        <v>166</v>
      </c>
      <c r="E8" s="9" t="s">
        <v>165</v>
      </c>
      <c r="F8" s="10"/>
      <c r="G8" s="9" t="s">
        <v>156</v>
      </c>
      <c r="H8" s="9" t="s">
        <v>157</v>
      </c>
      <c r="I8" s="9" t="s">
        <v>158</v>
      </c>
      <c r="J8" s="9" t="s">
        <v>164</v>
      </c>
      <c r="K8" s="9" t="s">
        <v>159</v>
      </c>
    </row>
    <row r="9" spans="2:11" s="6" customFormat="1" ht="13" thickBot="1" x14ac:dyDescent="0.3">
      <c r="B9" s="6" t="s">
        <v>12</v>
      </c>
      <c r="D9" s="110">
        <v>757.77395548800007</v>
      </c>
      <c r="E9" s="110">
        <v>776.69908654176004</v>
      </c>
      <c r="F9" s="11"/>
      <c r="G9" s="16">
        <v>756.18791000000022</v>
      </c>
      <c r="H9" s="16">
        <v>759.21225999999979</v>
      </c>
      <c r="I9" s="16">
        <v>770.60046419999981</v>
      </c>
      <c r="J9" s="16">
        <v>789.80853488399998</v>
      </c>
      <c r="K9" s="16">
        <v>805.60470558168038</v>
      </c>
    </row>
    <row r="10" spans="2:11" s="6" customFormat="1" ht="13" thickTop="1" x14ac:dyDescent="0.25">
      <c r="G10" s="8"/>
      <c r="H10" s="8"/>
      <c r="I10" s="8"/>
      <c r="J10" s="8"/>
    </row>
    <row r="11" spans="2:11" s="6" customFormat="1" x14ac:dyDescent="0.25"/>
    <row r="12" spans="2:11" s="6" customFormat="1" x14ac:dyDescent="0.25"/>
    <row r="13" spans="2:11" s="6" customFormat="1" x14ac:dyDescent="0.25"/>
    <row r="14" spans="2:11" s="6" customFormat="1" x14ac:dyDescent="0.25"/>
    <row r="15" spans="2:11" s="6" customFormat="1" x14ac:dyDescent="0.25"/>
    <row r="16" spans="2:11" s="6" customFormat="1" x14ac:dyDescent="0.25"/>
    <row r="17" s="6" customFormat="1" x14ac:dyDescent="0.25"/>
    <row r="18" s="6" customFormat="1" x14ac:dyDescent="0.25"/>
    <row r="19" s="6" customFormat="1" x14ac:dyDescent="0.25"/>
    <row r="20" s="6" customFormat="1" x14ac:dyDescent="0.25"/>
    <row r="21" s="6" customFormat="1" x14ac:dyDescent="0.25"/>
    <row r="22" s="6" customFormat="1" x14ac:dyDescent="0.25"/>
    <row r="23" s="6" customFormat="1" x14ac:dyDescent="0.25"/>
    <row r="24" s="6" customFormat="1" x14ac:dyDescent="0.25"/>
    <row r="25" s="6" customFormat="1" x14ac:dyDescent="0.25"/>
    <row r="26" s="6" customFormat="1" x14ac:dyDescent="0.25"/>
    <row r="27" s="6" customFormat="1" x14ac:dyDescent="0.25"/>
    <row r="28" s="6" customFormat="1" x14ac:dyDescent="0.25"/>
    <row r="29" s="6" customFormat="1" x14ac:dyDescent="0.25"/>
    <row r="30" s="6" customFormat="1" x14ac:dyDescent="0.25"/>
    <row r="31" s="6" customFormat="1" x14ac:dyDescent="0.25"/>
    <row r="32" s="6" customFormat="1" x14ac:dyDescent="0.25"/>
    <row r="33" spans="2:10" s="6" customFormat="1" x14ac:dyDescent="0.25"/>
    <row r="34" spans="2:10" s="6" customFormat="1" x14ac:dyDescent="0.25"/>
    <row r="35" spans="2:10" s="6" customFormat="1" x14ac:dyDescent="0.25"/>
    <row r="36" spans="2:10" s="6" customFormat="1" x14ac:dyDescent="0.25"/>
    <row r="37" spans="2:10" s="6" customFormat="1" x14ac:dyDescent="0.25"/>
    <row r="38" spans="2:10" s="6" customFormat="1" x14ac:dyDescent="0.25"/>
    <row r="39" spans="2:10" s="6" customFormat="1" x14ac:dyDescent="0.25"/>
    <row r="40" spans="2:10" s="6" customFormat="1" x14ac:dyDescent="0.25"/>
    <row r="41" spans="2:10" s="6" customFormat="1" x14ac:dyDescent="0.25"/>
    <row r="42" spans="2:10" s="6" customFormat="1" x14ac:dyDescent="0.25"/>
    <row r="43" spans="2:10" s="6" customFormat="1" x14ac:dyDescent="0.25"/>
    <row r="44" spans="2:10" s="6" customFormat="1" x14ac:dyDescent="0.25"/>
    <row r="45" spans="2:10" s="6" customFormat="1" x14ac:dyDescent="0.25"/>
    <row r="46" spans="2:10" x14ac:dyDescent="0.25">
      <c r="B46" s="6"/>
      <c r="C46" s="6"/>
      <c r="D46" s="6"/>
      <c r="E46" s="6"/>
      <c r="F46" s="6"/>
      <c r="G46" s="6"/>
      <c r="H46" s="6"/>
      <c r="I46" s="6"/>
      <c r="J46" s="6"/>
    </row>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Button3_Click">
                <anchor moveWithCells="1" sizeWithCells="1">
                  <from>
                    <xdr:col>0</xdr:col>
                    <xdr:colOff>12700</xdr:colOff>
                    <xdr:row>0</xdr:row>
                    <xdr:rowOff>0</xdr:rowOff>
                  </from>
                  <to>
                    <xdr:col>2</xdr:col>
                    <xdr:colOff>0</xdr:colOff>
                    <xdr:row>0</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pageSetUpPr fitToPage="1"/>
  </sheetPr>
  <dimension ref="A3:L30"/>
  <sheetViews>
    <sheetView view="pageBreakPreview" zoomScale="115" zoomScaleNormal="100" zoomScaleSheetLayoutView="115" workbookViewId="0">
      <pane ySplit="3" topLeftCell="A4" activePane="bottomLeft" state="frozen"/>
      <selection activeCell="F10" sqref="F10"/>
      <selection pane="bottomLeft" activeCell="D6" sqref="D6"/>
    </sheetView>
  </sheetViews>
  <sheetFormatPr defaultColWidth="9.1796875" defaultRowHeight="12.5" x14ac:dyDescent="0.25"/>
  <cols>
    <col min="1" max="1" width="9.1796875" style="2"/>
    <col min="2" max="2" width="35.54296875" style="2" customWidth="1"/>
    <col min="3" max="3" width="1.453125" style="2" customWidth="1"/>
    <col min="4" max="4" width="10.453125" style="2" customWidth="1"/>
    <col min="5" max="5" width="11.453125" style="2" customWidth="1"/>
    <col min="6" max="6" width="1.453125" style="2" customWidth="1"/>
    <col min="7" max="7" width="11.453125" style="2" customWidth="1"/>
    <col min="8" max="8" width="12" style="2" customWidth="1"/>
    <col min="9" max="10" width="10.81640625" style="2" customWidth="1"/>
    <col min="11" max="11" width="11.453125" style="2" customWidth="1"/>
    <col min="12" max="16384" width="9.1796875" style="2"/>
  </cols>
  <sheetData>
    <row r="3" spans="1:12" s="1" customFormat="1" ht="15" x14ac:dyDescent="0.3">
      <c r="B3" s="76" t="s">
        <v>54</v>
      </c>
      <c r="C3" s="76"/>
      <c r="D3" s="76"/>
      <c r="E3" s="145"/>
      <c r="F3" s="145"/>
      <c r="G3" s="145"/>
      <c r="H3" s="76"/>
      <c r="I3" s="76"/>
      <c r="J3" s="76"/>
      <c r="K3" s="76"/>
    </row>
    <row r="4" spans="1:12" s="1" customFormat="1" ht="15" x14ac:dyDescent="0.3">
      <c r="B4" s="76" t="s">
        <v>2</v>
      </c>
      <c r="C4" s="76"/>
      <c r="D4" s="76"/>
      <c r="E4" s="76"/>
      <c r="F4" s="76"/>
      <c r="G4" s="76"/>
      <c r="H4" s="76"/>
      <c r="I4" s="76"/>
      <c r="J4" s="76"/>
      <c r="K4" s="76"/>
    </row>
    <row r="5" spans="1:12" x14ac:dyDescent="0.25">
      <c r="B5" s="77" t="s">
        <v>1</v>
      </c>
      <c r="C5" s="77"/>
      <c r="D5" s="77"/>
      <c r="E5" s="77"/>
      <c r="F5" s="77"/>
      <c r="G5" s="77"/>
      <c r="H5" s="77"/>
      <c r="I5" s="77"/>
      <c r="J5" s="77"/>
      <c r="K5" s="77"/>
    </row>
    <row r="6" spans="1:12" ht="15" x14ac:dyDescent="0.25">
      <c r="B6" s="3"/>
      <c r="C6" s="4"/>
      <c r="D6" s="4"/>
      <c r="E6" s="5"/>
      <c r="F6" s="5"/>
      <c r="G6" s="5"/>
      <c r="H6" s="5"/>
      <c r="I6" s="5"/>
      <c r="J6" s="5"/>
    </row>
    <row r="7" spans="1:12" s="6" customFormat="1" x14ac:dyDescent="0.25">
      <c r="E7" s="7"/>
      <c r="F7" s="7"/>
      <c r="G7" s="7"/>
      <c r="H7" s="7"/>
      <c r="I7" s="7"/>
      <c r="J7" s="7"/>
      <c r="K7" s="7"/>
    </row>
    <row r="8" spans="1:12" s="6" customFormat="1" ht="37.5" x14ac:dyDescent="0.25">
      <c r="D8" s="9" t="s">
        <v>166</v>
      </c>
      <c r="E8" s="9" t="s">
        <v>165</v>
      </c>
      <c r="F8" s="10"/>
      <c r="G8" s="9" t="s">
        <v>156</v>
      </c>
      <c r="H8" s="9" t="s">
        <v>157</v>
      </c>
      <c r="I8" s="9" t="s">
        <v>158</v>
      </c>
      <c r="J8" s="9" t="s">
        <v>164</v>
      </c>
      <c r="K8" s="9" t="s">
        <v>159</v>
      </c>
    </row>
    <row r="9" spans="1:12" s="6" customFormat="1" x14ac:dyDescent="0.25">
      <c r="B9" s="6" t="s">
        <v>40</v>
      </c>
      <c r="D9" s="11">
        <v>14244.218000000001</v>
      </c>
      <c r="E9" s="11">
        <v>15349.733</v>
      </c>
      <c r="F9" s="11"/>
      <c r="G9" s="11">
        <v>16005.334999999999</v>
      </c>
      <c r="H9" s="11">
        <v>15718.508</v>
      </c>
      <c r="I9" s="11">
        <v>20658.123</v>
      </c>
      <c r="J9" s="11">
        <v>24529.424999999999</v>
      </c>
      <c r="K9" s="11">
        <v>27658.315999999999</v>
      </c>
      <c r="L9" s="11"/>
    </row>
    <row r="10" spans="1:12" s="6" customFormat="1" x14ac:dyDescent="0.25">
      <c r="B10" s="6" t="s">
        <v>155</v>
      </c>
      <c r="D10" s="46">
        <v>-5655.5140000000001</v>
      </c>
      <c r="E10" s="46">
        <v>-5678.8490000000002</v>
      </c>
      <c r="F10" s="46"/>
      <c r="G10" s="46">
        <v>-6479.5619999999999</v>
      </c>
      <c r="H10" s="46">
        <v>-5704.5209999999997</v>
      </c>
      <c r="I10" s="46">
        <v>-5933.2616699999999</v>
      </c>
      <c r="J10" s="46">
        <v>-6358.2986699999992</v>
      </c>
      <c r="K10" s="46">
        <v>-6683.6996699999991</v>
      </c>
      <c r="L10" s="11"/>
    </row>
    <row r="11" spans="1:12" s="6" customFormat="1" x14ac:dyDescent="0.25">
      <c r="B11" s="6" t="s">
        <v>219</v>
      </c>
      <c r="D11" s="46"/>
      <c r="E11" s="46"/>
      <c r="F11" s="46"/>
      <c r="G11" s="46"/>
      <c r="H11" s="46"/>
      <c r="I11" s="46">
        <v>-1506.8243300000001</v>
      </c>
      <c r="J11" s="46">
        <v>-1506.8243300000001</v>
      </c>
      <c r="K11" s="46">
        <v>-1506.8243300000001</v>
      </c>
      <c r="L11" s="11"/>
    </row>
    <row r="12" spans="1:12" s="6" customFormat="1" ht="25" x14ac:dyDescent="0.25">
      <c r="B12" s="14" t="s">
        <v>41</v>
      </c>
      <c r="D12" s="46">
        <v>-262</v>
      </c>
      <c r="E12" s="46">
        <v>-262</v>
      </c>
      <c r="F12" s="46"/>
      <c r="G12" s="46">
        <v>-262</v>
      </c>
      <c r="H12" s="46">
        <v>-262</v>
      </c>
      <c r="I12" s="46">
        <v>-262</v>
      </c>
      <c r="J12" s="46">
        <v>-262</v>
      </c>
      <c r="K12" s="46">
        <v>-262</v>
      </c>
      <c r="L12" s="11"/>
    </row>
    <row r="13" spans="1:12" s="6" customFormat="1" x14ac:dyDescent="0.25">
      <c r="A13" s="60"/>
      <c r="B13" s="60" t="s">
        <v>85</v>
      </c>
      <c r="C13" s="60"/>
      <c r="D13" s="46">
        <v>-51.155907444444438</v>
      </c>
      <c r="E13" s="46">
        <v>-51.155907444444438</v>
      </c>
      <c r="F13" s="46"/>
      <c r="G13" s="46">
        <v>-51.155907444444495</v>
      </c>
      <c r="H13" s="46">
        <v>-51.155907444444495</v>
      </c>
      <c r="I13" s="46">
        <v>-51.155907444444495</v>
      </c>
      <c r="J13" s="46">
        <v>-51.155907444444495</v>
      </c>
      <c r="K13" s="46">
        <v>-51.155907444444495</v>
      </c>
      <c r="L13" s="60"/>
    </row>
    <row r="14" spans="1:12" s="6" customFormat="1" x14ac:dyDescent="0.25">
      <c r="B14" s="14" t="s">
        <v>42</v>
      </c>
      <c r="D14" s="46">
        <v>4535.5</v>
      </c>
      <c r="E14" s="46">
        <v>5345.1559999999999</v>
      </c>
      <c r="F14" s="46"/>
      <c r="G14" s="46">
        <v>3689.5329999999999</v>
      </c>
      <c r="H14" s="46">
        <v>5436.1200535000007</v>
      </c>
      <c r="I14" s="46">
        <v>7006.2830000000004</v>
      </c>
      <c r="J14" s="46">
        <v>7488.4320000000007</v>
      </c>
      <c r="K14" s="46">
        <v>6893.2259999999997</v>
      </c>
      <c r="L14" s="11"/>
    </row>
    <row r="15" spans="1:12" s="6" customFormat="1" x14ac:dyDescent="0.25">
      <c r="B15" s="14" t="s">
        <v>220</v>
      </c>
      <c r="D15" s="46"/>
      <c r="E15" s="46"/>
      <c r="F15" s="46"/>
      <c r="G15" s="46"/>
      <c r="H15" s="46"/>
      <c r="I15" s="46">
        <v>350</v>
      </c>
      <c r="J15" s="46">
        <f>I15</f>
        <v>350</v>
      </c>
      <c r="K15" s="46">
        <f>J15</f>
        <v>350</v>
      </c>
      <c r="L15" s="11"/>
    </row>
    <row r="16" spans="1:12" s="6" customFormat="1" ht="13" thickBot="1" x14ac:dyDescent="0.3">
      <c r="B16" s="6" t="s">
        <v>72</v>
      </c>
      <c r="D16" s="16">
        <f t="shared" ref="D16:E16" si="0">SUM(D9:D15)</f>
        <v>12811.048092555557</v>
      </c>
      <c r="E16" s="16">
        <f t="shared" si="0"/>
        <v>14702.884092555556</v>
      </c>
      <c r="F16" s="11"/>
      <c r="G16" s="16">
        <f t="shared" ref="G16:H16" si="1">SUM(G9:G15)</f>
        <v>12902.150092555554</v>
      </c>
      <c r="H16" s="16">
        <f t="shared" si="1"/>
        <v>15136.951146055557</v>
      </c>
      <c r="I16" s="16">
        <f>SUM(I9:I15)</f>
        <v>20261.164092555555</v>
      </c>
      <c r="J16" s="16">
        <f>SUM(J9:J15)</f>
        <v>24189.578092555555</v>
      </c>
      <c r="K16" s="16">
        <f>SUM(K9:K15)</f>
        <v>26397.862092555555</v>
      </c>
      <c r="L16" s="11"/>
    </row>
    <row r="17" spans="2:10" s="6" customFormat="1" ht="13" thickTop="1" x14ac:dyDescent="0.25"/>
    <row r="18" spans="2:10" s="6" customFormat="1" x14ac:dyDescent="0.25"/>
    <row r="19" spans="2:10" s="6" customFormat="1" x14ac:dyDescent="0.25"/>
    <row r="20" spans="2:10" s="6" customFormat="1" x14ac:dyDescent="0.25"/>
    <row r="21" spans="2:10" s="6" customFormat="1" x14ac:dyDescent="0.25"/>
    <row r="22" spans="2:10" s="6" customFormat="1" x14ac:dyDescent="0.25"/>
    <row r="23" spans="2:10" s="6" customFormat="1" x14ac:dyDescent="0.25"/>
    <row r="24" spans="2:10" s="6" customFormat="1" x14ac:dyDescent="0.25"/>
    <row r="25" spans="2:10" s="6" customFormat="1" x14ac:dyDescent="0.25"/>
    <row r="26" spans="2:10" s="6" customFormat="1" x14ac:dyDescent="0.25"/>
    <row r="27" spans="2:10" s="6" customFormat="1" x14ac:dyDescent="0.25"/>
    <row r="28" spans="2:10" s="6" customFormat="1" x14ac:dyDescent="0.25"/>
    <row r="29" spans="2:10" s="6" customFormat="1" x14ac:dyDescent="0.25"/>
    <row r="30" spans="2:10" x14ac:dyDescent="0.25">
      <c r="B30" s="6"/>
      <c r="C30" s="6"/>
      <c r="D30" s="6"/>
      <c r="E30" s="6"/>
      <c r="F30" s="6"/>
      <c r="G30" s="6"/>
      <c r="H30" s="6"/>
      <c r="I30" s="6"/>
      <c r="J30" s="6"/>
    </row>
  </sheetData>
  <pageMargins left="0.70866141732283472" right="0.70866141732283472" top="0.74803149606299213" bottom="0.74803149606299213" header="0.31496062992125984" footer="0.31496062992125984"/>
  <pageSetup scale="92"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4CDAF-1A1D-4C1A-BCE4-3E9411902989}">
  <sheetPr>
    <pageSetUpPr fitToPage="1"/>
  </sheetPr>
  <dimension ref="A3:L28"/>
  <sheetViews>
    <sheetView view="pageBreakPreview" zoomScale="115" zoomScaleNormal="100" zoomScaleSheetLayoutView="115" workbookViewId="0">
      <pane ySplit="3" topLeftCell="A4" activePane="bottomLeft" state="frozen"/>
      <selection activeCell="F10" sqref="F10"/>
      <selection pane="bottomLeft" activeCell="B13" sqref="B13"/>
    </sheetView>
  </sheetViews>
  <sheetFormatPr defaultColWidth="9.1796875" defaultRowHeight="12.5" x14ac:dyDescent="0.25"/>
  <cols>
    <col min="1" max="1" width="9.1796875" style="2"/>
    <col min="2" max="2" width="35.54296875" style="2" customWidth="1"/>
    <col min="3" max="3" width="1.453125" style="2" customWidth="1"/>
    <col min="4" max="4" width="10.453125" style="2" customWidth="1"/>
    <col min="5" max="5" width="11.453125" style="2" customWidth="1"/>
    <col min="6" max="6" width="1.453125" style="2" customWidth="1"/>
    <col min="7" max="7" width="11.453125" style="2" customWidth="1"/>
    <col min="8" max="8" width="12" style="2" customWidth="1"/>
    <col min="9" max="10" width="10.81640625" style="2" customWidth="1"/>
    <col min="11" max="11" width="11.453125" style="2" customWidth="1"/>
    <col min="12" max="16384" width="9.1796875" style="2"/>
  </cols>
  <sheetData>
    <row r="3" spans="1:12" s="1" customFormat="1" ht="15" x14ac:dyDescent="0.3">
      <c r="B3" s="76" t="s">
        <v>233</v>
      </c>
      <c r="C3" s="76"/>
      <c r="D3" s="76"/>
      <c r="E3" s="145"/>
      <c r="F3" s="145"/>
      <c r="G3" s="145"/>
      <c r="H3" s="76"/>
      <c r="I3" s="76"/>
      <c r="J3" s="76"/>
      <c r="K3" s="76"/>
    </row>
    <row r="4" spans="1:12" s="1" customFormat="1" ht="15" x14ac:dyDescent="0.3">
      <c r="B4" s="76" t="s">
        <v>224</v>
      </c>
      <c r="C4" s="76"/>
      <c r="D4" s="76"/>
      <c r="E4" s="76"/>
      <c r="F4" s="76"/>
      <c r="G4" s="76"/>
      <c r="H4" s="76"/>
      <c r="I4" s="76"/>
      <c r="J4" s="76"/>
      <c r="K4" s="76"/>
    </row>
    <row r="5" spans="1:12" x14ac:dyDescent="0.25">
      <c r="B5" s="77" t="s">
        <v>1</v>
      </c>
      <c r="C5" s="77"/>
      <c r="D5" s="77"/>
      <c r="E5" s="77"/>
      <c r="F5" s="77"/>
      <c r="G5" s="77"/>
      <c r="H5" s="77"/>
      <c r="I5" s="77"/>
      <c r="J5" s="77"/>
      <c r="K5" s="77"/>
    </row>
    <row r="6" spans="1:12" ht="15" x14ac:dyDescent="0.25">
      <c r="B6" s="3"/>
      <c r="C6" s="4"/>
      <c r="D6" s="4"/>
      <c r="E6" s="5"/>
      <c r="F6" s="5"/>
      <c r="G6" s="5"/>
      <c r="H6" s="5"/>
      <c r="I6" s="5"/>
      <c r="J6" s="5"/>
    </row>
    <row r="7" spans="1:12" s="6" customFormat="1" x14ac:dyDescent="0.25">
      <c r="E7" s="7"/>
      <c r="F7" s="7"/>
      <c r="G7" s="7"/>
      <c r="H7" s="7"/>
      <c r="I7" s="7"/>
      <c r="J7" s="7"/>
      <c r="K7" s="7"/>
    </row>
    <row r="8" spans="1:12" s="6" customFormat="1" ht="37.5" x14ac:dyDescent="0.25">
      <c r="D8" s="9" t="s">
        <v>166</v>
      </c>
      <c r="E8" s="9" t="s">
        <v>165</v>
      </c>
      <c r="F8" s="10"/>
      <c r="G8" s="9" t="s">
        <v>156</v>
      </c>
      <c r="H8" s="9" t="s">
        <v>157</v>
      </c>
      <c r="I8" s="9" t="s">
        <v>158</v>
      </c>
      <c r="J8" s="9" t="s">
        <v>164</v>
      </c>
      <c r="K8" s="9" t="s">
        <v>159</v>
      </c>
    </row>
    <row r="9" spans="1:12" s="6" customFormat="1" x14ac:dyDescent="0.25">
      <c r="B9" s="6" t="s">
        <v>225</v>
      </c>
      <c r="D9" s="11">
        <v>1934.6991</v>
      </c>
      <c r="E9" s="11">
        <v>2133.7426</v>
      </c>
      <c r="F9" s="11"/>
      <c r="G9" s="11">
        <v>1080.96525</v>
      </c>
      <c r="H9" s="11">
        <v>2232.0136134999998</v>
      </c>
      <c r="I9" s="11">
        <v>2506.9055400000002</v>
      </c>
      <c r="J9" s="11">
        <v>2426.39408</v>
      </c>
      <c r="K9" s="11">
        <v>1845.89408</v>
      </c>
      <c r="L9" s="11"/>
    </row>
    <row r="10" spans="1:12" s="6" customFormat="1" x14ac:dyDescent="0.25">
      <c r="B10" s="6" t="s">
        <v>227</v>
      </c>
      <c r="D10" s="46">
        <v>819.55813999999998</v>
      </c>
      <c r="E10" s="46">
        <v>812.46312</v>
      </c>
      <c r="F10" s="46"/>
      <c r="G10" s="46">
        <v>819.55813999999998</v>
      </c>
      <c r="H10" s="46">
        <v>812.46312999999998</v>
      </c>
      <c r="I10" s="46">
        <v>1465.2196100000001</v>
      </c>
      <c r="J10" s="46">
        <v>1880.53997</v>
      </c>
      <c r="K10" s="46">
        <v>2074.95498</v>
      </c>
      <c r="L10" s="11"/>
    </row>
    <row r="11" spans="1:12" s="6" customFormat="1" x14ac:dyDescent="0.25">
      <c r="B11" s="6" t="s">
        <v>226</v>
      </c>
      <c r="D11" s="46">
        <v>540.34170999999992</v>
      </c>
      <c r="E11" s="136">
        <v>1142.45623</v>
      </c>
      <c r="F11" s="46"/>
      <c r="G11" s="46">
        <v>540.69492000000002</v>
      </c>
      <c r="H11" s="46">
        <v>1150.8546899999999</v>
      </c>
      <c r="I11" s="46">
        <v>1319.1028799999999</v>
      </c>
      <c r="J11" s="46">
        <v>1391.18957</v>
      </c>
      <c r="K11" s="46">
        <v>1366.93165</v>
      </c>
      <c r="L11" s="11"/>
    </row>
    <row r="12" spans="1:12" s="6" customFormat="1" x14ac:dyDescent="0.25">
      <c r="B12" s="60" t="s">
        <v>229</v>
      </c>
      <c r="D12" s="46">
        <v>50.898000000000003</v>
      </c>
      <c r="E12" s="136">
        <v>50.898000000000003</v>
      </c>
      <c r="F12" s="46"/>
      <c r="G12" s="46">
        <v>50.898000000000003</v>
      </c>
      <c r="H12" s="46">
        <v>50.898000000000003</v>
      </c>
      <c r="I12" s="46">
        <v>70.375</v>
      </c>
      <c r="J12" s="46">
        <v>64.055000000000007</v>
      </c>
      <c r="K12" s="46">
        <v>38.954999999999998</v>
      </c>
      <c r="L12" s="11"/>
    </row>
    <row r="13" spans="1:12" s="6" customFormat="1" x14ac:dyDescent="0.25">
      <c r="A13" s="60"/>
      <c r="B13" s="60" t="s">
        <v>230</v>
      </c>
      <c r="C13" s="60"/>
      <c r="D13" s="46">
        <v>718.47199999999998</v>
      </c>
      <c r="E13" s="136">
        <v>734.06488000000002</v>
      </c>
      <c r="F13" s="46"/>
      <c r="G13" s="46">
        <v>725.88599999999997</v>
      </c>
      <c r="H13" s="46">
        <v>718.35900000000004</v>
      </c>
      <c r="I13" s="46">
        <v>832.85400000000004</v>
      </c>
      <c r="J13" s="46">
        <v>914.42499999999995</v>
      </c>
      <c r="K13" s="46">
        <v>976.19500000000005</v>
      </c>
      <c r="L13" s="60"/>
    </row>
    <row r="14" spans="1:12" s="6" customFormat="1" x14ac:dyDescent="0.25">
      <c r="A14" s="60"/>
      <c r="B14" s="60" t="s">
        <v>231</v>
      </c>
      <c r="C14" s="60"/>
      <c r="D14" s="46">
        <v>221.53100000000001</v>
      </c>
      <c r="E14" s="46">
        <v>221.53100000000001</v>
      </c>
      <c r="F14" s="46"/>
      <c r="G14" s="46">
        <v>221.53100000000001</v>
      </c>
      <c r="H14" s="46">
        <v>221.53100000000001</v>
      </c>
      <c r="I14" s="46">
        <v>221.53100000000001</v>
      </c>
      <c r="J14" s="46">
        <v>221.53299999999999</v>
      </c>
      <c r="K14" s="46">
        <v>0</v>
      </c>
      <c r="L14" s="60"/>
    </row>
    <row r="15" spans="1:12" s="6" customFormat="1" x14ac:dyDescent="0.25">
      <c r="B15" s="14" t="s">
        <v>228</v>
      </c>
      <c r="D15" s="46">
        <v>250</v>
      </c>
      <c r="E15" s="46">
        <v>250</v>
      </c>
      <c r="F15" s="46"/>
      <c r="G15" s="46">
        <v>250</v>
      </c>
      <c r="H15" s="46">
        <v>250</v>
      </c>
      <c r="I15" s="46">
        <v>590.29499999999996</v>
      </c>
      <c r="J15" s="46">
        <v>590.29499999999996</v>
      </c>
      <c r="K15" s="46">
        <v>590.29499999999996</v>
      </c>
      <c r="L15" s="11"/>
    </row>
    <row r="16" spans="1:12" s="6" customFormat="1" x14ac:dyDescent="0.25">
      <c r="B16" s="14"/>
      <c r="D16" s="46"/>
      <c r="E16" s="46"/>
      <c r="F16" s="46"/>
      <c r="G16" s="46"/>
      <c r="H16" s="46"/>
      <c r="I16" s="46"/>
      <c r="J16" s="46"/>
      <c r="K16" s="46"/>
      <c r="L16" s="11"/>
    </row>
    <row r="17" spans="2:12" s="6" customFormat="1" ht="13" thickBot="1" x14ac:dyDescent="0.3">
      <c r="B17" s="6" t="s">
        <v>232</v>
      </c>
      <c r="D17" s="16">
        <f t="shared" ref="D17:E17" si="0">SUM(D9:D16)</f>
        <v>4535.4999499999994</v>
      </c>
      <c r="E17" s="16">
        <f t="shared" si="0"/>
        <v>5345.1558299999997</v>
      </c>
      <c r="F17" s="11"/>
      <c r="G17" s="16">
        <f t="shared" ref="G17:H17" si="1">SUM(G9:G16)</f>
        <v>3689.5333099999998</v>
      </c>
      <c r="H17" s="16">
        <f t="shared" si="1"/>
        <v>5436.1194335</v>
      </c>
      <c r="I17" s="16">
        <f>SUM(I9:I16)</f>
        <v>7006.2830300000005</v>
      </c>
      <c r="J17" s="16">
        <f>SUM(J9:J16)</f>
        <v>7488.4316200000012</v>
      </c>
      <c r="K17" s="16">
        <f>SUM(K9:K16)</f>
        <v>6893.2257099999997</v>
      </c>
      <c r="L17" s="11"/>
    </row>
    <row r="18" spans="2:12" s="6" customFormat="1" ht="13" thickTop="1" x14ac:dyDescent="0.25"/>
    <row r="19" spans="2:12" s="6" customFormat="1" x14ac:dyDescent="0.25"/>
    <row r="20" spans="2:12" s="6" customFormat="1" ht="27.75" customHeight="1" x14ac:dyDescent="0.25">
      <c r="B20" s="141"/>
      <c r="C20" s="141"/>
      <c r="D20" s="141"/>
      <c r="E20" s="141"/>
      <c r="F20" s="141"/>
      <c r="G20" s="141"/>
      <c r="H20" s="141"/>
      <c r="I20" s="141"/>
      <c r="J20" s="141"/>
      <c r="K20" s="141"/>
    </row>
    <row r="21" spans="2:12" s="6" customFormat="1" x14ac:dyDescent="0.25"/>
    <row r="22" spans="2:12" s="6" customFormat="1" x14ac:dyDescent="0.25"/>
    <row r="23" spans="2:12" s="6" customFormat="1" x14ac:dyDescent="0.25"/>
    <row r="24" spans="2:12" s="6" customFormat="1" x14ac:dyDescent="0.25"/>
    <row r="25" spans="2:12" s="6" customFormat="1" x14ac:dyDescent="0.25"/>
    <row r="26" spans="2:12" s="6" customFormat="1" x14ac:dyDescent="0.25"/>
    <row r="27" spans="2:12" s="6" customFormat="1" x14ac:dyDescent="0.25"/>
    <row r="28" spans="2:12" x14ac:dyDescent="0.25">
      <c r="B28" s="6"/>
      <c r="C28" s="6"/>
      <c r="D28" s="6"/>
      <c r="E28" s="6"/>
      <c r="F28" s="6"/>
      <c r="G28" s="6"/>
      <c r="H28" s="6"/>
      <c r="I28" s="6"/>
      <c r="J28" s="6"/>
    </row>
  </sheetData>
  <mergeCells count="1">
    <mergeCell ref="B20:K20"/>
  </mergeCells>
  <pageMargins left="0.70866141732283472" right="0.70866141732283472" top="0.74803149606299213" bottom="0.74803149606299213" header="0.31496062992125984" footer="0.31496062992125984"/>
  <pageSetup scale="9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1249"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pageSetUpPr fitToPage="1"/>
  </sheetPr>
  <dimension ref="B3:M14"/>
  <sheetViews>
    <sheetView view="pageBreakPreview" zoomScaleNormal="100" zoomScaleSheetLayoutView="100" workbookViewId="0">
      <pane ySplit="3" topLeftCell="A4" activePane="bottomLeft" state="frozen"/>
      <selection activeCell="F10" sqref="F10"/>
      <selection pane="bottomLeft" activeCell="C8" sqref="C8"/>
    </sheetView>
  </sheetViews>
  <sheetFormatPr defaultColWidth="9.1796875" defaultRowHeight="12.5" x14ac:dyDescent="0.25"/>
  <cols>
    <col min="1" max="1" width="9.1796875" style="2"/>
    <col min="2" max="2" width="35.54296875" style="2" customWidth="1"/>
    <col min="3" max="3" width="1.453125" style="2" customWidth="1"/>
    <col min="4" max="5" width="10.26953125" style="2" customWidth="1"/>
    <col min="6" max="6" width="1.453125" style="2" customWidth="1"/>
    <col min="7" max="7" width="10.26953125" style="2" customWidth="1"/>
    <col min="8" max="8" width="11.7265625" style="2" customWidth="1"/>
    <col min="9" max="11" width="10.26953125" style="2" customWidth="1"/>
    <col min="12" max="16384" width="9.1796875" style="2"/>
  </cols>
  <sheetData>
    <row r="3" spans="2:13" s="1" customFormat="1" ht="15" x14ac:dyDescent="0.3">
      <c r="B3" s="76" t="s">
        <v>16</v>
      </c>
      <c r="C3" s="76"/>
      <c r="D3" s="76"/>
      <c r="E3" s="76"/>
      <c r="F3" s="76"/>
      <c r="G3" s="76"/>
      <c r="H3" s="76"/>
      <c r="I3" s="76"/>
      <c r="J3" s="76"/>
      <c r="K3" s="76"/>
    </row>
    <row r="4" spans="2:13" s="1" customFormat="1" ht="15" x14ac:dyDescent="0.3">
      <c r="B4" s="76" t="s">
        <v>53</v>
      </c>
      <c r="C4" s="76"/>
      <c r="D4" s="76"/>
      <c r="E4" s="76"/>
      <c r="F4" s="76"/>
      <c r="G4" s="76"/>
      <c r="H4" s="76"/>
      <c r="I4" s="76"/>
      <c r="J4" s="76"/>
      <c r="K4" s="76"/>
    </row>
    <row r="5" spans="2:13" ht="15.75" customHeight="1" x14ac:dyDescent="0.25">
      <c r="B5" s="77" t="s">
        <v>1</v>
      </c>
      <c r="C5" s="77"/>
      <c r="D5" s="77"/>
      <c r="E5" s="77"/>
      <c r="F5" s="77"/>
      <c r="G5" s="77"/>
      <c r="H5" s="77"/>
      <c r="I5" s="77"/>
      <c r="J5" s="77"/>
      <c r="K5" s="77"/>
    </row>
    <row r="6" spans="2:13" ht="11.25" customHeight="1" x14ac:dyDescent="0.25">
      <c r="B6" s="3"/>
      <c r="C6" s="4"/>
      <c r="D6" s="4"/>
      <c r="E6" s="5"/>
      <c r="F6" s="5"/>
      <c r="G6" s="5"/>
      <c r="H6" s="5"/>
      <c r="I6" s="5"/>
      <c r="J6" s="5"/>
    </row>
    <row r="7" spans="2:13" s="6" customFormat="1" x14ac:dyDescent="0.25">
      <c r="E7" s="7"/>
      <c r="F7" s="7"/>
      <c r="G7" s="7"/>
      <c r="H7" s="7"/>
      <c r="I7" s="7"/>
      <c r="J7" s="7"/>
      <c r="K7" s="7"/>
    </row>
    <row r="8" spans="2:13" s="6" customFormat="1" ht="37.5" x14ac:dyDescent="0.25">
      <c r="D8" s="9" t="s">
        <v>166</v>
      </c>
      <c r="E8" s="9" t="s">
        <v>165</v>
      </c>
      <c r="F8" s="10"/>
      <c r="G8" s="9" t="s">
        <v>156</v>
      </c>
      <c r="H8" s="9" t="s">
        <v>157</v>
      </c>
      <c r="I8" s="9" t="s">
        <v>158</v>
      </c>
      <c r="J8" s="9" t="s">
        <v>164</v>
      </c>
      <c r="K8" s="9" t="s">
        <v>159</v>
      </c>
    </row>
    <row r="9" spans="2:13" s="6" customFormat="1" ht="22.5" customHeight="1" x14ac:dyDescent="0.25">
      <c r="B9" s="6" t="s">
        <v>5</v>
      </c>
      <c r="D9" s="11">
        <v>15748.276821541378</v>
      </c>
      <c r="E9" s="11">
        <v>15294.673706715501</v>
      </c>
      <c r="F9" s="13"/>
      <c r="G9" s="11">
        <v>14367.171207565638</v>
      </c>
      <c r="H9" s="11">
        <v>14214.361525015625</v>
      </c>
      <c r="I9" s="11">
        <v>16801.913015061196</v>
      </c>
      <c r="J9" s="11">
        <v>18660.706898319415</v>
      </c>
      <c r="K9" s="11">
        <v>20627.162239023681</v>
      </c>
      <c r="M9" s="11"/>
    </row>
    <row r="10" spans="2:13" s="6" customFormat="1" ht="22.5" customHeight="1" x14ac:dyDescent="0.25">
      <c r="B10" s="6" t="s">
        <v>6</v>
      </c>
      <c r="D10" s="13">
        <v>380.20944090038313</v>
      </c>
      <c r="E10" s="13">
        <v>2759.2370003535048</v>
      </c>
      <c r="F10" s="13"/>
      <c r="G10" s="13">
        <v>368.33334000000002</v>
      </c>
      <c r="H10" s="13">
        <v>1707.46594</v>
      </c>
      <c r="I10" s="13">
        <v>3435.4129848795005</v>
      </c>
      <c r="J10" s="13">
        <v>3469.3795538722961</v>
      </c>
      <c r="K10" s="13">
        <v>3503.6857885550176</v>
      </c>
    </row>
    <row r="11" spans="2:13" s="6" customFormat="1" ht="22.5" customHeight="1" thickBot="1" x14ac:dyDescent="0.3">
      <c r="B11" s="15" t="s">
        <v>76</v>
      </c>
      <c r="D11" s="16">
        <f t="shared" ref="D11:E11" si="0">D9+D10</f>
        <v>16128.486262441762</v>
      </c>
      <c r="E11" s="16">
        <f t="shared" si="0"/>
        <v>18053.910707069004</v>
      </c>
      <c r="F11" s="11"/>
      <c r="G11" s="67">
        <f t="shared" ref="G11:H11" si="1">G9+G10</f>
        <v>14735.504547565637</v>
      </c>
      <c r="H11" s="16">
        <f t="shared" si="1"/>
        <v>15921.827465015625</v>
      </c>
      <c r="I11" s="16">
        <f>I9+I10</f>
        <v>20237.325999940698</v>
      </c>
      <c r="J11" s="16">
        <f>J9+J10</f>
        <v>22130.08645219171</v>
      </c>
      <c r="K11" s="16">
        <f>K9+K10</f>
        <v>24130.848027578697</v>
      </c>
    </row>
    <row r="12" spans="2:13" s="6" customFormat="1" ht="13" thickTop="1" x14ac:dyDescent="0.25">
      <c r="G12" s="13"/>
      <c r="H12" s="13"/>
      <c r="I12" s="13"/>
      <c r="J12" s="13"/>
    </row>
    <row r="13" spans="2:13" s="6" customFormat="1" x14ac:dyDescent="0.25">
      <c r="B13" s="6" t="s">
        <v>77</v>
      </c>
      <c r="E13" s="7"/>
      <c r="F13" s="7"/>
      <c r="G13" s="7"/>
      <c r="H13" s="7"/>
      <c r="I13" s="7"/>
      <c r="J13" s="7"/>
    </row>
    <row r="14" spans="2:13" s="6" customFormat="1" ht="25.5" customHeight="1" x14ac:dyDescent="0.25">
      <c r="B14" s="137" t="s">
        <v>113</v>
      </c>
      <c r="C14" s="137"/>
      <c r="D14" s="137"/>
      <c r="E14" s="137"/>
      <c r="F14" s="137"/>
      <c r="G14" s="137"/>
      <c r="H14" s="137"/>
      <c r="I14" s="137"/>
      <c r="J14" s="137"/>
      <c r="K14" s="137"/>
    </row>
  </sheetData>
  <mergeCells count="1">
    <mergeCell ref="B14:K14"/>
  </mergeCells>
  <pageMargins left="0.7" right="0.7" top="0.75" bottom="0.75" header="0.3" footer="0.3"/>
  <pageSetup scale="96"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pageSetUpPr fitToPage="1"/>
  </sheetPr>
  <dimension ref="B3:Q26"/>
  <sheetViews>
    <sheetView view="pageBreakPreview" zoomScale="115" zoomScaleSheetLayoutView="115" workbookViewId="0">
      <pane ySplit="3" topLeftCell="A4" activePane="bottomLeft" state="frozen"/>
      <selection activeCell="F10" sqref="F10"/>
      <selection pane="bottomLeft" activeCell="G7" sqref="G7"/>
    </sheetView>
  </sheetViews>
  <sheetFormatPr defaultColWidth="9.1796875" defaultRowHeight="12.5" x14ac:dyDescent="0.25"/>
  <cols>
    <col min="1" max="1" width="9.1796875" style="2"/>
    <col min="2" max="2" width="19.54296875" style="2" customWidth="1"/>
    <col min="3" max="3" width="1.453125" style="2" customWidth="1"/>
    <col min="4" max="4" width="10.453125" style="2" customWidth="1"/>
    <col min="5" max="5" width="11.453125" style="2" customWidth="1"/>
    <col min="6" max="6" width="1.453125" style="2" customWidth="1"/>
    <col min="7" max="7" width="11.453125" style="2" customWidth="1"/>
    <col min="8" max="8" width="11.81640625" style="2" customWidth="1"/>
    <col min="9" max="10" width="10.81640625" style="2" customWidth="1"/>
    <col min="11" max="11" width="11.453125" style="2" customWidth="1"/>
    <col min="12" max="16384" width="9.1796875" style="2"/>
  </cols>
  <sheetData>
    <row r="3" spans="2:17" s="1" customFormat="1" ht="15" x14ac:dyDescent="0.3">
      <c r="B3" s="76" t="s">
        <v>234</v>
      </c>
      <c r="C3" s="76"/>
      <c r="D3" s="76"/>
      <c r="E3" s="145"/>
      <c r="F3" s="145"/>
      <c r="G3" s="145"/>
      <c r="H3" s="145"/>
      <c r="I3" s="76"/>
      <c r="J3" s="76"/>
      <c r="K3" s="76"/>
    </row>
    <row r="4" spans="2:17" s="1" customFormat="1" ht="15" x14ac:dyDescent="0.3">
      <c r="B4" s="76" t="s">
        <v>112</v>
      </c>
      <c r="C4" s="76"/>
      <c r="D4" s="76"/>
      <c r="E4" s="76"/>
      <c r="F4" s="76"/>
      <c r="G4" s="76"/>
      <c r="H4" s="76"/>
      <c r="I4" s="76"/>
      <c r="J4" s="76"/>
      <c r="K4" s="76"/>
    </row>
    <row r="5" spans="2:17" ht="15.75" customHeight="1" x14ac:dyDescent="0.25">
      <c r="B5" s="77" t="s">
        <v>1</v>
      </c>
      <c r="C5" s="77"/>
      <c r="D5" s="77"/>
      <c r="E5" s="77"/>
      <c r="F5" s="77"/>
      <c r="G5" s="77"/>
      <c r="H5" s="77"/>
      <c r="I5" s="77"/>
      <c r="J5" s="77"/>
      <c r="K5" s="77"/>
    </row>
    <row r="6" spans="2:17" ht="11.25" customHeight="1" x14ac:dyDescent="0.25">
      <c r="B6" s="3"/>
      <c r="C6" s="4"/>
      <c r="D6" s="4"/>
      <c r="E6" s="5"/>
      <c r="F6" s="5"/>
      <c r="G6" s="5"/>
      <c r="H6" s="5"/>
      <c r="I6" s="5"/>
      <c r="J6" s="5"/>
    </row>
    <row r="7" spans="2:17" s="6" customFormat="1" x14ac:dyDescent="0.25">
      <c r="E7" s="7"/>
      <c r="F7" s="7"/>
      <c r="G7" s="7"/>
      <c r="H7" s="7"/>
      <c r="I7" s="7"/>
      <c r="J7" s="7"/>
      <c r="K7" s="7"/>
    </row>
    <row r="8" spans="2:17" s="6" customFormat="1" ht="37.5" x14ac:dyDescent="0.25">
      <c r="D8" s="9" t="s">
        <v>166</v>
      </c>
      <c r="E8" s="9" t="s">
        <v>165</v>
      </c>
      <c r="F8" s="10"/>
      <c r="G8" s="9" t="s">
        <v>156</v>
      </c>
      <c r="H8" s="9" t="s">
        <v>157</v>
      </c>
      <c r="I8" s="9" t="s">
        <v>158</v>
      </c>
      <c r="J8" s="9" t="s">
        <v>164</v>
      </c>
      <c r="K8" s="9" t="s">
        <v>159</v>
      </c>
    </row>
    <row r="9" spans="2:17" s="6" customFormat="1" x14ac:dyDescent="0.25">
      <c r="B9" s="6" t="s">
        <v>102</v>
      </c>
      <c r="C9" s="51"/>
      <c r="D9" s="64">
        <v>880.79398800000001</v>
      </c>
      <c r="E9" s="64">
        <v>1016.431988</v>
      </c>
      <c r="F9" s="71"/>
      <c r="G9" s="64">
        <v>880.79399999999998</v>
      </c>
      <c r="H9" s="64">
        <f>G12</f>
        <v>1046.356</v>
      </c>
      <c r="I9" s="64">
        <f>H12</f>
        <v>951.47299999999996</v>
      </c>
      <c r="J9" s="64">
        <f>I12</f>
        <v>1261.1779999999999</v>
      </c>
      <c r="K9" s="64">
        <f>J12</f>
        <v>1470.8829999999998</v>
      </c>
      <c r="M9" s="21"/>
      <c r="N9" s="12"/>
      <c r="O9" s="11"/>
      <c r="P9" s="11"/>
      <c r="Q9" s="11"/>
    </row>
    <row r="10" spans="2:17" s="6" customFormat="1" x14ac:dyDescent="0.25">
      <c r="B10" s="6" t="s">
        <v>106</v>
      </c>
      <c r="D10" s="66">
        <v>-250</v>
      </c>
      <c r="E10" s="66">
        <v>-250</v>
      </c>
      <c r="F10" s="46"/>
      <c r="G10" s="66">
        <v>-250</v>
      </c>
      <c r="H10" s="66">
        <v>-250</v>
      </c>
      <c r="I10" s="66">
        <v>-590.29499999999996</v>
      </c>
      <c r="J10" s="66">
        <v>-590.29499999999996</v>
      </c>
      <c r="K10" s="66">
        <v>-590.29499999999996</v>
      </c>
    </row>
    <row r="11" spans="2:17" s="6" customFormat="1" x14ac:dyDescent="0.25">
      <c r="B11" s="6" t="s">
        <v>107</v>
      </c>
      <c r="D11" s="66">
        <v>385.63799999999998</v>
      </c>
      <c r="E11" s="66">
        <v>0</v>
      </c>
      <c r="F11" s="46"/>
      <c r="G11" s="66">
        <v>415.56200000000001</v>
      </c>
      <c r="H11" s="66">
        <v>155.11699999999999</v>
      </c>
      <c r="I11" s="66">
        <v>900</v>
      </c>
      <c r="J11" s="66">
        <v>800</v>
      </c>
      <c r="K11" s="66">
        <v>100</v>
      </c>
    </row>
    <row r="12" spans="2:17" s="6" customFormat="1" ht="13" thickBot="1" x14ac:dyDescent="0.3">
      <c r="B12" s="6" t="s">
        <v>103</v>
      </c>
      <c r="D12" s="65">
        <f>SUM(D9:D11)</f>
        <v>1016.431988</v>
      </c>
      <c r="E12" s="65">
        <f>SUM(E9:E11)</f>
        <v>766.43198800000005</v>
      </c>
      <c r="F12" s="11"/>
      <c r="G12" s="65">
        <f t="shared" ref="G12:K12" si="0">SUM(G9:G11)</f>
        <v>1046.356</v>
      </c>
      <c r="H12" s="65">
        <f t="shared" si="0"/>
        <v>951.47299999999996</v>
      </c>
      <c r="I12" s="65">
        <f>SUM(I9:I11)</f>
        <v>1261.1779999999999</v>
      </c>
      <c r="J12" s="65">
        <f t="shared" ref="J12" si="1">SUM(J9:J11)</f>
        <v>1470.8829999999998</v>
      </c>
      <c r="K12" s="65">
        <f t="shared" si="0"/>
        <v>980.58799999999985</v>
      </c>
    </row>
    <row r="13" spans="2:17" s="6" customFormat="1" ht="15" customHeight="1" thickTop="1" x14ac:dyDescent="0.25"/>
    <row r="14" spans="2:17" s="6" customFormat="1" ht="12.75" customHeight="1" x14ac:dyDescent="0.25">
      <c r="B14" s="119" t="s">
        <v>78</v>
      </c>
      <c r="C14" s="119"/>
      <c r="D14" s="119"/>
      <c r="E14" s="119"/>
      <c r="F14" s="119"/>
      <c r="G14" s="119"/>
      <c r="H14" s="119"/>
      <c r="I14" s="119"/>
      <c r="J14" s="119"/>
      <c r="K14" s="119"/>
    </row>
    <row r="15" spans="2:17" s="6" customFormat="1" ht="26.5" customHeight="1" x14ac:dyDescent="0.25">
      <c r="B15" s="142" t="s">
        <v>223</v>
      </c>
      <c r="C15" s="142"/>
      <c r="D15" s="142"/>
      <c r="E15" s="142"/>
      <c r="F15" s="142"/>
      <c r="G15" s="142"/>
      <c r="H15" s="142"/>
      <c r="I15" s="142"/>
      <c r="J15" s="142"/>
      <c r="K15" s="142"/>
    </row>
    <row r="16" spans="2:17" s="6" customFormat="1" x14ac:dyDescent="0.25">
      <c r="B16" s="142" t="s">
        <v>218</v>
      </c>
      <c r="C16" s="142"/>
      <c r="D16" s="142"/>
      <c r="E16" s="142"/>
      <c r="F16" s="142"/>
      <c r="G16" s="142"/>
      <c r="H16" s="142"/>
      <c r="I16" s="142"/>
      <c r="J16" s="142"/>
      <c r="K16" s="142"/>
    </row>
    <row r="17" spans="2:10" s="6" customFormat="1" ht="22.5" customHeight="1" x14ac:dyDescent="0.25"/>
    <row r="18" spans="2:10" s="6" customFormat="1" ht="22.5" customHeight="1" x14ac:dyDescent="0.25"/>
    <row r="19" spans="2:10" s="6" customFormat="1" ht="22.5" customHeight="1" x14ac:dyDescent="0.25"/>
    <row r="20" spans="2:10" s="6" customFormat="1" ht="22.5" customHeight="1" x14ac:dyDescent="0.25"/>
    <row r="21" spans="2:10" s="6" customFormat="1" ht="22.5" customHeight="1" x14ac:dyDescent="0.25"/>
    <row r="22" spans="2:10" s="6" customFormat="1" ht="22.5" customHeight="1" x14ac:dyDescent="0.25"/>
    <row r="23" spans="2:10" s="6" customFormat="1" ht="22.5" customHeight="1" x14ac:dyDescent="0.25"/>
    <row r="24" spans="2:10" s="6" customFormat="1" ht="22.5" customHeight="1" x14ac:dyDescent="0.25"/>
    <row r="25" spans="2:10" s="6" customFormat="1" ht="22.5" customHeight="1" x14ac:dyDescent="0.25"/>
    <row r="26" spans="2:10" x14ac:dyDescent="0.25">
      <c r="B26" s="6"/>
      <c r="C26" s="6"/>
      <c r="D26" s="6"/>
      <c r="E26" s="6"/>
      <c r="F26" s="6"/>
      <c r="G26" s="6"/>
      <c r="H26" s="6"/>
      <c r="I26" s="6"/>
      <c r="J26" s="6"/>
    </row>
  </sheetData>
  <mergeCells count="2">
    <mergeCell ref="B16:K16"/>
    <mergeCell ref="B15:K15"/>
  </mergeCells>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9">
    <pageSetUpPr fitToPage="1"/>
  </sheetPr>
  <dimension ref="B3:Q24"/>
  <sheetViews>
    <sheetView view="pageBreakPreview" zoomScaleSheetLayoutView="100" workbookViewId="0">
      <pane ySplit="3" topLeftCell="A4" activePane="bottomLeft" state="frozen"/>
      <selection activeCell="F10" sqref="F10"/>
      <selection pane="bottomLeft" activeCell="B5" sqref="B5"/>
    </sheetView>
  </sheetViews>
  <sheetFormatPr defaultColWidth="9.1796875" defaultRowHeight="12.5" x14ac:dyDescent="0.25"/>
  <cols>
    <col min="1" max="1" width="9.1796875" style="2"/>
    <col min="2" max="2" width="22.1796875" style="2" customWidth="1"/>
    <col min="3" max="3" width="1.453125" style="2" customWidth="1"/>
    <col min="4" max="4" width="10.26953125" style="2" customWidth="1"/>
    <col min="5" max="5" width="11.453125" style="2" customWidth="1"/>
    <col min="6" max="6" width="1.453125" style="2" customWidth="1"/>
    <col min="7" max="7" width="11.453125" style="2" customWidth="1"/>
    <col min="8" max="8" width="12.26953125" style="2" customWidth="1"/>
    <col min="9" max="10" width="10.26953125" style="2" customWidth="1"/>
    <col min="11" max="11" width="11.453125" style="2" customWidth="1"/>
    <col min="12" max="16384" width="9.1796875" style="2"/>
  </cols>
  <sheetData>
    <row r="3" spans="2:17" s="1" customFormat="1" ht="15" x14ac:dyDescent="0.3">
      <c r="B3" s="76" t="s">
        <v>235</v>
      </c>
      <c r="C3" s="76"/>
      <c r="D3" s="76"/>
      <c r="E3" s="145"/>
      <c r="F3" s="145"/>
      <c r="G3" s="145"/>
      <c r="H3" s="145"/>
      <c r="I3" s="76"/>
      <c r="J3" s="76"/>
      <c r="K3" s="76"/>
    </row>
    <row r="4" spans="2:17" s="1" customFormat="1" ht="15" x14ac:dyDescent="0.3">
      <c r="B4" s="76" t="s">
        <v>105</v>
      </c>
      <c r="C4" s="76"/>
      <c r="D4" s="76"/>
      <c r="E4" s="76"/>
      <c r="F4" s="76"/>
      <c r="G4" s="76"/>
      <c r="H4" s="76"/>
      <c r="I4" s="76"/>
      <c r="J4" s="76"/>
      <c r="K4" s="76"/>
    </row>
    <row r="5" spans="2:17" ht="15.75" customHeight="1" x14ac:dyDescent="0.25">
      <c r="B5" s="77" t="s">
        <v>1</v>
      </c>
      <c r="C5" s="77"/>
      <c r="D5" s="77"/>
      <c r="E5" s="77"/>
      <c r="F5" s="77"/>
      <c r="G5" s="77"/>
      <c r="H5" s="77"/>
      <c r="I5" s="77"/>
      <c r="J5" s="77"/>
      <c r="K5" s="77"/>
    </row>
    <row r="6" spans="2:17" ht="11.25" customHeight="1" x14ac:dyDescent="0.25">
      <c r="B6" s="3"/>
      <c r="C6" s="4"/>
      <c r="D6" s="4"/>
      <c r="E6" s="5"/>
      <c r="F6" s="5"/>
      <c r="G6" s="5"/>
      <c r="H6" s="5"/>
      <c r="I6" s="5"/>
      <c r="J6" s="5"/>
    </row>
    <row r="7" spans="2:17" s="6" customFormat="1" x14ac:dyDescent="0.25">
      <c r="E7" s="7"/>
      <c r="F7" s="7"/>
      <c r="G7" s="7"/>
      <c r="H7" s="7"/>
      <c r="I7" s="7"/>
      <c r="J7" s="7"/>
      <c r="K7" s="7"/>
    </row>
    <row r="8" spans="2:17" s="6" customFormat="1" ht="25" x14ac:dyDescent="0.25">
      <c r="D8" s="9" t="s">
        <v>166</v>
      </c>
      <c r="E8" s="9" t="s">
        <v>165</v>
      </c>
      <c r="F8" s="10"/>
      <c r="G8" s="9" t="s">
        <v>156</v>
      </c>
      <c r="H8" s="9" t="s">
        <v>157</v>
      </c>
      <c r="I8" s="9" t="s">
        <v>158</v>
      </c>
      <c r="J8" s="9" t="s">
        <v>164</v>
      </c>
      <c r="K8" s="9" t="s">
        <v>159</v>
      </c>
    </row>
    <row r="9" spans="2:17" s="6" customFormat="1" x14ac:dyDescent="0.25">
      <c r="B9" s="6" t="s">
        <v>102</v>
      </c>
      <c r="C9" s="51"/>
      <c r="D9" s="11">
        <v>886.1260000000002</v>
      </c>
      <c r="E9" s="11">
        <v>664.59500000000025</v>
      </c>
      <c r="F9" s="52"/>
      <c r="G9" s="11">
        <v>886.12599999999998</v>
      </c>
      <c r="H9" s="11">
        <f>G12</f>
        <v>664.59500000000003</v>
      </c>
      <c r="I9" s="11">
        <f>H12</f>
        <v>443.06400000000002</v>
      </c>
      <c r="J9" s="11">
        <f>I12</f>
        <v>221.53300000000002</v>
      </c>
      <c r="K9" s="11">
        <f>J12</f>
        <v>0</v>
      </c>
      <c r="M9" s="21"/>
      <c r="N9" s="12"/>
      <c r="O9" s="11"/>
      <c r="P9" s="11"/>
      <c r="Q9" s="11"/>
    </row>
    <row r="10" spans="2:17" s="6" customFormat="1" x14ac:dyDescent="0.25">
      <c r="B10" s="6" t="s">
        <v>108</v>
      </c>
      <c r="D10" s="46">
        <v>0</v>
      </c>
      <c r="E10" s="46">
        <v>0</v>
      </c>
      <c r="F10" s="46"/>
      <c r="G10" s="46">
        <v>0</v>
      </c>
      <c r="H10" s="46">
        <v>0</v>
      </c>
      <c r="I10" s="46">
        <v>0</v>
      </c>
      <c r="J10" s="46">
        <v>0</v>
      </c>
      <c r="K10" s="46">
        <v>0</v>
      </c>
    </row>
    <row r="11" spans="2:17" s="6" customFormat="1" x14ac:dyDescent="0.25">
      <c r="B11" s="6" t="s">
        <v>109</v>
      </c>
      <c r="D11" s="46">
        <v>-221.53100000000001</v>
      </c>
      <c r="E11" s="46">
        <v>-221.53100000000001</v>
      </c>
      <c r="F11" s="46"/>
      <c r="G11" s="46">
        <v>-221.53100000000001</v>
      </c>
      <c r="H11" s="46">
        <v>-221.53100000000001</v>
      </c>
      <c r="I11" s="46">
        <v>-221.53100000000001</v>
      </c>
      <c r="J11" s="46">
        <v>-221.53299999999999</v>
      </c>
      <c r="K11" s="46">
        <v>0</v>
      </c>
    </row>
    <row r="12" spans="2:17" s="6" customFormat="1" ht="13" thickBot="1" x14ac:dyDescent="0.3">
      <c r="B12" s="6" t="s">
        <v>103</v>
      </c>
      <c r="D12" s="130">
        <f>SUM(D9:D11)</f>
        <v>664.59500000000025</v>
      </c>
      <c r="E12" s="16">
        <f>SUM(E9:E11)</f>
        <v>443.06400000000025</v>
      </c>
      <c r="F12" s="11"/>
      <c r="G12" s="16">
        <f t="shared" ref="G12:I12" si="0">SUM(G9:G11)</f>
        <v>664.59500000000003</v>
      </c>
      <c r="H12" s="16">
        <f t="shared" si="0"/>
        <v>443.06400000000002</v>
      </c>
      <c r="I12" s="16">
        <f t="shared" si="0"/>
        <v>221.53300000000002</v>
      </c>
      <c r="J12" s="16">
        <f t="shared" ref="J12" si="1">SUM(J9:J11)</f>
        <v>0</v>
      </c>
      <c r="K12" s="16">
        <f>SUM(K9:K11)</f>
        <v>0</v>
      </c>
    </row>
    <row r="13" spans="2:17" s="6" customFormat="1" ht="15" customHeight="1" thickTop="1" x14ac:dyDescent="0.25"/>
    <row r="14" spans="2:17" s="6" customFormat="1" ht="22.5" customHeight="1" x14ac:dyDescent="0.25"/>
    <row r="15" spans="2:17" s="6" customFormat="1" ht="22.5" customHeight="1" x14ac:dyDescent="0.25"/>
    <row r="16" spans="2:17" s="6" customFormat="1" ht="22.5" customHeight="1" x14ac:dyDescent="0.25"/>
    <row r="17" spans="2:10" s="6" customFormat="1" ht="22.5" customHeight="1" x14ac:dyDescent="0.25"/>
    <row r="18" spans="2:10" s="6" customFormat="1" ht="22.5" customHeight="1" x14ac:dyDescent="0.25"/>
    <row r="19" spans="2:10" s="6" customFormat="1" ht="22.5" customHeight="1" x14ac:dyDescent="0.25"/>
    <row r="20" spans="2:10" s="6" customFormat="1" ht="22.5" customHeight="1" x14ac:dyDescent="0.25"/>
    <row r="21" spans="2:10" s="6" customFormat="1" ht="22.5" customHeight="1" x14ac:dyDescent="0.25"/>
    <row r="22" spans="2:10" s="6" customFormat="1" ht="22.5" customHeight="1" x14ac:dyDescent="0.25"/>
    <row r="23" spans="2:10" s="6" customFormat="1" ht="22.5" customHeight="1" x14ac:dyDescent="0.25"/>
    <row r="24" spans="2:10" x14ac:dyDescent="0.25">
      <c r="B24" s="6"/>
      <c r="C24" s="6"/>
      <c r="D24" s="6"/>
      <c r="E24" s="6"/>
      <c r="F24" s="6"/>
      <c r="G24" s="6"/>
      <c r="H24" s="6"/>
      <c r="I24" s="6"/>
      <c r="J24" s="6"/>
    </row>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7825"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30AD3-15AE-47AB-8388-8F21E2A46878}">
  <sheetPr>
    <pageSetUpPr fitToPage="1"/>
  </sheetPr>
  <dimension ref="B3:Q26"/>
  <sheetViews>
    <sheetView view="pageBreakPreview" zoomScaleSheetLayoutView="100" workbookViewId="0">
      <pane ySplit="3" topLeftCell="A4" activePane="bottomLeft" state="frozen"/>
      <selection activeCell="F10" sqref="F10"/>
      <selection pane="bottomLeft" activeCell="D5" sqref="D5"/>
    </sheetView>
  </sheetViews>
  <sheetFormatPr defaultColWidth="9.1796875" defaultRowHeight="12.5" x14ac:dyDescent="0.25"/>
  <cols>
    <col min="1" max="1" width="9.1796875" style="2"/>
    <col min="2" max="2" width="20.1796875" style="2" customWidth="1"/>
    <col min="3" max="3" width="1.453125" style="2" customWidth="1"/>
    <col min="4" max="4" width="10.26953125" style="2" customWidth="1"/>
    <col min="5" max="5" width="11.453125" style="2" customWidth="1"/>
    <col min="6" max="6" width="1.453125" style="2" customWidth="1"/>
    <col min="7" max="7" width="11.453125" style="2" customWidth="1"/>
    <col min="8" max="8" width="12" style="2" customWidth="1"/>
    <col min="9" max="10" width="11" style="2" customWidth="1"/>
    <col min="11" max="11" width="11.453125" style="2" customWidth="1"/>
    <col min="12" max="16384" width="9.1796875" style="2"/>
  </cols>
  <sheetData>
    <row r="3" spans="2:17" s="1" customFormat="1" ht="15" x14ac:dyDescent="0.3">
      <c r="B3" s="76" t="s">
        <v>236</v>
      </c>
      <c r="C3" s="76"/>
      <c r="D3" s="76"/>
      <c r="E3" s="145"/>
      <c r="F3" s="145"/>
      <c r="G3" s="145"/>
      <c r="H3" s="145"/>
      <c r="I3" s="76"/>
      <c r="J3" s="76"/>
      <c r="K3" s="76"/>
    </row>
    <row r="4" spans="2:17" s="1" customFormat="1" ht="15" x14ac:dyDescent="0.3">
      <c r="B4" s="76" t="s">
        <v>142</v>
      </c>
      <c r="C4" s="76"/>
      <c r="D4" s="76"/>
      <c r="E4" s="76"/>
      <c r="F4" s="76"/>
      <c r="G4" s="76"/>
      <c r="H4" s="76"/>
      <c r="I4" s="76"/>
      <c r="J4" s="76"/>
      <c r="K4" s="76"/>
    </row>
    <row r="5" spans="2:17" ht="15.75" customHeight="1" x14ac:dyDescent="0.25">
      <c r="B5" s="77" t="s">
        <v>1</v>
      </c>
      <c r="C5" s="77"/>
      <c r="D5" s="77"/>
      <c r="E5" s="77"/>
      <c r="F5" s="77"/>
      <c r="G5" s="77"/>
      <c r="H5" s="77"/>
      <c r="I5" s="77"/>
      <c r="J5" s="77"/>
      <c r="K5" s="77"/>
    </row>
    <row r="6" spans="2:17" ht="11.25" customHeight="1" x14ac:dyDescent="0.25">
      <c r="B6" s="3"/>
      <c r="C6" s="4"/>
      <c r="D6" s="4"/>
      <c r="E6" s="5"/>
      <c r="F6" s="5"/>
      <c r="G6" s="5"/>
      <c r="H6" s="5"/>
      <c r="I6" s="5"/>
      <c r="J6" s="5"/>
    </row>
    <row r="7" spans="2:17" s="6" customFormat="1" x14ac:dyDescent="0.25">
      <c r="E7" s="7"/>
      <c r="F7" s="7"/>
      <c r="G7" s="7"/>
      <c r="H7" s="7"/>
      <c r="I7" s="7"/>
      <c r="J7" s="7"/>
      <c r="K7" s="7"/>
    </row>
    <row r="8" spans="2:17" s="6" customFormat="1" ht="37.5" x14ac:dyDescent="0.25">
      <c r="D8" s="9" t="s">
        <v>166</v>
      </c>
      <c r="E8" s="9" t="s">
        <v>165</v>
      </c>
      <c r="F8" s="10"/>
      <c r="G8" s="9" t="s">
        <v>156</v>
      </c>
      <c r="H8" s="9" t="s">
        <v>157</v>
      </c>
      <c r="I8" s="9" t="s">
        <v>158</v>
      </c>
      <c r="J8" s="9" t="s">
        <v>164</v>
      </c>
      <c r="K8" s="9" t="s">
        <v>159</v>
      </c>
    </row>
    <row r="9" spans="2:17" s="6" customFormat="1" x14ac:dyDescent="0.25">
      <c r="B9" s="6" t="s">
        <v>102</v>
      </c>
      <c r="C9" s="51"/>
      <c r="D9" s="11">
        <v>-62.4</v>
      </c>
      <c r="E9" s="11">
        <v>-62.4</v>
      </c>
      <c r="F9" s="52"/>
      <c r="G9" s="11">
        <v>-62.4</v>
      </c>
      <c r="H9" s="11">
        <f>G12</f>
        <v>-84.576999999999998</v>
      </c>
      <c r="I9" s="11">
        <f>H12</f>
        <v>-62.677</v>
      </c>
      <c r="J9" s="11">
        <f>I12</f>
        <v>-62.677</v>
      </c>
      <c r="K9" s="11">
        <f>J12</f>
        <v>-62.677</v>
      </c>
      <c r="M9" s="21"/>
      <c r="N9" s="12"/>
      <c r="O9" s="11"/>
      <c r="P9" s="11"/>
      <c r="Q9" s="11"/>
    </row>
    <row r="10" spans="2:17" s="6" customFormat="1" x14ac:dyDescent="0.25">
      <c r="B10" s="6" t="s">
        <v>143</v>
      </c>
      <c r="D10" s="46">
        <v>0</v>
      </c>
      <c r="E10" s="46">
        <v>0</v>
      </c>
      <c r="F10" s="46"/>
      <c r="G10" s="131">
        <v>-22.177</v>
      </c>
      <c r="H10" s="46">
        <v>21.9</v>
      </c>
      <c r="I10" s="46">
        <v>0</v>
      </c>
      <c r="J10" s="46">
        <v>0</v>
      </c>
      <c r="K10" s="46">
        <v>0</v>
      </c>
    </row>
    <row r="11" spans="2:17" s="6" customFormat="1" x14ac:dyDescent="0.25">
      <c r="B11" s="6" t="s">
        <v>109</v>
      </c>
      <c r="D11" s="46">
        <v>0</v>
      </c>
      <c r="E11" s="46">
        <v>0</v>
      </c>
      <c r="F11" s="46"/>
      <c r="G11" s="46">
        <v>0</v>
      </c>
      <c r="H11" s="46">
        <v>0</v>
      </c>
      <c r="I11" s="46">
        <v>0</v>
      </c>
      <c r="J11" s="46">
        <v>0</v>
      </c>
      <c r="K11" s="46">
        <v>0</v>
      </c>
    </row>
    <row r="12" spans="2:17" s="6" customFormat="1" ht="13" thickBot="1" x14ac:dyDescent="0.3">
      <c r="B12" s="6" t="s">
        <v>103</v>
      </c>
      <c r="D12" s="16">
        <f>SUM(D9:D11)</f>
        <v>-62.4</v>
      </c>
      <c r="E12" s="16">
        <f>SUM(E9:E11)</f>
        <v>-62.4</v>
      </c>
      <c r="F12" s="117"/>
      <c r="G12" s="16">
        <f t="shared" ref="G12:K12" si="0">SUM(G9:G11)</f>
        <v>-84.576999999999998</v>
      </c>
      <c r="H12" s="16">
        <f t="shared" si="0"/>
        <v>-62.677</v>
      </c>
      <c r="I12" s="16">
        <f>SUM(I9:I11)</f>
        <v>-62.677</v>
      </c>
      <c r="J12" s="16">
        <f t="shared" ref="J12" si="1">SUM(J9:J11)</f>
        <v>-62.677</v>
      </c>
      <c r="K12" s="16">
        <f t="shared" si="0"/>
        <v>-62.677</v>
      </c>
    </row>
    <row r="13" spans="2:17" s="6" customFormat="1" ht="13.5" customHeight="1" thickTop="1" x14ac:dyDescent="0.25"/>
    <row r="14" spans="2:17" s="6" customFormat="1" ht="22.5" customHeight="1" x14ac:dyDescent="0.25"/>
    <row r="15" spans="2:17" s="6" customFormat="1" ht="22.5" customHeight="1" x14ac:dyDescent="0.25"/>
    <row r="16" spans="2:17" s="6" customFormat="1" ht="22.5" customHeight="1" x14ac:dyDescent="0.25"/>
    <row r="17" spans="2:10" s="6" customFormat="1" ht="22.5" customHeight="1" x14ac:dyDescent="0.25"/>
    <row r="18" spans="2:10" s="6" customFormat="1" ht="22.5" customHeight="1" x14ac:dyDescent="0.25"/>
    <row r="19" spans="2:10" s="6" customFormat="1" ht="22.5" customHeight="1" x14ac:dyDescent="0.25"/>
    <row r="20" spans="2:10" s="6" customFormat="1" ht="22.5" customHeight="1" x14ac:dyDescent="0.25"/>
    <row r="21" spans="2:10" s="6" customFormat="1" ht="22.5" customHeight="1" x14ac:dyDescent="0.25"/>
    <row r="22" spans="2:10" s="6" customFormat="1" ht="22.5" customHeight="1" x14ac:dyDescent="0.25"/>
    <row r="23" spans="2:10" s="6" customFormat="1" ht="22.5" customHeight="1" x14ac:dyDescent="0.25"/>
    <row r="24" spans="2:10" s="6" customFormat="1" ht="22.5" customHeight="1" x14ac:dyDescent="0.25"/>
    <row r="25" spans="2:10" s="6" customFormat="1" ht="22.5" customHeight="1" x14ac:dyDescent="0.25"/>
    <row r="26" spans="2:10" x14ac:dyDescent="0.25">
      <c r="B26" s="6"/>
      <c r="C26" s="6"/>
      <c r="D26" s="6"/>
      <c r="E26" s="6"/>
      <c r="F26" s="6"/>
      <c r="G26" s="6"/>
      <c r="H26" s="6"/>
      <c r="I26" s="6"/>
      <c r="J26" s="6"/>
    </row>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4689"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FA5AA-8B85-4D24-8F37-9AB22515D043}">
  <sheetPr>
    <pageSetUpPr fitToPage="1"/>
  </sheetPr>
  <dimension ref="B3:Q26"/>
  <sheetViews>
    <sheetView view="pageBreakPreview" zoomScale="115" zoomScaleSheetLayoutView="115" workbookViewId="0">
      <pane ySplit="3" topLeftCell="A4" activePane="bottomLeft" state="frozen"/>
      <selection activeCell="F10" sqref="F10"/>
      <selection pane="bottomLeft" activeCell="D5" sqref="D5"/>
    </sheetView>
  </sheetViews>
  <sheetFormatPr defaultColWidth="9.1796875" defaultRowHeight="12.5" x14ac:dyDescent="0.25"/>
  <cols>
    <col min="1" max="1" width="9.1796875" style="2"/>
    <col min="2" max="2" width="20.1796875" style="2" customWidth="1"/>
    <col min="3" max="3" width="1.453125" style="2" customWidth="1"/>
    <col min="4" max="4" width="9.81640625" style="2" customWidth="1"/>
    <col min="5" max="5" width="11.453125" style="2" customWidth="1"/>
    <col min="6" max="6" width="1.453125" style="2" customWidth="1"/>
    <col min="7" max="7" width="11.453125" style="2" customWidth="1"/>
    <col min="8" max="8" width="12" style="2" customWidth="1"/>
    <col min="9" max="10" width="11" style="2" customWidth="1"/>
    <col min="11" max="11" width="11.453125" style="2" customWidth="1"/>
    <col min="12" max="16384" width="9.1796875" style="2"/>
  </cols>
  <sheetData>
    <row r="3" spans="2:17" s="1" customFormat="1" ht="15" x14ac:dyDescent="0.3">
      <c r="B3" s="76" t="s">
        <v>237</v>
      </c>
      <c r="C3" s="76"/>
      <c r="D3" s="76"/>
      <c r="E3" s="145"/>
      <c r="F3" s="145"/>
      <c r="G3" s="145"/>
      <c r="H3" s="145"/>
      <c r="I3" s="76"/>
      <c r="J3" s="76"/>
      <c r="K3" s="76"/>
    </row>
    <row r="4" spans="2:17" s="1" customFormat="1" ht="15" x14ac:dyDescent="0.3">
      <c r="B4" s="76" t="s">
        <v>144</v>
      </c>
      <c r="C4" s="76"/>
      <c r="D4" s="76"/>
      <c r="E4" s="76"/>
      <c r="F4" s="76"/>
      <c r="G4" s="76"/>
      <c r="H4" s="76"/>
      <c r="I4" s="76"/>
      <c r="J4" s="76"/>
      <c r="K4" s="76"/>
    </row>
    <row r="5" spans="2:17" ht="15.75" customHeight="1" x14ac:dyDescent="0.25">
      <c r="B5" s="77" t="s">
        <v>1</v>
      </c>
      <c r="C5" s="77"/>
      <c r="D5" s="77"/>
      <c r="E5" s="77"/>
      <c r="F5" s="77"/>
      <c r="G5" s="77"/>
      <c r="H5" s="77"/>
      <c r="I5" s="77"/>
      <c r="J5" s="77"/>
      <c r="K5" s="77"/>
    </row>
    <row r="6" spans="2:17" ht="11.25" customHeight="1" x14ac:dyDescent="0.25">
      <c r="B6" s="3"/>
      <c r="C6" s="4"/>
      <c r="D6" s="4"/>
      <c r="E6" s="5"/>
      <c r="F6" s="5"/>
      <c r="G6" s="5"/>
      <c r="H6" s="5"/>
      <c r="I6" s="5"/>
      <c r="J6" s="5"/>
    </row>
    <row r="7" spans="2:17" s="6" customFormat="1" x14ac:dyDescent="0.25">
      <c r="E7" s="7"/>
      <c r="F7" s="7"/>
      <c r="G7" s="7"/>
      <c r="H7" s="7"/>
      <c r="I7" s="7"/>
      <c r="J7" s="7"/>
      <c r="K7" s="7"/>
    </row>
    <row r="8" spans="2:17" s="6" customFormat="1" ht="37.5" x14ac:dyDescent="0.25">
      <c r="D8" s="9" t="s">
        <v>166</v>
      </c>
      <c r="E8" s="9" t="s">
        <v>165</v>
      </c>
      <c r="F8" s="10"/>
      <c r="G8" s="9" t="s">
        <v>156</v>
      </c>
      <c r="H8" s="9" t="s">
        <v>157</v>
      </c>
      <c r="I8" s="9" t="s">
        <v>158</v>
      </c>
      <c r="J8" s="9" t="s">
        <v>164</v>
      </c>
      <c r="K8" s="9" t="s">
        <v>159</v>
      </c>
    </row>
    <row r="9" spans="2:17" s="6" customFormat="1" x14ac:dyDescent="0.25">
      <c r="B9" s="6" t="s">
        <v>102</v>
      </c>
      <c r="C9" s="51"/>
      <c r="D9" s="11">
        <v>0</v>
      </c>
      <c r="E9" s="11">
        <v>0</v>
      </c>
      <c r="F9" s="52"/>
      <c r="G9" s="11">
        <v>25.876999999999999</v>
      </c>
      <c r="H9" s="11">
        <f>G12</f>
        <v>25.876999999999999</v>
      </c>
      <c r="I9" s="11">
        <f>H12</f>
        <v>93.24799999999999</v>
      </c>
      <c r="J9" s="11">
        <f>I12</f>
        <v>93.24799999999999</v>
      </c>
      <c r="K9" s="11">
        <f>J12</f>
        <v>93.24799999999999</v>
      </c>
      <c r="M9" s="21"/>
      <c r="N9" s="12"/>
      <c r="O9" s="11"/>
      <c r="P9" s="11"/>
      <c r="Q9" s="11"/>
    </row>
    <row r="10" spans="2:17" s="6" customFormat="1" x14ac:dyDescent="0.25">
      <c r="B10" s="6" t="s">
        <v>143</v>
      </c>
      <c r="D10" s="46">
        <v>0</v>
      </c>
      <c r="E10" s="46">
        <v>0</v>
      </c>
      <c r="F10" s="46"/>
      <c r="G10" s="46">
        <v>0</v>
      </c>
      <c r="H10" s="46">
        <v>67.370999999999995</v>
      </c>
      <c r="I10" s="46">
        <v>0</v>
      </c>
      <c r="J10" s="46">
        <v>0</v>
      </c>
      <c r="K10" s="46">
        <v>0</v>
      </c>
    </row>
    <row r="11" spans="2:17" s="6" customFormat="1" x14ac:dyDescent="0.25">
      <c r="B11" s="6" t="s">
        <v>109</v>
      </c>
      <c r="D11" s="46">
        <v>0</v>
      </c>
      <c r="E11" s="46">
        <v>0</v>
      </c>
      <c r="F11" s="46"/>
      <c r="G11" s="46">
        <v>0</v>
      </c>
      <c r="H11" s="46">
        <v>0</v>
      </c>
      <c r="I11" s="46">
        <v>0</v>
      </c>
      <c r="J11" s="46">
        <v>0</v>
      </c>
      <c r="K11" s="46">
        <v>0</v>
      </c>
    </row>
    <row r="12" spans="2:17" s="6" customFormat="1" ht="13" thickBot="1" x14ac:dyDescent="0.3">
      <c r="B12" s="6" t="s">
        <v>103</v>
      </c>
      <c r="D12" s="16">
        <f>SUM(D9:D11)</f>
        <v>0</v>
      </c>
      <c r="E12" s="16">
        <f>SUM(E9:E11)</f>
        <v>0</v>
      </c>
      <c r="F12" s="11"/>
      <c r="G12" s="16">
        <f t="shared" ref="G12:K12" si="0">SUM(G9:G11)</f>
        <v>25.876999999999999</v>
      </c>
      <c r="H12" s="16">
        <f t="shared" si="0"/>
        <v>93.24799999999999</v>
      </c>
      <c r="I12" s="16">
        <f>SUM(I9:I11)</f>
        <v>93.24799999999999</v>
      </c>
      <c r="J12" s="16">
        <f t="shared" ref="J12" si="1">SUM(J9:J11)</f>
        <v>93.24799999999999</v>
      </c>
      <c r="K12" s="16">
        <f t="shared" si="0"/>
        <v>93.24799999999999</v>
      </c>
    </row>
    <row r="13" spans="2:17" s="6" customFormat="1" ht="13.5" customHeight="1" thickTop="1" x14ac:dyDescent="0.25"/>
    <row r="14" spans="2:17" s="6" customFormat="1" ht="22.5" customHeight="1" x14ac:dyDescent="0.25"/>
    <row r="15" spans="2:17" s="6" customFormat="1" ht="22.5" customHeight="1" x14ac:dyDescent="0.25"/>
    <row r="16" spans="2:17" s="6" customFormat="1" ht="22.5" customHeight="1" x14ac:dyDescent="0.25"/>
    <row r="17" spans="2:10" s="6" customFormat="1" ht="22.5" customHeight="1" x14ac:dyDescent="0.25"/>
    <row r="18" spans="2:10" s="6" customFormat="1" ht="22.5" customHeight="1" x14ac:dyDescent="0.25"/>
    <row r="19" spans="2:10" s="6" customFormat="1" ht="22.5" customHeight="1" x14ac:dyDescent="0.25"/>
    <row r="20" spans="2:10" s="6" customFormat="1" ht="22.5" customHeight="1" x14ac:dyDescent="0.25"/>
    <row r="21" spans="2:10" s="6" customFormat="1" ht="22.5" customHeight="1" x14ac:dyDescent="0.25"/>
    <row r="22" spans="2:10" s="6" customFormat="1" ht="22.5" customHeight="1" x14ac:dyDescent="0.25"/>
    <row r="23" spans="2:10" s="6" customFormat="1" ht="22.5" customHeight="1" x14ac:dyDescent="0.25"/>
    <row r="24" spans="2:10" s="6" customFormat="1" ht="22.5" customHeight="1" x14ac:dyDescent="0.25"/>
    <row r="25" spans="2:10" s="6" customFormat="1" ht="22.5" customHeight="1" x14ac:dyDescent="0.25"/>
    <row r="26" spans="2:10" x14ac:dyDescent="0.25">
      <c r="B26" s="6"/>
      <c r="C26" s="6"/>
      <c r="D26" s="6"/>
      <c r="E26" s="6"/>
      <c r="F26" s="6"/>
      <c r="G26" s="6"/>
      <c r="H26" s="6"/>
      <c r="I26" s="6"/>
      <c r="J26" s="6"/>
    </row>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5713"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6">
    <pageSetUpPr fitToPage="1"/>
  </sheetPr>
  <dimension ref="B3:Q26"/>
  <sheetViews>
    <sheetView view="pageBreakPreview" zoomScale="115" zoomScaleSheetLayoutView="115" workbookViewId="0">
      <pane ySplit="3" topLeftCell="A4" activePane="bottomLeft" state="frozen"/>
      <selection activeCell="F10" sqref="F10"/>
      <selection pane="bottomLeft" activeCell="E6" sqref="E6"/>
    </sheetView>
  </sheetViews>
  <sheetFormatPr defaultColWidth="9.1796875" defaultRowHeight="12.5" x14ac:dyDescent="0.25"/>
  <cols>
    <col min="1" max="1" width="9.1796875" style="2"/>
    <col min="2" max="2" width="20.1796875" style="2" customWidth="1"/>
    <col min="3" max="3" width="1.453125" style="2" customWidth="1"/>
    <col min="4" max="4" width="10.81640625" style="2" customWidth="1"/>
    <col min="5" max="5" width="11.453125" style="2" customWidth="1"/>
    <col min="6" max="6" width="1.453125" style="2" customWidth="1"/>
    <col min="7" max="7" width="11.453125" style="2" customWidth="1"/>
    <col min="8" max="8" width="12.26953125" style="2" customWidth="1"/>
    <col min="9" max="10" width="11" style="2" customWidth="1"/>
    <col min="11" max="11" width="11.453125" style="2" customWidth="1"/>
    <col min="12" max="16384" width="9.1796875" style="2"/>
  </cols>
  <sheetData>
    <row r="3" spans="2:17" s="1" customFormat="1" ht="15" x14ac:dyDescent="0.3">
      <c r="B3" s="76" t="s">
        <v>239</v>
      </c>
      <c r="C3" s="76"/>
      <c r="D3" s="76"/>
      <c r="E3" s="76"/>
      <c r="F3" s="76"/>
      <c r="G3" s="76"/>
      <c r="H3" s="76"/>
      <c r="I3" s="76"/>
      <c r="J3" s="76"/>
      <c r="K3" s="76"/>
    </row>
    <row r="4" spans="2:17" s="1" customFormat="1" ht="15" x14ac:dyDescent="0.3">
      <c r="B4" s="76" t="s">
        <v>104</v>
      </c>
      <c r="C4" s="76"/>
      <c r="D4" s="76"/>
      <c r="E4" s="76"/>
      <c r="F4" s="76"/>
      <c r="G4" s="76"/>
      <c r="H4" s="76"/>
      <c r="I4" s="76"/>
      <c r="J4" s="76"/>
      <c r="K4" s="76"/>
    </row>
    <row r="5" spans="2:17" ht="15.75" customHeight="1" x14ac:dyDescent="0.25">
      <c r="B5" s="77" t="s">
        <v>1</v>
      </c>
      <c r="C5" s="77"/>
      <c r="D5" s="77"/>
      <c r="E5" s="77"/>
      <c r="F5" s="77"/>
      <c r="G5" s="77"/>
      <c r="H5" s="77"/>
      <c r="I5" s="77"/>
      <c r="J5" s="77"/>
      <c r="K5" s="77"/>
    </row>
    <row r="6" spans="2:17" ht="11.25" customHeight="1" x14ac:dyDescent="0.25">
      <c r="B6" s="3"/>
      <c r="C6" s="4"/>
      <c r="D6" s="4"/>
      <c r="E6" s="5"/>
      <c r="F6" s="5"/>
      <c r="G6" s="5"/>
      <c r="H6" s="5"/>
      <c r="I6" s="5"/>
      <c r="J6" s="5"/>
    </row>
    <row r="7" spans="2:17" s="6" customFormat="1" x14ac:dyDescent="0.25">
      <c r="E7" s="7"/>
      <c r="F7" s="7"/>
      <c r="G7" s="7"/>
      <c r="H7" s="7"/>
      <c r="I7" s="7"/>
      <c r="J7" s="7"/>
      <c r="K7" s="7"/>
    </row>
    <row r="8" spans="2:17" s="6" customFormat="1" ht="25" x14ac:dyDescent="0.25">
      <c r="D8" s="9" t="s">
        <v>166</v>
      </c>
      <c r="E8" s="9" t="s">
        <v>165</v>
      </c>
      <c r="F8" s="10"/>
      <c r="G8" s="9" t="s">
        <v>156</v>
      </c>
      <c r="H8" s="9" t="s">
        <v>157</v>
      </c>
      <c r="I8" s="9" t="s">
        <v>158</v>
      </c>
      <c r="J8" s="9" t="s">
        <v>164</v>
      </c>
      <c r="K8" s="9" t="s">
        <v>159</v>
      </c>
    </row>
    <row r="9" spans="2:17" s="6" customFormat="1" x14ac:dyDescent="0.25">
      <c r="B9" s="6" t="s">
        <v>102</v>
      </c>
      <c r="C9" s="51"/>
      <c r="D9" s="11">
        <v>2688.931</v>
      </c>
      <c r="E9" s="11">
        <v>1965.931</v>
      </c>
      <c r="F9" s="52"/>
      <c r="G9" s="11">
        <v>2688.931</v>
      </c>
      <c r="H9" s="11">
        <f>G12</f>
        <v>2036.231</v>
      </c>
      <c r="I9" s="11">
        <f>H12</f>
        <v>2036.231</v>
      </c>
      <c r="J9" s="11">
        <f>I12</f>
        <v>2386.2309999999998</v>
      </c>
      <c r="K9" s="11">
        <f>J12</f>
        <v>2736.2309999999998</v>
      </c>
      <c r="M9" s="21"/>
      <c r="N9" s="12"/>
      <c r="O9" s="11"/>
      <c r="P9" s="11"/>
      <c r="Q9" s="11"/>
    </row>
    <row r="10" spans="2:17" s="6" customFormat="1" x14ac:dyDescent="0.25">
      <c r="B10" s="6" t="s">
        <v>106</v>
      </c>
      <c r="D10" s="46">
        <v>0</v>
      </c>
      <c r="E10" s="46">
        <v>0</v>
      </c>
      <c r="F10" s="46"/>
      <c r="G10" s="46">
        <v>0</v>
      </c>
      <c r="H10" s="46">
        <v>0</v>
      </c>
      <c r="I10" s="46">
        <v>350</v>
      </c>
      <c r="J10" s="46">
        <v>350</v>
      </c>
      <c r="K10" s="46">
        <v>350</v>
      </c>
    </row>
    <row r="11" spans="2:17" s="6" customFormat="1" x14ac:dyDescent="0.25">
      <c r="B11" s="6" t="s">
        <v>107</v>
      </c>
      <c r="D11" s="46">
        <v>-723</v>
      </c>
      <c r="E11" s="46">
        <v>0</v>
      </c>
      <c r="F11" s="46"/>
      <c r="G11" s="46">
        <v>-652.70000000000005</v>
      </c>
      <c r="H11" s="46">
        <v>0</v>
      </c>
      <c r="I11" s="46">
        <v>0</v>
      </c>
      <c r="J11" s="46">
        <v>0</v>
      </c>
      <c r="K11" s="46">
        <v>0</v>
      </c>
    </row>
    <row r="12" spans="2:17" s="6" customFormat="1" ht="13" thickBot="1" x14ac:dyDescent="0.3">
      <c r="B12" s="6" t="s">
        <v>103</v>
      </c>
      <c r="D12" s="16">
        <f>SUM(D9:D11)</f>
        <v>1965.931</v>
      </c>
      <c r="E12" s="16">
        <f>SUM(E9:E11)</f>
        <v>1965.931</v>
      </c>
      <c r="F12" s="11"/>
      <c r="G12" s="16">
        <f t="shared" ref="G12:K12" si="0">SUM(G9:G11)</f>
        <v>2036.231</v>
      </c>
      <c r="H12" s="16">
        <f t="shared" si="0"/>
        <v>2036.231</v>
      </c>
      <c r="I12" s="16">
        <f>SUM(I9:I11)</f>
        <v>2386.2309999999998</v>
      </c>
      <c r="J12" s="16">
        <f t="shared" ref="J12" si="1">SUM(J9:J11)</f>
        <v>2736.2309999999998</v>
      </c>
      <c r="K12" s="16">
        <f t="shared" si="0"/>
        <v>3086.2309999999998</v>
      </c>
    </row>
    <row r="13" spans="2:17" s="6" customFormat="1" ht="13.5" customHeight="1" thickTop="1" x14ac:dyDescent="0.25"/>
    <row r="14" spans="2:17" s="6" customFormat="1" ht="22.5" customHeight="1" x14ac:dyDescent="0.25"/>
    <row r="15" spans="2:17" s="6" customFormat="1" ht="22.5" customHeight="1" x14ac:dyDescent="0.25"/>
    <row r="16" spans="2:17" s="6" customFormat="1" ht="22.5" customHeight="1" x14ac:dyDescent="0.25"/>
    <row r="17" spans="2:10" s="6" customFormat="1" ht="22.5" customHeight="1" x14ac:dyDescent="0.25"/>
    <row r="18" spans="2:10" s="6" customFormat="1" ht="22.5" customHeight="1" x14ac:dyDescent="0.25"/>
    <row r="19" spans="2:10" s="6" customFormat="1" ht="22.5" customHeight="1" x14ac:dyDescent="0.25"/>
    <row r="20" spans="2:10" s="6" customFormat="1" ht="22.5" customHeight="1" x14ac:dyDescent="0.25"/>
    <row r="21" spans="2:10" s="6" customFormat="1" ht="22.5" customHeight="1" x14ac:dyDescent="0.25"/>
    <row r="22" spans="2:10" s="6" customFormat="1" ht="22.5" customHeight="1" x14ac:dyDescent="0.25"/>
    <row r="23" spans="2:10" s="6" customFormat="1" ht="22.5" customHeight="1" x14ac:dyDescent="0.25"/>
    <row r="24" spans="2:10" s="6" customFormat="1" ht="22.5" customHeight="1" x14ac:dyDescent="0.25"/>
    <row r="25" spans="2:10" s="6" customFormat="1" ht="22.5" customHeight="1" x14ac:dyDescent="0.25"/>
    <row r="26" spans="2:10" x14ac:dyDescent="0.25">
      <c r="B26" s="6"/>
      <c r="C26" s="6"/>
      <c r="D26" s="6"/>
      <c r="E26" s="6"/>
      <c r="F26" s="6"/>
      <c r="G26" s="6"/>
      <c r="H26" s="6"/>
      <c r="I26" s="6"/>
      <c r="J26" s="6"/>
    </row>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5">
    <pageSetUpPr fitToPage="1"/>
  </sheetPr>
  <dimension ref="B3:L34"/>
  <sheetViews>
    <sheetView view="pageBreakPreview" zoomScaleNormal="100" zoomScaleSheetLayoutView="100" workbookViewId="0">
      <selection activeCell="B6" sqref="B6"/>
    </sheetView>
  </sheetViews>
  <sheetFormatPr defaultColWidth="9.1796875" defaultRowHeight="12.5" x14ac:dyDescent="0.25"/>
  <cols>
    <col min="1" max="1" width="9.1796875" style="2"/>
    <col min="2" max="2" width="24" style="2" customWidth="1"/>
    <col min="3" max="3" width="1.453125" style="2" customWidth="1"/>
    <col min="4" max="4" width="10.54296875" style="2" customWidth="1"/>
    <col min="5" max="5" width="11.453125" style="2" customWidth="1"/>
    <col min="6" max="6" width="1.453125" style="2" customWidth="1"/>
    <col min="7" max="7" width="11.453125" style="2" customWidth="1"/>
    <col min="8" max="8" width="12" style="2" customWidth="1"/>
    <col min="9" max="11" width="11.453125" style="2" customWidth="1"/>
    <col min="12" max="16384" width="9.1796875" style="2"/>
  </cols>
  <sheetData>
    <row r="3" spans="2:11" s="1" customFormat="1" ht="15" x14ac:dyDescent="0.3">
      <c r="B3" s="73" t="s">
        <v>66</v>
      </c>
      <c r="C3" s="73"/>
      <c r="D3" s="73"/>
      <c r="E3" s="146"/>
      <c r="F3" s="146"/>
      <c r="G3" s="146"/>
      <c r="H3" s="146"/>
      <c r="I3" s="73"/>
      <c r="J3" s="73"/>
      <c r="K3" s="73"/>
    </row>
    <row r="4" spans="2:11" s="1" customFormat="1" ht="15" x14ac:dyDescent="0.3">
      <c r="B4" s="73" t="s">
        <v>95</v>
      </c>
      <c r="C4" s="73"/>
      <c r="D4" s="73"/>
      <c r="E4" s="73"/>
      <c r="F4" s="73"/>
      <c r="G4" s="73"/>
      <c r="H4" s="73"/>
      <c r="I4" s="73"/>
      <c r="J4" s="73"/>
      <c r="K4" s="73"/>
    </row>
    <row r="5" spans="2:11" x14ac:dyDescent="0.25">
      <c r="B5" s="84" t="s">
        <v>1</v>
      </c>
      <c r="C5" s="84"/>
      <c r="D5" s="84"/>
      <c r="E5" s="84"/>
      <c r="F5" s="84"/>
      <c r="G5" s="84"/>
      <c r="H5" s="84"/>
      <c r="I5" s="84"/>
      <c r="J5" s="84"/>
      <c r="K5" s="84"/>
    </row>
    <row r="6" spans="2:11" ht="15" x14ac:dyDescent="0.25">
      <c r="B6" s="43"/>
      <c r="C6" s="44"/>
      <c r="D6" s="44"/>
      <c r="E6" s="45"/>
      <c r="F6" s="45"/>
      <c r="G6" s="45"/>
      <c r="H6" s="45"/>
      <c r="I6" s="45"/>
      <c r="J6" s="45"/>
    </row>
    <row r="7" spans="2:11" x14ac:dyDescent="0.25">
      <c r="B7" s="6"/>
      <c r="C7" s="6"/>
      <c r="D7" s="6"/>
      <c r="E7" s="7"/>
      <c r="F7" s="7"/>
      <c r="G7" s="7"/>
      <c r="H7" s="7"/>
      <c r="I7" s="7"/>
      <c r="J7" s="7"/>
      <c r="K7" s="7"/>
    </row>
    <row r="8" spans="2:11" ht="37.5" x14ac:dyDescent="0.25">
      <c r="B8" s="6"/>
      <c r="C8" s="6"/>
      <c r="D8" s="9" t="s">
        <v>166</v>
      </c>
      <c r="E8" s="9" t="s">
        <v>165</v>
      </c>
      <c r="F8" s="10"/>
      <c r="G8" s="9" t="s">
        <v>156</v>
      </c>
      <c r="H8" s="9" t="s">
        <v>157</v>
      </c>
      <c r="I8" s="9" t="s">
        <v>158</v>
      </c>
      <c r="J8" s="9" t="s">
        <v>164</v>
      </c>
      <c r="K8" s="9" t="s">
        <v>159</v>
      </c>
    </row>
    <row r="9" spans="2:11" ht="7.5" customHeight="1" x14ac:dyDescent="0.25">
      <c r="B9" s="6"/>
      <c r="C9" s="6"/>
      <c r="D9" s="10"/>
      <c r="E9" s="10"/>
      <c r="F9" s="10"/>
      <c r="G9" s="10"/>
      <c r="H9" s="10"/>
      <c r="I9" s="10"/>
    </row>
    <row r="11" spans="2:11" ht="22.5" customHeight="1" x14ac:dyDescent="0.25">
      <c r="B11" s="17" t="s">
        <v>97</v>
      </c>
      <c r="C11" s="6"/>
      <c r="D11" s="11"/>
      <c r="E11" s="11"/>
      <c r="F11" s="11"/>
      <c r="G11" s="11"/>
      <c r="H11" s="11"/>
      <c r="I11" s="11"/>
      <c r="J11" s="11"/>
      <c r="K11" s="11"/>
    </row>
    <row r="12" spans="2:11" ht="22.5" customHeight="1" x14ac:dyDescent="0.25">
      <c r="B12" s="6" t="s">
        <v>96</v>
      </c>
      <c r="C12" s="6"/>
      <c r="D12" s="11"/>
      <c r="E12" s="11"/>
      <c r="F12" s="11"/>
      <c r="G12" s="11"/>
      <c r="H12" s="11"/>
      <c r="I12" s="11"/>
      <c r="J12" s="11"/>
      <c r="K12" s="11"/>
    </row>
    <row r="13" spans="2:11" ht="22.5" customHeight="1" x14ac:dyDescent="0.25">
      <c r="B13" s="6" t="s">
        <v>100</v>
      </c>
      <c r="C13" s="6"/>
      <c r="D13" s="11">
        <v>503456</v>
      </c>
      <c r="E13" s="11">
        <v>539442</v>
      </c>
      <c r="F13" s="11"/>
      <c r="G13" s="11">
        <v>499789</v>
      </c>
      <c r="H13" s="11">
        <v>528365</v>
      </c>
      <c r="I13" s="11">
        <v>579222</v>
      </c>
      <c r="J13" s="11">
        <v>687976</v>
      </c>
      <c r="K13" s="11">
        <v>791290</v>
      </c>
    </row>
    <row r="14" spans="2:11" ht="22.5" customHeight="1" x14ac:dyDescent="0.25">
      <c r="B14" s="6" t="s">
        <v>101</v>
      </c>
      <c r="C14" s="6"/>
      <c r="D14" s="49">
        <v>179834.222905</v>
      </c>
      <c r="E14" s="49">
        <v>176038.45533</v>
      </c>
      <c r="F14" s="13"/>
      <c r="G14" s="49">
        <v>181127.51594000001</v>
      </c>
      <c r="H14" s="49">
        <v>182120.26348999998</v>
      </c>
      <c r="I14" s="49">
        <v>180228.19210500002</v>
      </c>
      <c r="J14" s="49">
        <v>181527.32449999999</v>
      </c>
      <c r="K14" s="49">
        <v>182407.44149999999</v>
      </c>
    </row>
    <row r="15" spans="2:11" ht="22.5" customHeight="1" x14ac:dyDescent="0.25">
      <c r="B15" s="6" t="s">
        <v>96</v>
      </c>
      <c r="C15" s="6"/>
      <c r="D15" s="13">
        <f>D13-D14</f>
        <v>323621.77709500003</v>
      </c>
      <c r="E15" s="13">
        <f>E13-E14</f>
        <v>363403.54466999997</v>
      </c>
      <c r="F15" s="13"/>
      <c r="G15" s="13">
        <f t="shared" ref="G15:H15" si="0">G13-G14</f>
        <v>318661.48405999999</v>
      </c>
      <c r="H15" s="13">
        <f t="shared" si="0"/>
        <v>346244.73651000002</v>
      </c>
      <c r="I15" s="13">
        <f t="shared" ref="I15:K15" si="1">I13-I14</f>
        <v>398993.80789499998</v>
      </c>
      <c r="J15" s="13">
        <f t="shared" si="1"/>
        <v>506448.67550000001</v>
      </c>
      <c r="K15" s="13">
        <f t="shared" si="1"/>
        <v>608882.55850000004</v>
      </c>
    </row>
    <row r="16" spans="2:11" ht="22.5" customHeight="1" x14ac:dyDescent="0.25">
      <c r="B16" s="6" t="s">
        <v>98</v>
      </c>
      <c r="C16" s="6"/>
      <c r="D16" s="13">
        <v>8215.4678633333315</v>
      </c>
      <c r="E16" s="13">
        <v>8696.636849999999</v>
      </c>
      <c r="F16" s="13"/>
      <c r="G16" s="13">
        <v>8242.6103933333325</v>
      </c>
      <c r="H16" s="13">
        <v>8918.776170000001</v>
      </c>
      <c r="I16" s="13">
        <v>9572.2342200000003</v>
      </c>
      <c r="J16" s="13">
        <v>9880.0884800000003</v>
      </c>
      <c r="K16" s="13">
        <v>10052.08848</v>
      </c>
    </row>
    <row r="17" spans="2:12" ht="22.5" customHeight="1" thickBot="1" x14ac:dyDescent="0.3">
      <c r="B17" s="6" t="s">
        <v>99</v>
      </c>
      <c r="D17" s="16">
        <f>SUM(D15:D16)</f>
        <v>331837.24495833338</v>
      </c>
      <c r="E17" s="16">
        <f>SUM(E15:E16)</f>
        <v>372100.18151999998</v>
      </c>
      <c r="F17" s="11"/>
      <c r="G17" s="16">
        <f>SUM(G15:G16)</f>
        <v>326904.09445333329</v>
      </c>
      <c r="H17" s="16">
        <f>SUM(H15:H16)</f>
        <v>355163.51268000004</v>
      </c>
      <c r="I17" s="16">
        <f>SUM(I15:I16)</f>
        <v>408566.04211499996</v>
      </c>
      <c r="J17" s="16">
        <f>SUM(J15:J16)</f>
        <v>516328.76397999999</v>
      </c>
      <c r="K17" s="16">
        <f>SUM(K15:K16)</f>
        <v>618934.64698000008</v>
      </c>
      <c r="L17" s="63"/>
    </row>
    <row r="18" spans="2:12" ht="13.5" customHeight="1" thickTop="1" x14ac:dyDescent="0.25">
      <c r="I18" s="18"/>
      <c r="J18" s="18"/>
      <c r="K18" s="18"/>
    </row>
    <row r="20" spans="2:12" ht="69.650000000000006" customHeight="1" x14ac:dyDescent="0.25">
      <c r="B20" s="144" t="s">
        <v>240</v>
      </c>
      <c r="C20" s="144"/>
      <c r="D20" s="144"/>
      <c r="E20" s="144"/>
      <c r="F20" s="144"/>
      <c r="G20" s="144"/>
      <c r="H20" s="144"/>
      <c r="I20" s="144"/>
      <c r="J20" s="144"/>
      <c r="K20" s="144"/>
    </row>
    <row r="21" spans="2:12" ht="27" customHeight="1" x14ac:dyDescent="0.25">
      <c r="B21" s="143"/>
      <c r="C21" s="143"/>
      <c r="D21" s="143"/>
      <c r="E21" s="143"/>
      <c r="F21" s="143"/>
      <c r="G21" s="143"/>
      <c r="H21" s="143"/>
      <c r="I21" s="143"/>
      <c r="J21" s="143"/>
      <c r="K21" s="143"/>
    </row>
    <row r="24" spans="2:12" x14ac:dyDescent="0.25">
      <c r="I24" s="18"/>
      <c r="J24" s="18"/>
      <c r="K24" s="18"/>
    </row>
    <row r="26" spans="2:12" x14ac:dyDescent="0.25">
      <c r="I26" s="18"/>
      <c r="J26" s="18"/>
      <c r="K26" s="18"/>
    </row>
    <row r="27" spans="2:12" x14ac:dyDescent="0.25">
      <c r="I27" s="18"/>
      <c r="J27" s="18"/>
      <c r="K27" s="18"/>
    </row>
    <row r="28" spans="2:12" x14ac:dyDescent="0.25">
      <c r="I28" s="18"/>
      <c r="J28" s="18"/>
      <c r="K28" s="18"/>
    </row>
    <row r="29" spans="2:12" x14ac:dyDescent="0.25">
      <c r="I29" s="18"/>
      <c r="J29" s="18"/>
      <c r="K29" s="18"/>
    </row>
    <row r="30" spans="2:12" x14ac:dyDescent="0.25">
      <c r="I30" s="18"/>
      <c r="J30" s="18"/>
      <c r="K30" s="18"/>
    </row>
    <row r="31" spans="2:12" x14ac:dyDescent="0.25">
      <c r="I31" s="18"/>
      <c r="J31" s="18"/>
      <c r="K31" s="18"/>
    </row>
    <row r="32" spans="2:12" x14ac:dyDescent="0.25">
      <c r="I32" s="19"/>
      <c r="J32" s="19"/>
      <c r="K32" s="19"/>
    </row>
    <row r="34" spans="9:11" ht="12.75" customHeight="1" x14ac:dyDescent="0.25">
      <c r="I34" s="19"/>
      <c r="J34" s="19"/>
      <c r="K34" s="19"/>
    </row>
  </sheetData>
  <mergeCells count="2">
    <mergeCell ref="B21:K21"/>
    <mergeCell ref="B20:K20"/>
  </mergeCells>
  <pageMargins left="0.7" right="0.7" top="0.75" bottom="0.75" header="0.3" footer="0.3"/>
  <pageSetup fitToHeight="0" orientation="landscape" r:id="rId1"/>
  <ignoredErrors>
    <ignoredError sqref="B5" numberStoredAsText="1"/>
  </ignoredError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pageSetUpPr fitToPage="1"/>
  </sheetPr>
  <dimension ref="B3:P51"/>
  <sheetViews>
    <sheetView view="pageBreakPreview" zoomScaleNormal="100" zoomScaleSheetLayoutView="100" workbookViewId="0">
      <selection activeCell="A9" sqref="A9"/>
    </sheetView>
  </sheetViews>
  <sheetFormatPr defaultColWidth="9.1796875" defaultRowHeight="12.5" x14ac:dyDescent="0.25"/>
  <cols>
    <col min="1" max="1" width="9.1796875" style="2"/>
    <col min="2" max="2" width="21.1796875" style="2" customWidth="1"/>
    <col min="3" max="3" width="1.54296875" style="2" customWidth="1"/>
    <col min="4" max="4" width="9.81640625" style="2" customWidth="1"/>
    <col min="5" max="5" width="11.453125" style="2" customWidth="1"/>
    <col min="6" max="6" width="1.453125" style="2" customWidth="1"/>
    <col min="7" max="7" width="11.453125" style="2" customWidth="1"/>
    <col min="8" max="8" width="12" style="2" customWidth="1"/>
    <col min="9" max="10" width="10.81640625" style="2" customWidth="1"/>
    <col min="11" max="11" width="11.453125" style="2" customWidth="1"/>
    <col min="12" max="16384" width="9.1796875" style="2"/>
  </cols>
  <sheetData>
    <row r="3" spans="2:16" s="1" customFormat="1" ht="15" x14ac:dyDescent="0.3">
      <c r="B3" s="76" t="s">
        <v>94</v>
      </c>
      <c r="C3" s="76"/>
      <c r="D3" s="76"/>
      <c r="E3" s="76"/>
      <c r="F3" s="76"/>
      <c r="G3" s="76"/>
      <c r="H3" s="76"/>
      <c r="I3" s="76"/>
      <c r="J3" s="76"/>
      <c r="K3" s="76"/>
    </row>
    <row r="4" spans="2:16" s="1" customFormat="1" ht="15" x14ac:dyDescent="0.3">
      <c r="B4" s="76" t="s">
        <v>44</v>
      </c>
      <c r="C4" s="76"/>
      <c r="D4" s="76"/>
      <c r="E4" s="76"/>
      <c r="F4" s="76"/>
      <c r="G4" s="76"/>
      <c r="H4" s="76"/>
      <c r="I4" s="76"/>
      <c r="J4" s="76"/>
      <c r="K4" s="76"/>
    </row>
    <row r="5" spans="2:16" x14ac:dyDescent="0.25">
      <c r="B5" s="75"/>
      <c r="C5" s="85"/>
      <c r="D5" s="85"/>
      <c r="E5" s="79"/>
      <c r="F5" s="79"/>
      <c r="G5" s="79"/>
      <c r="H5" s="79"/>
      <c r="I5" s="53"/>
      <c r="J5" s="53"/>
    </row>
    <row r="6" spans="2:16" ht="15" x14ac:dyDescent="0.25">
      <c r="B6" s="3"/>
      <c r="C6" s="4"/>
      <c r="D6" s="4"/>
      <c r="E6" s="5"/>
      <c r="F6" s="5"/>
      <c r="G6" s="5"/>
      <c r="H6" s="5"/>
      <c r="I6" s="5"/>
      <c r="J6" s="5"/>
    </row>
    <row r="7" spans="2:16" s="6" customFormat="1" ht="7.5" customHeight="1" x14ac:dyDescent="0.25">
      <c r="E7" s="7"/>
      <c r="F7" s="7"/>
      <c r="G7" s="7"/>
      <c r="H7" s="7"/>
      <c r="I7" s="7"/>
      <c r="J7" s="7"/>
      <c r="K7" s="7"/>
    </row>
    <row r="8" spans="2:16" s="6" customFormat="1" ht="37.5" x14ac:dyDescent="0.25">
      <c r="D8" s="9" t="s">
        <v>166</v>
      </c>
      <c r="E8" s="9" t="s">
        <v>165</v>
      </c>
      <c r="F8" s="10"/>
      <c r="G8" s="9" t="s">
        <v>156</v>
      </c>
      <c r="H8" s="9" t="s">
        <v>157</v>
      </c>
      <c r="I8" s="9" t="s">
        <v>158</v>
      </c>
      <c r="J8" s="9" t="s">
        <v>164</v>
      </c>
      <c r="K8" s="9" t="s">
        <v>159</v>
      </c>
    </row>
    <row r="9" spans="2:16" s="6" customFormat="1" x14ac:dyDescent="0.25">
      <c r="B9" s="6" t="s">
        <v>45</v>
      </c>
      <c r="D9" s="61">
        <v>3.2875687444278032E-2</v>
      </c>
      <c r="E9" s="61">
        <v>3.4285226716056792E-2</v>
      </c>
      <c r="F9" s="61"/>
      <c r="G9" s="61">
        <v>3.1302130185622001E-2</v>
      </c>
      <c r="H9" s="61">
        <v>3.1498820974292213E-2</v>
      </c>
      <c r="I9" s="61">
        <v>3.557385895993094E-2</v>
      </c>
      <c r="J9" s="61">
        <v>3.7154159516119493E-2</v>
      </c>
      <c r="K9" s="61">
        <v>4.0170951924903033E-2</v>
      </c>
      <c r="O9" s="118"/>
      <c r="P9" s="61"/>
    </row>
    <row r="10" spans="2:16" s="6" customFormat="1" x14ac:dyDescent="0.25">
      <c r="B10" s="6" t="s">
        <v>46</v>
      </c>
      <c r="D10" s="61">
        <v>9.1502280838687042E-2</v>
      </c>
      <c r="E10" s="61">
        <v>9.1498653817932263E-2</v>
      </c>
      <c r="F10" s="61"/>
      <c r="G10" s="61">
        <v>7.0431387897777309E-2</v>
      </c>
      <c r="H10" s="61">
        <v>7.8919846754668344E-2</v>
      </c>
      <c r="I10" s="61">
        <v>9.1501896233142019E-2</v>
      </c>
      <c r="J10" s="61">
        <v>9.1502132217983659E-2</v>
      </c>
      <c r="K10" s="61">
        <v>9.1501600488146623E-2</v>
      </c>
    </row>
    <row r="11" spans="2:16" s="6" customFormat="1" ht="13" thickBot="1" x14ac:dyDescent="0.3">
      <c r="B11" s="6" t="s">
        <v>47</v>
      </c>
      <c r="D11" s="62">
        <v>5.6326307554299453E-2</v>
      </c>
      <c r="E11" s="62">
        <v>5.717062691410859E-2</v>
      </c>
      <c r="F11" s="61"/>
      <c r="G11" s="62">
        <v>4.7916366116153492E-2</v>
      </c>
      <c r="H11" s="62">
        <v>5.0774004507313002E-2</v>
      </c>
      <c r="I11" s="62">
        <v>5.8131644883725436E-2</v>
      </c>
      <c r="J11" s="62">
        <v>5.8893360802895429E-2</v>
      </c>
      <c r="K11" s="62">
        <v>6.0703214829541462E-2</v>
      </c>
    </row>
    <row r="12" spans="2:16" s="6" customFormat="1" ht="13" thickTop="1" x14ac:dyDescent="0.25"/>
    <row r="13" spans="2:16" s="6" customFormat="1" x14ac:dyDescent="0.25"/>
    <row r="14" spans="2:16" s="6" customFormat="1" x14ac:dyDescent="0.25"/>
    <row r="15" spans="2:16" s="6" customFormat="1" x14ac:dyDescent="0.25"/>
    <row r="16" spans="2:16" s="6" customFormat="1" x14ac:dyDescent="0.25"/>
    <row r="17" s="6" customFormat="1" x14ac:dyDescent="0.25"/>
    <row r="18" s="6" customFormat="1" x14ac:dyDescent="0.25"/>
    <row r="19" s="6" customFormat="1" x14ac:dyDescent="0.25"/>
    <row r="20" s="6" customFormat="1" x14ac:dyDescent="0.25"/>
    <row r="21" s="6" customFormat="1" x14ac:dyDescent="0.25"/>
    <row r="22" s="6" customFormat="1" x14ac:dyDescent="0.25"/>
    <row r="23" s="6" customFormat="1" x14ac:dyDescent="0.25"/>
    <row r="24" s="6" customFormat="1" x14ac:dyDescent="0.25"/>
    <row r="25" s="6" customFormat="1" x14ac:dyDescent="0.25"/>
    <row r="26" s="6" customFormat="1" x14ac:dyDescent="0.25"/>
    <row r="27" s="6" customFormat="1" x14ac:dyDescent="0.25"/>
    <row r="28" s="6" customFormat="1" x14ac:dyDescent="0.25"/>
    <row r="29" s="6" customFormat="1" x14ac:dyDescent="0.25"/>
    <row r="30" s="6" customFormat="1" x14ac:dyDescent="0.25"/>
    <row r="31" s="6" customFormat="1" x14ac:dyDescent="0.25"/>
    <row r="32"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pans="2:10" s="6" customFormat="1" x14ac:dyDescent="0.25"/>
    <row r="50" spans="2:10" s="6" customFormat="1" x14ac:dyDescent="0.25"/>
    <row r="51" spans="2:10" x14ac:dyDescent="0.25">
      <c r="B51" s="6"/>
      <c r="C51" s="6"/>
      <c r="D51" s="6"/>
      <c r="E51" s="6"/>
      <c r="F51" s="6"/>
      <c r="G51" s="6"/>
      <c r="H51" s="6"/>
      <c r="I51" s="6"/>
      <c r="J51" s="6"/>
    </row>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7"/>
  <sheetViews>
    <sheetView showGridLines="0" view="pageBreakPreview" zoomScaleNormal="100" zoomScaleSheetLayoutView="100" workbookViewId="0">
      <selection activeCell="B8" sqref="B8"/>
    </sheetView>
  </sheetViews>
  <sheetFormatPr defaultColWidth="9.1796875" defaultRowHeight="14.5" x14ac:dyDescent="0.35"/>
  <cols>
    <col min="1" max="1" width="9.1796875" style="89"/>
    <col min="2" max="2" width="53.1796875" style="89" bestFit="1" customWidth="1"/>
    <col min="3" max="7" width="10.1796875" style="89" customWidth="1"/>
    <col min="8" max="8" width="9.453125" style="89" bestFit="1" customWidth="1"/>
    <col min="9" max="16384" width="9.1796875" style="89"/>
  </cols>
  <sheetData>
    <row r="1" spans="2:10" ht="43.4" customHeight="1" x14ac:dyDescent="0.35">
      <c r="B1" s="138" t="s">
        <v>169</v>
      </c>
      <c r="C1" s="138"/>
      <c r="D1" s="138"/>
      <c r="E1" s="138"/>
      <c r="F1" s="138"/>
      <c r="G1" s="138"/>
    </row>
    <row r="3" spans="2:10" x14ac:dyDescent="0.35">
      <c r="D3" s="90"/>
      <c r="E3" s="90"/>
      <c r="F3" s="90"/>
      <c r="G3" s="90"/>
    </row>
    <row r="4" spans="2:10" ht="29" x14ac:dyDescent="0.35">
      <c r="C4" s="91" t="s">
        <v>167</v>
      </c>
      <c r="D4" s="91" t="s">
        <v>163</v>
      </c>
      <c r="E4" s="91" t="s">
        <v>162</v>
      </c>
      <c r="F4" s="91" t="s">
        <v>161</v>
      </c>
      <c r="G4" s="91" t="s">
        <v>160</v>
      </c>
    </row>
    <row r="5" spans="2:10" ht="7.5" customHeight="1" x14ac:dyDescent="0.35">
      <c r="C5" s="90"/>
      <c r="D5" s="90"/>
      <c r="E5" s="90"/>
      <c r="F5" s="90"/>
      <c r="G5" s="90"/>
    </row>
    <row r="6" spans="2:10" x14ac:dyDescent="0.35">
      <c r="B6" s="89" t="s">
        <v>121</v>
      </c>
      <c r="C6" s="93">
        <v>523491.82544574048</v>
      </c>
      <c r="D6" s="93">
        <v>523943.99005235685</v>
      </c>
      <c r="E6" s="93">
        <v>499940.57469086064</v>
      </c>
      <c r="F6" s="93">
        <v>509643.39962409047</v>
      </c>
      <c r="G6" s="93">
        <v>519600.62160840532</v>
      </c>
      <c r="H6" s="93"/>
      <c r="J6" s="94"/>
    </row>
    <row r="7" spans="2:10" ht="5.5" customHeight="1" x14ac:dyDescent="0.35">
      <c r="C7" s="92"/>
      <c r="D7" s="92"/>
      <c r="E7" s="92"/>
      <c r="F7" s="92"/>
      <c r="G7" s="92"/>
    </row>
    <row r="8" spans="2:10" x14ac:dyDescent="0.35">
      <c r="B8" s="89" t="s">
        <v>122</v>
      </c>
      <c r="C8" s="92">
        <v>77577.644518222398</v>
      </c>
      <c r="D8" s="92">
        <v>75333.949390486086</v>
      </c>
      <c r="E8" s="95">
        <v>63856.994416010763</v>
      </c>
      <c r="F8" s="95">
        <v>70926.049450687657</v>
      </c>
      <c r="G8" s="95">
        <v>78404.544593089449</v>
      </c>
    </row>
    <row r="9" spans="2:10" x14ac:dyDescent="0.35">
      <c r="B9" s="96" t="s">
        <v>86</v>
      </c>
      <c r="C9" s="92">
        <f>C8*0.9</f>
        <v>69819.880066400161</v>
      </c>
      <c r="D9" s="92">
        <f>D8*0.9</f>
        <v>67800.554451437478</v>
      </c>
      <c r="E9" s="95">
        <f>E8*0.8</f>
        <v>51085.595532808613</v>
      </c>
      <c r="F9" s="95">
        <f>F8*0.8</f>
        <v>56740.839560550128</v>
      </c>
      <c r="G9" s="95">
        <f>G8*0.8</f>
        <v>62723.635674471559</v>
      </c>
    </row>
    <row r="10" spans="2:10" x14ac:dyDescent="0.35">
      <c r="B10" s="96" t="s">
        <v>14</v>
      </c>
      <c r="C10" s="92">
        <f>C8-C9</f>
        <v>7757.7644518222369</v>
      </c>
      <c r="D10" s="92">
        <f>D8-D9</f>
        <v>7533.3949390486086</v>
      </c>
      <c r="E10" s="95">
        <f t="shared" ref="E10:G10" si="0">E8-E9</f>
        <v>12771.39888320215</v>
      </c>
      <c r="F10" s="95">
        <f t="shared" ref="F10" si="1">F8-F9</f>
        <v>14185.209890137528</v>
      </c>
      <c r="G10" s="95">
        <f t="shared" si="0"/>
        <v>15680.90891861789</v>
      </c>
    </row>
    <row r="11" spans="2:10" ht="5.5" customHeight="1" x14ac:dyDescent="0.35">
      <c r="C11" s="92"/>
      <c r="D11" s="92"/>
      <c r="E11" s="95"/>
      <c r="F11" s="95"/>
      <c r="G11" s="95"/>
    </row>
    <row r="12" spans="2:10" x14ac:dyDescent="0.35">
      <c r="B12" s="89" t="s">
        <v>114</v>
      </c>
      <c r="C12" s="92"/>
      <c r="D12" s="92"/>
      <c r="E12" s="95"/>
      <c r="F12" s="95"/>
      <c r="G12" s="95"/>
    </row>
    <row r="13" spans="2:10" x14ac:dyDescent="0.35">
      <c r="B13" s="96" t="s">
        <v>115</v>
      </c>
      <c r="C13" s="97">
        <v>0.19059000000000001</v>
      </c>
      <c r="D13" s="97">
        <v>0.19059144737382372</v>
      </c>
      <c r="E13" s="98">
        <v>0.2482</v>
      </c>
      <c r="F13" s="98">
        <f>E13</f>
        <v>0.2482</v>
      </c>
      <c r="G13" s="98">
        <f>F13</f>
        <v>0.2482</v>
      </c>
    </row>
    <row r="14" spans="2:10" x14ac:dyDescent="0.35">
      <c r="B14" s="96" t="s">
        <v>116</v>
      </c>
      <c r="C14" s="97">
        <v>0.30686000000000002</v>
      </c>
      <c r="D14" s="97">
        <v>0.30686155858961039</v>
      </c>
      <c r="E14" s="98">
        <v>0.32194</v>
      </c>
      <c r="F14" s="98">
        <f>E14</f>
        <v>0.32194</v>
      </c>
      <c r="G14" s="98">
        <f>F14</f>
        <v>0.32194</v>
      </c>
    </row>
    <row r="15" spans="2:10" s="99" customFormat="1" x14ac:dyDescent="0.35">
      <c r="B15" s="99" t="s">
        <v>123</v>
      </c>
      <c r="C15" s="100">
        <f>C9*C13+C10*C14</f>
        <v>15687.518541541378</v>
      </c>
      <c r="D15" s="100">
        <f>D9*D13+D10*D14</f>
        <v>15233.915118114755</v>
      </c>
      <c r="E15" s="101">
        <f t="shared" ref="E15:G15" si="2">E9*E13+E10*E14</f>
        <v>16791.068967701198</v>
      </c>
      <c r="F15" s="101">
        <f t="shared" ref="F15" si="3">F9*F13+F10*F14</f>
        <v>18649.86285095942</v>
      </c>
      <c r="G15" s="101">
        <f t="shared" si="2"/>
        <v>20616.318191663686</v>
      </c>
    </row>
    <row r="16" spans="2:10" ht="5.5" customHeight="1" x14ac:dyDescent="0.35">
      <c r="C16" s="92"/>
      <c r="D16" s="92"/>
      <c r="E16" s="95"/>
      <c r="F16" s="95"/>
      <c r="G16" s="95"/>
    </row>
    <row r="17" spans="2:9" x14ac:dyDescent="0.35">
      <c r="B17" s="102" t="s">
        <v>124</v>
      </c>
    </row>
    <row r="18" spans="2:9" x14ac:dyDescent="0.35">
      <c r="B18" s="96" t="s">
        <v>117</v>
      </c>
      <c r="C18" s="92">
        <v>198</v>
      </c>
      <c r="D18" s="92">
        <v>198</v>
      </c>
      <c r="E18" s="95">
        <v>20.834</v>
      </c>
      <c r="F18" s="95">
        <v>20.834</v>
      </c>
      <c r="G18" s="95">
        <v>20.834</v>
      </c>
    </row>
    <row r="19" spans="2:9" x14ac:dyDescent="0.35">
      <c r="B19" s="96" t="s">
        <v>118</v>
      </c>
      <c r="C19" s="92">
        <v>0</v>
      </c>
      <c r="D19" s="92">
        <v>0</v>
      </c>
      <c r="E19" s="95">
        <v>16.667000000000002</v>
      </c>
      <c r="F19" s="95">
        <v>16.667000000000002</v>
      </c>
      <c r="G19" s="95">
        <v>16.667000000000002</v>
      </c>
    </row>
    <row r="20" spans="2:9" ht="5.5" customHeight="1" x14ac:dyDescent="0.35">
      <c r="C20" s="92"/>
      <c r="D20" s="92"/>
      <c r="E20" s="95"/>
      <c r="F20" s="95"/>
      <c r="G20" s="95"/>
    </row>
    <row r="21" spans="2:9" x14ac:dyDescent="0.35">
      <c r="B21" s="99" t="s">
        <v>125</v>
      </c>
      <c r="C21" s="101">
        <f>C18*C14+C19*C13</f>
        <v>60.758280000000006</v>
      </c>
      <c r="D21" s="101">
        <f>D18*D14+D19*D13</f>
        <v>60.758588600742861</v>
      </c>
      <c r="E21" s="101">
        <f>E18*E14+E19*E13</f>
        <v>10.844047360000001</v>
      </c>
      <c r="F21" s="101">
        <f>F18*F14+F19*F13</f>
        <v>10.844047360000001</v>
      </c>
      <c r="G21" s="101">
        <f>G18*G14+G19*G13</f>
        <v>10.844047360000001</v>
      </c>
    </row>
    <row r="22" spans="2:9" ht="5.5" customHeight="1" x14ac:dyDescent="0.35">
      <c r="C22" s="103"/>
      <c r="D22" s="103"/>
      <c r="E22" s="104"/>
      <c r="F22" s="104"/>
      <c r="G22" s="104"/>
    </row>
    <row r="23" spans="2:9" s="99" customFormat="1" ht="15" thickBot="1" x14ac:dyDescent="0.4">
      <c r="B23" s="99" t="s">
        <v>126</v>
      </c>
      <c r="C23" s="105">
        <f>C15+C21</f>
        <v>15748.276821541378</v>
      </c>
      <c r="D23" s="105">
        <f>D15+D21</f>
        <v>15294.673706715499</v>
      </c>
      <c r="E23" s="105">
        <f>E15+E21</f>
        <v>16801.913015061196</v>
      </c>
      <c r="F23" s="105">
        <f>F15+F21</f>
        <v>18660.706898319419</v>
      </c>
      <c r="G23" s="105">
        <f>G15+G21</f>
        <v>20627.162239023684</v>
      </c>
    </row>
    <row r="24" spans="2:9" s="99" customFormat="1" ht="5.5" customHeight="1" x14ac:dyDescent="0.35">
      <c r="C24" s="106"/>
      <c r="D24" s="106"/>
      <c r="E24" s="106"/>
      <c r="F24" s="106"/>
      <c r="G24" s="106"/>
    </row>
    <row r="25" spans="2:9" x14ac:dyDescent="0.35">
      <c r="B25" s="89" t="s">
        <v>168</v>
      </c>
      <c r="D25" s="107"/>
      <c r="E25" s="107">
        <f>E23-D23</f>
        <v>1507.2393083456973</v>
      </c>
      <c r="F25" s="107">
        <f>F23-D23</f>
        <v>3366.0331916039195</v>
      </c>
      <c r="G25" s="107">
        <f>G23-D23</f>
        <v>5332.4885323081853</v>
      </c>
    </row>
    <row r="26" spans="2:9" x14ac:dyDescent="0.35">
      <c r="B26" s="96" t="s">
        <v>119</v>
      </c>
      <c r="C26" s="96"/>
      <c r="D26" s="107"/>
      <c r="E26" s="108">
        <f>((E9+E19)*D13+(E10+E18)*D14)-D23</f>
        <v>-1629.5750061297058</v>
      </c>
      <c r="F26" s="108">
        <f>((F9+F19)*D13+(F10+F18)*D14)-D23</f>
        <v>-117.88961249093882</v>
      </c>
      <c r="G26" s="108">
        <f>((G9+G19)*D13+(G10+G18)*D14)-D23</f>
        <v>1481.3526932642835</v>
      </c>
      <c r="I26" s="109"/>
    </row>
    <row r="27" spans="2:9" x14ac:dyDescent="0.35">
      <c r="B27" s="96" t="s">
        <v>120</v>
      </c>
      <c r="C27" s="96"/>
      <c r="D27" s="107"/>
      <c r="E27" s="107">
        <f>-(((E9+E19)*D13+(E10+E18)*D14)-E23)</f>
        <v>3136.8143144754031</v>
      </c>
      <c r="F27" s="107">
        <f>-(((F9+F19)*D13+(F10+F18)*D14)-F23)</f>
        <v>3483.9228040948583</v>
      </c>
      <c r="G27" s="107">
        <f>-(((G9+G19)*D13+(G10+G18)*D14)-G23)</f>
        <v>3851.1358390439018</v>
      </c>
      <c r="I27" s="109"/>
    </row>
  </sheetData>
  <mergeCells count="1">
    <mergeCell ref="B1:G1"/>
  </mergeCells>
  <pageMargins left="0.7" right="0.7" top="0.75" bottom="0.75" header="0.3" footer="0.3"/>
  <pageSetup scale="82"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3:K44"/>
  <sheetViews>
    <sheetView view="pageBreakPreview" zoomScaleNormal="100" zoomScaleSheetLayoutView="100" workbookViewId="0">
      <selection activeCell="B9" sqref="B9"/>
    </sheetView>
  </sheetViews>
  <sheetFormatPr defaultColWidth="9.1796875" defaultRowHeight="12.5" x14ac:dyDescent="0.25"/>
  <cols>
    <col min="1" max="1" width="9.1796875" style="2"/>
    <col min="2" max="2" width="35.54296875" style="2" customWidth="1"/>
    <col min="3" max="3" width="1.453125" style="2" customWidth="1"/>
    <col min="4" max="5" width="10.81640625" style="2" customWidth="1"/>
    <col min="6" max="6" width="1.453125" style="2" customWidth="1"/>
    <col min="7" max="7" width="10.81640625" style="2" customWidth="1"/>
    <col min="8" max="8" width="12.54296875" style="2" customWidth="1"/>
    <col min="9" max="11" width="10.81640625" style="2" customWidth="1"/>
    <col min="12" max="12" width="2.54296875" style="2" customWidth="1"/>
    <col min="13" max="16384" width="9.1796875" style="2"/>
  </cols>
  <sheetData>
    <row r="3" spans="2:11" s="1" customFormat="1" ht="15" x14ac:dyDescent="0.3">
      <c r="B3" s="76" t="s">
        <v>17</v>
      </c>
      <c r="C3" s="76"/>
      <c r="D3" s="76"/>
      <c r="E3" s="76"/>
      <c r="F3" s="76"/>
      <c r="G3" s="76"/>
      <c r="H3" s="76"/>
      <c r="I3" s="76"/>
      <c r="J3" s="76"/>
      <c r="K3" s="76"/>
    </row>
    <row r="4" spans="2:11" s="1" customFormat="1" ht="15" x14ac:dyDescent="0.3">
      <c r="B4" s="76" t="s">
        <v>74</v>
      </c>
      <c r="C4" s="76"/>
      <c r="D4" s="76"/>
      <c r="E4" s="76"/>
      <c r="F4" s="76"/>
      <c r="G4" s="76"/>
      <c r="H4" s="76"/>
      <c r="I4" s="76"/>
      <c r="J4" s="76"/>
      <c r="K4" s="76"/>
    </row>
    <row r="5" spans="2:11" ht="15.75" customHeight="1" x14ac:dyDescent="0.25">
      <c r="B5" s="77" t="s">
        <v>1</v>
      </c>
      <c r="C5" s="77"/>
      <c r="D5" s="77"/>
      <c r="E5" s="77"/>
      <c r="F5" s="77"/>
      <c r="G5" s="77"/>
      <c r="H5" s="77"/>
      <c r="I5" s="77"/>
      <c r="J5" s="77"/>
      <c r="K5" s="77"/>
    </row>
    <row r="6" spans="2:11" ht="11.25" customHeight="1" x14ac:dyDescent="0.25">
      <c r="B6" s="3"/>
      <c r="C6" s="4"/>
      <c r="D6" s="4"/>
      <c r="E6" s="5"/>
      <c r="F6" s="5"/>
      <c r="G6" s="5"/>
      <c r="H6" s="5"/>
      <c r="I6" s="5"/>
      <c r="J6" s="5"/>
      <c r="K6" s="5"/>
    </row>
    <row r="7" spans="2:11" s="6" customFormat="1" x14ac:dyDescent="0.25">
      <c r="E7" s="7"/>
      <c r="F7" s="7"/>
      <c r="G7" s="7"/>
      <c r="H7" s="7"/>
      <c r="I7" s="7"/>
      <c r="J7" s="7"/>
      <c r="K7" s="7"/>
    </row>
    <row r="8" spans="2:11" s="6" customFormat="1" ht="25.5" customHeight="1" x14ac:dyDescent="0.25">
      <c r="D8" s="9" t="s">
        <v>166</v>
      </c>
      <c r="E8" s="9" t="s">
        <v>165</v>
      </c>
      <c r="F8" s="10"/>
      <c r="G8" s="9" t="s">
        <v>156</v>
      </c>
      <c r="H8" s="9" t="s">
        <v>157</v>
      </c>
      <c r="I8" s="9" t="s">
        <v>158</v>
      </c>
      <c r="J8" s="9" t="s">
        <v>164</v>
      </c>
      <c r="K8" s="9" t="s">
        <v>159</v>
      </c>
    </row>
    <row r="9" spans="2:11" s="6" customFormat="1" ht="29.25" customHeight="1" x14ac:dyDescent="0.25">
      <c r="B9" s="6" t="s">
        <v>4</v>
      </c>
      <c r="D9" s="11">
        <f>'3.5'!D9+'3.7.1'!D9+'3.7.2'!D9+'3.8'!D9+'3.9'!D9</f>
        <v>15069.351851368203</v>
      </c>
      <c r="E9" s="11">
        <f>'3.5'!E9+'3.7.1'!E9+'3.7.2'!E9+'3.8'!E9+'3.9'!E9</f>
        <v>16131.584517821524</v>
      </c>
      <c r="F9" s="11"/>
      <c r="G9" s="11">
        <f>'3.5'!G9+'3.7.1'!G9+'3.7.2'!G9+'3.8'!G9+'3.9'!G9</f>
        <v>15185.837019999999</v>
      </c>
      <c r="H9" s="11">
        <f>'3.5'!H9+'3.7.1'!H9+'3.7.2'!H9+'3.8'!H9+'3.9'!H9</f>
        <v>17057.763640000001</v>
      </c>
      <c r="I9" s="11">
        <f>'3.5'!I9+'3.7.1'!I9+'3.7.2'!I9+'3.8'!I9+'3.9'!I9</f>
        <v>18004.744695442336</v>
      </c>
      <c r="J9" s="11">
        <f>'3.5'!J9+'3.7.1'!J9+'3.7.2'!J9+'3.8'!J9+'3.9'!J9</f>
        <v>19529.878378135621</v>
      </c>
      <c r="K9" s="11">
        <f>'3.5'!K9+'3.7.1'!K9+'3.7.2'!K9+'3.8'!K9+'3.9'!K9</f>
        <v>20597.143385416239</v>
      </c>
    </row>
    <row r="10" spans="2:11" s="6" customFormat="1" ht="28.5" customHeight="1" x14ac:dyDescent="0.25">
      <c r="B10" s="6" t="s">
        <v>7</v>
      </c>
      <c r="D10" s="13">
        <f>SUM('3.5'!D10:D14)</f>
        <v>7796.7167657142872</v>
      </c>
      <c r="E10" s="13">
        <f>SUM('3.5'!E10:E14)</f>
        <v>9490.7855001999978</v>
      </c>
      <c r="F10" s="13"/>
      <c r="G10" s="13">
        <f>SUM('3.5'!G10:G14)</f>
        <v>7650.3433000000005</v>
      </c>
      <c r="H10" s="13">
        <f>SUM('3.5'!H10:H14)</f>
        <v>9931.1368899999998</v>
      </c>
      <c r="I10" s="13">
        <f>SUM('3.5'!I10:I14)</f>
        <v>9920.3880000000045</v>
      </c>
      <c r="J10" s="13">
        <f>SUM('3.5'!J10:J14)</f>
        <v>10118.975760000005</v>
      </c>
      <c r="K10" s="13">
        <f>SUM('3.5'!K10:K14)</f>
        <v>10321.475275200004</v>
      </c>
    </row>
    <row r="11" spans="2:11" s="6" customFormat="1" ht="30" customHeight="1" x14ac:dyDescent="0.25">
      <c r="B11" s="6" t="s">
        <v>8</v>
      </c>
      <c r="D11" s="13">
        <f>SUM('3.7.1'!D10:D11)</f>
        <v>1784.2080000000001</v>
      </c>
      <c r="E11" s="13">
        <f>SUM('3.7.1'!E10:E11)</f>
        <v>1410.597</v>
      </c>
      <c r="F11" s="13"/>
      <c r="G11" s="13">
        <f>SUM('3.7.1'!G10:G11)</f>
        <v>1587.6935100000003</v>
      </c>
      <c r="H11" s="13">
        <f>SUM('3.7.1'!H10:H11)</f>
        <v>1528.102795</v>
      </c>
      <c r="I11" s="13">
        <f>SUM('3.7.1'!I10:I11)</f>
        <v>1615.088</v>
      </c>
      <c r="J11" s="13">
        <f>SUM('3.7.1'!J10:J11)</f>
        <v>1916.4057599999999</v>
      </c>
      <c r="K11" s="13">
        <f>SUM('3.7.1'!K10:K11)</f>
        <v>1480.2627551999999</v>
      </c>
    </row>
    <row r="12" spans="2:11" s="6" customFormat="1" ht="27.75" customHeight="1" x14ac:dyDescent="0.25">
      <c r="B12" s="6" t="s">
        <v>9</v>
      </c>
      <c r="D12" s="13">
        <f>SUM('3.7.2'!D10:D11)</f>
        <v>276.488</v>
      </c>
      <c r="E12" s="13">
        <f>SUM('3.7.2'!E10:E11)</f>
        <v>426.1</v>
      </c>
      <c r="F12" s="13"/>
      <c r="G12" s="13">
        <f>SUM('3.7.2'!G10:G11)</f>
        <v>392.53641000000005</v>
      </c>
      <c r="H12" s="13">
        <f>SUM('3.7.2'!H10:H11)</f>
        <v>645.02746500000001</v>
      </c>
      <c r="I12" s="13">
        <f>SUM('3.7.2'!I10:I11)</f>
        <v>426.197</v>
      </c>
      <c r="J12" s="13">
        <f>SUM('3.7.2'!J10:J11)</f>
        <v>434.72093999999998</v>
      </c>
      <c r="K12" s="13">
        <f>SUM('3.7.2'!K10:K11)</f>
        <v>443.41535880000004</v>
      </c>
    </row>
    <row r="13" spans="2:11" s="6" customFormat="1" ht="22.5" customHeight="1" x14ac:dyDescent="0.25">
      <c r="B13" s="6" t="s">
        <v>48</v>
      </c>
      <c r="D13" s="13">
        <f>SUM('3.8'!D10:D12)</f>
        <v>1368.538</v>
      </c>
      <c r="E13" s="13">
        <f>SUM('3.8'!E10:E12)</f>
        <v>1265.1689999999999</v>
      </c>
      <c r="F13" s="13"/>
      <c r="G13" s="13">
        <f>SUM('3.8'!G10:G12)</f>
        <v>1551.7460100000001</v>
      </c>
      <c r="H13" s="13">
        <f>SUM('3.8'!H10:H12)</f>
        <v>1554.9132700000002</v>
      </c>
      <c r="I13" s="13">
        <f>SUM('3.8'!I10:I12)</f>
        <v>1385.1779999999994</v>
      </c>
      <c r="J13" s="13">
        <f>SUM('3.8'!J10:J12)</f>
        <v>1412.7015599999995</v>
      </c>
      <c r="K13" s="13">
        <f>SUM('3.8'!K10:K12)</f>
        <v>1440.8355911999995</v>
      </c>
    </row>
    <row r="14" spans="2:11" s="6" customFormat="1" ht="26.25" customHeight="1" x14ac:dyDescent="0.25">
      <c r="B14" s="6" t="s">
        <v>10</v>
      </c>
      <c r="D14" s="13">
        <f>'3.9'!D27-'3.9'!D9</f>
        <v>5071.4030000000002</v>
      </c>
      <c r="E14" s="13">
        <f>'3.9'!E27-'3.9'!E9</f>
        <v>4780.3919899999983</v>
      </c>
      <c r="F14" s="13"/>
      <c r="G14" s="13">
        <f>'3.9'!G27-'3.9'!G9</f>
        <v>5180.7112799999977</v>
      </c>
      <c r="H14" s="13">
        <f>'3.9'!H27-'3.9'!H9</f>
        <v>5553.8495799999982</v>
      </c>
      <c r="I14" s="13">
        <f>'3.9'!I27-'3.9'!I9</f>
        <v>6964.8379999999997</v>
      </c>
      <c r="J14" s="13">
        <f>'3.9'!J27-'3.9'!J9</f>
        <v>7084.1347600000045</v>
      </c>
      <c r="K14" s="13">
        <f>'3.9'!K27-'3.9'!K9</f>
        <v>7205.8174552000055</v>
      </c>
    </row>
    <row r="15" spans="2:11" s="6" customFormat="1" ht="30" customHeight="1" x14ac:dyDescent="0.25">
      <c r="B15" s="14" t="s">
        <v>11</v>
      </c>
      <c r="D15" s="13">
        <f>'3.10'!D11</f>
        <v>2805.4188389999999</v>
      </c>
      <c r="E15" s="13">
        <f>'3.10'!E11</f>
        <v>3032.8547679505</v>
      </c>
      <c r="F15" s="13"/>
      <c r="G15" s="13">
        <f>'3.10'!G11</f>
        <v>2833.54702</v>
      </c>
      <c r="H15" s="13">
        <f>'3.10'!H11</f>
        <v>3119.61312</v>
      </c>
      <c r="I15" s="13">
        <f>'3.10'!I11</f>
        <v>4055.6467375000002</v>
      </c>
      <c r="J15" s="13">
        <f>'3.10'!J11</f>
        <v>4391.647843083334</v>
      </c>
      <c r="K15" s="13">
        <f>'3.10'!K11</f>
        <v>4455.0977399450003</v>
      </c>
    </row>
    <row r="16" spans="2:11" s="6" customFormat="1" ht="22.5" customHeight="1" x14ac:dyDescent="0.25">
      <c r="B16" s="6" t="s">
        <v>12</v>
      </c>
      <c r="D16" s="13">
        <f>'3.12'!D9</f>
        <v>757.77395548800007</v>
      </c>
      <c r="E16" s="13">
        <f>'3.12'!E9</f>
        <v>776.69908654176004</v>
      </c>
      <c r="F16" s="13"/>
      <c r="G16" s="13">
        <f>'3.12'!G9</f>
        <v>756.18791000000022</v>
      </c>
      <c r="H16" s="13">
        <f>'3.12'!H9</f>
        <v>759.21225999999979</v>
      </c>
      <c r="I16" s="13">
        <f>'3.12'!I9</f>
        <v>770.60046419999981</v>
      </c>
      <c r="J16" s="13">
        <f>'3.12'!J9</f>
        <v>789.80853488399998</v>
      </c>
      <c r="K16" s="13">
        <f>'3.12'!K9</f>
        <v>805.60470558168038</v>
      </c>
    </row>
    <row r="17" spans="2:11" s="6" customFormat="1" ht="22.5" customHeight="1" thickBot="1" x14ac:dyDescent="0.3">
      <c r="B17" s="15" t="s">
        <v>221</v>
      </c>
      <c r="D17" s="16">
        <f>SUM(D9:D16)</f>
        <v>34929.898411570495</v>
      </c>
      <c r="E17" s="16">
        <f>SUM(E9:E16)</f>
        <v>37314.181862513782</v>
      </c>
      <c r="F17" s="11"/>
      <c r="G17" s="16">
        <f>SUM(G9:G16)</f>
        <v>35138.602459999995</v>
      </c>
      <c r="H17" s="16">
        <f>SUM(H9:H16)</f>
        <v>40149.619019999998</v>
      </c>
      <c r="I17" s="16">
        <f>SUM(I9:I16)</f>
        <v>43142.680897142338</v>
      </c>
      <c r="J17" s="16">
        <f>SUM(J9:J16)</f>
        <v>45678.27353610297</v>
      </c>
      <c r="K17" s="16">
        <f>SUM(K9:K16)</f>
        <v>46749.652266542929</v>
      </c>
    </row>
    <row r="18" spans="2:11" ht="13" thickTop="1" x14ac:dyDescent="0.25">
      <c r="D18" s="18"/>
      <c r="E18" s="18"/>
      <c r="G18" s="18"/>
      <c r="H18" s="18"/>
      <c r="I18" s="18"/>
      <c r="J18" s="18"/>
      <c r="K18" s="18"/>
    </row>
    <row r="19" spans="2:11" x14ac:dyDescent="0.25">
      <c r="G19" s="20"/>
      <c r="H19" s="20"/>
      <c r="J19" s="18"/>
      <c r="K19" s="18"/>
    </row>
    <row r="20" spans="2:11" x14ac:dyDescent="0.25">
      <c r="G20" s="18"/>
      <c r="H20" s="18"/>
      <c r="J20" s="18"/>
      <c r="K20" s="18"/>
    </row>
    <row r="40" spans="9:11" x14ac:dyDescent="0.25">
      <c r="I40" s="18"/>
      <c r="J40" s="18"/>
      <c r="K40" s="18"/>
    </row>
    <row r="41" spans="9:11" x14ac:dyDescent="0.25">
      <c r="I41" s="18"/>
      <c r="J41" s="18"/>
      <c r="K41" s="18"/>
    </row>
    <row r="42" spans="9:11" x14ac:dyDescent="0.25">
      <c r="K42" s="18"/>
    </row>
    <row r="43" spans="9:11" x14ac:dyDescent="0.25">
      <c r="K43" s="18"/>
    </row>
    <row r="44" spans="9:11" x14ac:dyDescent="0.25">
      <c r="K44" s="18"/>
    </row>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DD01-3D77-4C5E-A22B-9C2788D68BB5}">
  <sheetPr>
    <pageSetUpPr fitToPage="1"/>
  </sheetPr>
  <dimension ref="B3:M44"/>
  <sheetViews>
    <sheetView view="pageBreakPreview" zoomScale="70" zoomScaleNormal="100" zoomScaleSheetLayoutView="70" workbookViewId="0">
      <selection activeCell="B5" sqref="B5"/>
    </sheetView>
  </sheetViews>
  <sheetFormatPr defaultRowHeight="12.5" x14ac:dyDescent="0.25"/>
  <cols>
    <col min="1" max="1" width="8.7265625" style="25"/>
    <col min="2" max="2" width="40.453125" style="25" customWidth="1"/>
    <col min="3" max="3" width="1.54296875" style="25" customWidth="1"/>
    <col min="4" max="4" width="10.81640625" style="25" customWidth="1"/>
    <col min="5" max="5" width="11.453125" style="39" customWidth="1"/>
    <col min="6" max="6" width="1.453125" style="39" customWidth="1"/>
    <col min="7" max="7" width="11.453125" style="25" customWidth="1"/>
    <col min="8" max="8" width="12.81640625" style="25" customWidth="1"/>
    <col min="9" max="11" width="11.453125" style="25" customWidth="1"/>
    <col min="12" max="12" width="4.81640625" style="25" customWidth="1"/>
    <col min="13" max="242" width="8.7265625" style="25"/>
    <col min="243" max="243" width="3" style="25" customWidth="1"/>
    <col min="244" max="244" width="31.54296875" style="25" bestFit="1" customWidth="1"/>
    <col min="245" max="245" width="5.453125" style="25" bestFit="1" customWidth="1"/>
    <col min="246" max="246" width="7.1796875" style="25" customWidth="1"/>
    <col min="247" max="247" width="7.54296875" style="25" customWidth="1"/>
    <col min="248" max="248" width="7.1796875" style="25" customWidth="1"/>
    <col min="249" max="249" width="6.54296875" style="25" customWidth="1"/>
    <col min="250" max="250" width="7.1796875" style="25" customWidth="1"/>
    <col min="251" max="252" width="0" style="25" hidden="1" customWidth="1"/>
    <col min="253" max="253" width="6.54296875" style="25" customWidth="1"/>
    <col min="254" max="255" width="0" style="25" hidden="1" customWidth="1"/>
    <col min="256" max="256" width="6.81640625" style="25" customWidth="1"/>
    <col min="257" max="257" width="4.81640625" style="25" customWidth="1"/>
    <col min="258" max="498" width="8.7265625" style="25"/>
    <col min="499" max="499" width="3" style="25" customWidth="1"/>
    <col min="500" max="500" width="31.54296875" style="25" bestFit="1" customWidth="1"/>
    <col min="501" max="501" width="5.453125" style="25" bestFit="1" customWidth="1"/>
    <col min="502" max="502" width="7.1796875" style="25" customWidth="1"/>
    <col min="503" max="503" width="7.54296875" style="25" customWidth="1"/>
    <col min="504" max="504" width="7.1796875" style="25" customWidth="1"/>
    <col min="505" max="505" width="6.54296875" style="25" customWidth="1"/>
    <col min="506" max="506" width="7.1796875" style="25" customWidth="1"/>
    <col min="507" max="508" width="0" style="25" hidden="1" customWidth="1"/>
    <col min="509" max="509" width="6.54296875" style="25" customWidth="1"/>
    <col min="510" max="511" width="0" style="25" hidden="1" customWidth="1"/>
    <col min="512" max="512" width="6.81640625" style="25" customWidth="1"/>
    <col min="513" max="513" width="4.81640625" style="25" customWidth="1"/>
    <col min="514" max="754" width="8.7265625" style="25"/>
    <col min="755" max="755" width="3" style="25" customWidth="1"/>
    <col min="756" max="756" width="31.54296875" style="25" bestFit="1" customWidth="1"/>
    <col min="757" max="757" width="5.453125" style="25" bestFit="1" customWidth="1"/>
    <col min="758" max="758" width="7.1796875" style="25" customWidth="1"/>
    <col min="759" max="759" width="7.54296875" style="25" customWidth="1"/>
    <col min="760" max="760" width="7.1796875" style="25" customWidth="1"/>
    <col min="761" max="761" width="6.54296875" style="25" customWidth="1"/>
    <col min="762" max="762" width="7.1796875" style="25" customWidth="1"/>
    <col min="763" max="764" width="0" style="25" hidden="1" customWidth="1"/>
    <col min="765" max="765" width="6.54296875" style="25" customWidth="1"/>
    <col min="766" max="767" width="0" style="25" hidden="1" customWidth="1"/>
    <col min="768" max="768" width="6.81640625" style="25" customWidth="1"/>
    <col min="769" max="769" width="4.81640625" style="25" customWidth="1"/>
    <col min="770" max="1010" width="8.7265625" style="25"/>
    <col min="1011" max="1011" width="3" style="25" customWidth="1"/>
    <col min="1012" max="1012" width="31.54296875" style="25" bestFit="1" customWidth="1"/>
    <col min="1013" max="1013" width="5.453125" style="25" bestFit="1" customWidth="1"/>
    <col min="1014" max="1014" width="7.1796875" style="25" customWidth="1"/>
    <col min="1015" max="1015" width="7.54296875" style="25" customWidth="1"/>
    <col min="1016" max="1016" width="7.1796875" style="25" customWidth="1"/>
    <col min="1017" max="1017" width="6.54296875" style="25" customWidth="1"/>
    <col min="1018" max="1018" width="7.1796875" style="25" customWidth="1"/>
    <col min="1019" max="1020" width="0" style="25" hidden="1" customWidth="1"/>
    <col min="1021" max="1021" width="6.54296875" style="25" customWidth="1"/>
    <col min="1022" max="1023" width="0" style="25" hidden="1" customWidth="1"/>
    <col min="1024" max="1024" width="6.81640625" style="25" customWidth="1"/>
    <col min="1025" max="1025" width="4.81640625" style="25" customWidth="1"/>
    <col min="1026" max="1266" width="8.7265625" style="25"/>
    <col min="1267" max="1267" width="3" style="25" customWidth="1"/>
    <col min="1268" max="1268" width="31.54296875" style="25" bestFit="1" customWidth="1"/>
    <col min="1269" max="1269" width="5.453125" style="25" bestFit="1" customWidth="1"/>
    <col min="1270" max="1270" width="7.1796875" style="25" customWidth="1"/>
    <col min="1271" max="1271" width="7.54296875" style="25" customWidth="1"/>
    <col min="1272" max="1272" width="7.1796875" style="25" customWidth="1"/>
    <col min="1273" max="1273" width="6.54296875" style="25" customWidth="1"/>
    <col min="1274" max="1274" width="7.1796875" style="25" customWidth="1"/>
    <col min="1275" max="1276" width="0" style="25" hidden="1" customWidth="1"/>
    <col min="1277" max="1277" width="6.54296875" style="25" customWidth="1"/>
    <col min="1278" max="1279" width="0" style="25" hidden="1" customWidth="1"/>
    <col min="1280" max="1280" width="6.81640625" style="25" customWidth="1"/>
    <col min="1281" max="1281" width="4.81640625" style="25" customWidth="1"/>
    <col min="1282" max="1522" width="8.7265625" style="25"/>
    <col min="1523" max="1523" width="3" style="25" customWidth="1"/>
    <col min="1524" max="1524" width="31.54296875" style="25" bestFit="1" customWidth="1"/>
    <col min="1525" max="1525" width="5.453125" style="25" bestFit="1" customWidth="1"/>
    <col min="1526" max="1526" width="7.1796875" style="25" customWidth="1"/>
    <col min="1527" max="1527" width="7.54296875" style="25" customWidth="1"/>
    <col min="1528" max="1528" width="7.1796875" style="25" customWidth="1"/>
    <col min="1529" max="1529" width="6.54296875" style="25" customWidth="1"/>
    <col min="1530" max="1530" width="7.1796875" style="25" customWidth="1"/>
    <col min="1531" max="1532" width="0" style="25" hidden="1" customWidth="1"/>
    <col min="1533" max="1533" width="6.54296875" style="25" customWidth="1"/>
    <col min="1534" max="1535" width="0" style="25" hidden="1" customWidth="1"/>
    <col min="1536" max="1536" width="6.81640625" style="25" customWidth="1"/>
    <col min="1537" max="1537" width="4.81640625" style="25" customWidth="1"/>
    <col min="1538" max="1778" width="8.7265625" style="25"/>
    <col min="1779" max="1779" width="3" style="25" customWidth="1"/>
    <col min="1780" max="1780" width="31.54296875" style="25" bestFit="1" customWidth="1"/>
    <col min="1781" max="1781" width="5.453125" style="25" bestFit="1" customWidth="1"/>
    <col min="1782" max="1782" width="7.1796875" style="25" customWidth="1"/>
    <col min="1783" max="1783" width="7.54296875" style="25" customWidth="1"/>
    <col min="1784" max="1784" width="7.1796875" style="25" customWidth="1"/>
    <col min="1785" max="1785" width="6.54296875" style="25" customWidth="1"/>
    <col min="1786" max="1786" width="7.1796875" style="25" customWidth="1"/>
    <col min="1787" max="1788" width="0" style="25" hidden="1" customWidth="1"/>
    <col min="1789" max="1789" width="6.54296875" style="25" customWidth="1"/>
    <col min="1790" max="1791" width="0" style="25" hidden="1" customWidth="1"/>
    <col min="1792" max="1792" width="6.81640625" style="25" customWidth="1"/>
    <col min="1793" max="1793" width="4.81640625" style="25" customWidth="1"/>
    <col min="1794" max="2034" width="8.7265625" style="25"/>
    <col min="2035" max="2035" width="3" style="25" customWidth="1"/>
    <col min="2036" max="2036" width="31.54296875" style="25" bestFit="1" customWidth="1"/>
    <col min="2037" max="2037" width="5.453125" style="25" bestFit="1" customWidth="1"/>
    <col min="2038" max="2038" width="7.1796875" style="25" customWidth="1"/>
    <col min="2039" max="2039" width="7.54296875" style="25" customWidth="1"/>
    <col min="2040" max="2040" width="7.1796875" style="25" customWidth="1"/>
    <col min="2041" max="2041" width="6.54296875" style="25" customWidth="1"/>
    <col min="2042" max="2042" width="7.1796875" style="25" customWidth="1"/>
    <col min="2043" max="2044" width="0" style="25" hidden="1" customWidth="1"/>
    <col min="2045" max="2045" width="6.54296875" style="25" customWidth="1"/>
    <col min="2046" max="2047" width="0" style="25" hidden="1" customWidth="1"/>
    <col min="2048" max="2048" width="6.81640625" style="25" customWidth="1"/>
    <col min="2049" max="2049" width="4.81640625" style="25" customWidth="1"/>
    <col min="2050" max="2290" width="8.7265625" style="25"/>
    <col min="2291" max="2291" width="3" style="25" customWidth="1"/>
    <col min="2292" max="2292" width="31.54296875" style="25" bestFit="1" customWidth="1"/>
    <col min="2293" max="2293" width="5.453125" style="25" bestFit="1" customWidth="1"/>
    <col min="2294" max="2294" width="7.1796875" style="25" customWidth="1"/>
    <col min="2295" max="2295" width="7.54296875" style="25" customWidth="1"/>
    <col min="2296" max="2296" width="7.1796875" style="25" customWidth="1"/>
    <col min="2297" max="2297" width="6.54296875" style="25" customWidth="1"/>
    <col min="2298" max="2298" width="7.1796875" style="25" customWidth="1"/>
    <col min="2299" max="2300" width="0" style="25" hidden="1" customWidth="1"/>
    <col min="2301" max="2301" width="6.54296875" style="25" customWidth="1"/>
    <col min="2302" max="2303" width="0" style="25" hidden="1" customWidth="1"/>
    <col min="2304" max="2304" width="6.81640625" style="25" customWidth="1"/>
    <col min="2305" max="2305" width="4.81640625" style="25" customWidth="1"/>
    <col min="2306" max="2546" width="8.7265625" style="25"/>
    <col min="2547" max="2547" width="3" style="25" customWidth="1"/>
    <col min="2548" max="2548" width="31.54296875" style="25" bestFit="1" customWidth="1"/>
    <col min="2549" max="2549" width="5.453125" style="25" bestFit="1" customWidth="1"/>
    <col min="2550" max="2550" width="7.1796875" style="25" customWidth="1"/>
    <col min="2551" max="2551" width="7.54296875" style="25" customWidth="1"/>
    <col min="2552" max="2552" width="7.1796875" style="25" customWidth="1"/>
    <col min="2553" max="2553" width="6.54296875" style="25" customWidth="1"/>
    <col min="2554" max="2554" width="7.1796875" style="25" customWidth="1"/>
    <col min="2555" max="2556" width="0" style="25" hidden="1" customWidth="1"/>
    <col min="2557" max="2557" width="6.54296875" style="25" customWidth="1"/>
    <col min="2558" max="2559" width="0" style="25" hidden="1" customWidth="1"/>
    <col min="2560" max="2560" width="6.81640625" style="25" customWidth="1"/>
    <col min="2561" max="2561" width="4.81640625" style="25" customWidth="1"/>
    <col min="2562" max="2802" width="8.7265625" style="25"/>
    <col min="2803" max="2803" width="3" style="25" customWidth="1"/>
    <col min="2804" max="2804" width="31.54296875" style="25" bestFit="1" customWidth="1"/>
    <col min="2805" max="2805" width="5.453125" style="25" bestFit="1" customWidth="1"/>
    <col min="2806" max="2806" width="7.1796875" style="25" customWidth="1"/>
    <col min="2807" max="2807" width="7.54296875" style="25" customWidth="1"/>
    <col min="2808" max="2808" width="7.1796875" style="25" customWidth="1"/>
    <col min="2809" max="2809" width="6.54296875" style="25" customWidth="1"/>
    <col min="2810" max="2810" width="7.1796875" style="25" customWidth="1"/>
    <col min="2811" max="2812" width="0" style="25" hidden="1" customWidth="1"/>
    <col min="2813" max="2813" width="6.54296875" style="25" customWidth="1"/>
    <col min="2814" max="2815" width="0" style="25" hidden="1" customWidth="1"/>
    <col min="2816" max="2816" width="6.81640625" style="25" customWidth="1"/>
    <col min="2817" max="2817" width="4.81640625" style="25" customWidth="1"/>
    <col min="2818" max="3058" width="8.7265625" style="25"/>
    <col min="3059" max="3059" width="3" style="25" customWidth="1"/>
    <col min="3060" max="3060" width="31.54296875" style="25" bestFit="1" customWidth="1"/>
    <col min="3061" max="3061" width="5.453125" style="25" bestFit="1" customWidth="1"/>
    <col min="3062" max="3062" width="7.1796875" style="25" customWidth="1"/>
    <col min="3063" max="3063" width="7.54296875" style="25" customWidth="1"/>
    <col min="3064" max="3064" width="7.1796875" style="25" customWidth="1"/>
    <col min="3065" max="3065" width="6.54296875" style="25" customWidth="1"/>
    <col min="3066" max="3066" width="7.1796875" style="25" customWidth="1"/>
    <col min="3067" max="3068" width="0" style="25" hidden="1" customWidth="1"/>
    <col min="3069" max="3069" width="6.54296875" style="25" customWidth="1"/>
    <col min="3070" max="3071" width="0" style="25" hidden="1" customWidth="1"/>
    <col min="3072" max="3072" width="6.81640625" style="25" customWidth="1"/>
    <col min="3073" max="3073" width="4.81640625" style="25" customWidth="1"/>
    <col min="3074" max="3314" width="8.7265625" style="25"/>
    <col min="3315" max="3315" width="3" style="25" customWidth="1"/>
    <col min="3316" max="3316" width="31.54296875" style="25" bestFit="1" customWidth="1"/>
    <col min="3317" max="3317" width="5.453125" style="25" bestFit="1" customWidth="1"/>
    <col min="3318" max="3318" width="7.1796875" style="25" customWidth="1"/>
    <col min="3319" max="3319" width="7.54296875" style="25" customWidth="1"/>
    <col min="3320" max="3320" width="7.1796875" style="25" customWidth="1"/>
    <col min="3321" max="3321" width="6.54296875" style="25" customWidth="1"/>
    <col min="3322" max="3322" width="7.1796875" style="25" customWidth="1"/>
    <col min="3323" max="3324" width="0" style="25" hidden="1" customWidth="1"/>
    <col min="3325" max="3325" width="6.54296875" style="25" customWidth="1"/>
    <col min="3326" max="3327" width="0" style="25" hidden="1" customWidth="1"/>
    <col min="3328" max="3328" width="6.81640625" style="25" customWidth="1"/>
    <col min="3329" max="3329" width="4.81640625" style="25" customWidth="1"/>
    <col min="3330" max="3570" width="8.7265625" style="25"/>
    <col min="3571" max="3571" width="3" style="25" customWidth="1"/>
    <col min="3572" max="3572" width="31.54296875" style="25" bestFit="1" customWidth="1"/>
    <col min="3573" max="3573" width="5.453125" style="25" bestFit="1" customWidth="1"/>
    <col min="3574" max="3574" width="7.1796875" style="25" customWidth="1"/>
    <col min="3575" max="3575" width="7.54296875" style="25" customWidth="1"/>
    <col min="3576" max="3576" width="7.1796875" style="25" customWidth="1"/>
    <col min="3577" max="3577" width="6.54296875" style="25" customWidth="1"/>
    <col min="3578" max="3578" width="7.1796875" style="25" customWidth="1"/>
    <col min="3579" max="3580" width="0" style="25" hidden="1" customWidth="1"/>
    <col min="3581" max="3581" width="6.54296875" style="25" customWidth="1"/>
    <col min="3582" max="3583" width="0" style="25" hidden="1" customWidth="1"/>
    <col min="3584" max="3584" width="6.81640625" style="25" customWidth="1"/>
    <col min="3585" max="3585" width="4.81640625" style="25" customWidth="1"/>
    <col min="3586" max="3826" width="8.7265625" style="25"/>
    <col min="3827" max="3827" width="3" style="25" customWidth="1"/>
    <col min="3828" max="3828" width="31.54296875" style="25" bestFit="1" customWidth="1"/>
    <col min="3829" max="3829" width="5.453125" style="25" bestFit="1" customWidth="1"/>
    <col min="3830" max="3830" width="7.1796875" style="25" customWidth="1"/>
    <col min="3831" max="3831" width="7.54296875" style="25" customWidth="1"/>
    <col min="3832" max="3832" width="7.1796875" style="25" customWidth="1"/>
    <col min="3833" max="3833" width="6.54296875" style="25" customWidth="1"/>
    <col min="3834" max="3834" width="7.1796875" style="25" customWidth="1"/>
    <col min="3835" max="3836" width="0" style="25" hidden="1" customWidth="1"/>
    <col min="3837" max="3837" width="6.54296875" style="25" customWidth="1"/>
    <col min="3838" max="3839" width="0" style="25" hidden="1" customWidth="1"/>
    <col min="3840" max="3840" width="6.81640625" style="25" customWidth="1"/>
    <col min="3841" max="3841" width="4.81640625" style="25" customWidth="1"/>
    <col min="3842" max="4082" width="8.7265625" style="25"/>
    <col min="4083" max="4083" width="3" style="25" customWidth="1"/>
    <col min="4084" max="4084" width="31.54296875" style="25" bestFit="1" customWidth="1"/>
    <col min="4085" max="4085" width="5.453125" style="25" bestFit="1" customWidth="1"/>
    <col min="4086" max="4086" width="7.1796875" style="25" customWidth="1"/>
    <col min="4087" max="4087" width="7.54296875" style="25" customWidth="1"/>
    <col min="4088" max="4088" width="7.1796875" style="25" customWidth="1"/>
    <col min="4089" max="4089" width="6.54296875" style="25" customWidth="1"/>
    <col min="4090" max="4090" width="7.1796875" style="25" customWidth="1"/>
    <col min="4091" max="4092" width="0" style="25" hidden="1" customWidth="1"/>
    <col min="4093" max="4093" width="6.54296875" style="25" customWidth="1"/>
    <col min="4094" max="4095" width="0" style="25" hidden="1" customWidth="1"/>
    <col min="4096" max="4096" width="6.81640625" style="25" customWidth="1"/>
    <col min="4097" max="4097" width="4.81640625" style="25" customWidth="1"/>
    <col min="4098" max="4338" width="8.7265625" style="25"/>
    <col min="4339" max="4339" width="3" style="25" customWidth="1"/>
    <col min="4340" max="4340" width="31.54296875" style="25" bestFit="1" customWidth="1"/>
    <col min="4341" max="4341" width="5.453125" style="25" bestFit="1" customWidth="1"/>
    <col min="4342" max="4342" width="7.1796875" style="25" customWidth="1"/>
    <col min="4343" max="4343" width="7.54296875" style="25" customWidth="1"/>
    <col min="4344" max="4344" width="7.1796875" style="25" customWidth="1"/>
    <col min="4345" max="4345" width="6.54296875" style="25" customWidth="1"/>
    <col min="4346" max="4346" width="7.1796875" style="25" customWidth="1"/>
    <col min="4347" max="4348" width="0" style="25" hidden="1" customWidth="1"/>
    <col min="4349" max="4349" width="6.54296875" style="25" customWidth="1"/>
    <col min="4350" max="4351" width="0" style="25" hidden="1" customWidth="1"/>
    <col min="4352" max="4352" width="6.81640625" style="25" customWidth="1"/>
    <col min="4353" max="4353" width="4.81640625" style="25" customWidth="1"/>
    <col min="4354" max="4594" width="8.7265625" style="25"/>
    <col min="4595" max="4595" width="3" style="25" customWidth="1"/>
    <col min="4596" max="4596" width="31.54296875" style="25" bestFit="1" customWidth="1"/>
    <col min="4597" max="4597" width="5.453125" style="25" bestFit="1" customWidth="1"/>
    <col min="4598" max="4598" width="7.1796875" style="25" customWidth="1"/>
    <col min="4599" max="4599" width="7.54296875" style="25" customWidth="1"/>
    <col min="4600" max="4600" width="7.1796875" style="25" customWidth="1"/>
    <col min="4601" max="4601" width="6.54296875" style="25" customWidth="1"/>
    <col min="4602" max="4602" width="7.1796875" style="25" customWidth="1"/>
    <col min="4603" max="4604" width="0" style="25" hidden="1" customWidth="1"/>
    <col min="4605" max="4605" width="6.54296875" style="25" customWidth="1"/>
    <col min="4606" max="4607" width="0" style="25" hidden="1" customWidth="1"/>
    <col min="4608" max="4608" width="6.81640625" style="25" customWidth="1"/>
    <col min="4609" max="4609" width="4.81640625" style="25" customWidth="1"/>
    <col min="4610" max="4850" width="8.7265625" style="25"/>
    <col min="4851" max="4851" width="3" style="25" customWidth="1"/>
    <col min="4852" max="4852" width="31.54296875" style="25" bestFit="1" customWidth="1"/>
    <col min="4853" max="4853" width="5.453125" style="25" bestFit="1" customWidth="1"/>
    <col min="4854" max="4854" width="7.1796875" style="25" customWidth="1"/>
    <col min="4855" max="4855" width="7.54296875" style="25" customWidth="1"/>
    <col min="4856" max="4856" width="7.1796875" style="25" customWidth="1"/>
    <col min="4857" max="4857" width="6.54296875" style="25" customWidth="1"/>
    <col min="4858" max="4858" width="7.1796875" style="25" customWidth="1"/>
    <col min="4859" max="4860" width="0" style="25" hidden="1" customWidth="1"/>
    <col min="4861" max="4861" width="6.54296875" style="25" customWidth="1"/>
    <col min="4862" max="4863" width="0" style="25" hidden="1" customWidth="1"/>
    <col min="4864" max="4864" width="6.81640625" style="25" customWidth="1"/>
    <col min="4865" max="4865" width="4.81640625" style="25" customWidth="1"/>
    <col min="4866" max="5106" width="8.7265625" style="25"/>
    <col min="5107" max="5107" width="3" style="25" customWidth="1"/>
    <col min="5108" max="5108" width="31.54296875" style="25" bestFit="1" customWidth="1"/>
    <col min="5109" max="5109" width="5.453125" style="25" bestFit="1" customWidth="1"/>
    <col min="5110" max="5110" width="7.1796875" style="25" customWidth="1"/>
    <col min="5111" max="5111" width="7.54296875" style="25" customWidth="1"/>
    <col min="5112" max="5112" width="7.1796875" style="25" customWidth="1"/>
    <col min="5113" max="5113" width="6.54296875" style="25" customWidth="1"/>
    <col min="5114" max="5114" width="7.1796875" style="25" customWidth="1"/>
    <col min="5115" max="5116" width="0" style="25" hidden="1" customWidth="1"/>
    <col min="5117" max="5117" width="6.54296875" style="25" customWidth="1"/>
    <col min="5118" max="5119" width="0" style="25" hidden="1" customWidth="1"/>
    <col min="5120" max="5120" width="6.81640625" style="25" customWidth="1"/>
    <col min="5121" max="5121" width="4.81640625" style="25" customWidth="1"/>
    <col min="5122" max="5362" width="8.7265625" style="25"/>
    <col min="5363" max="5363" width="3" style="25" customWidth="1"/>
    <col min="5364" max="5364" width="31.54296875" style="25" bestFit="1" customWidth="1"/>
    <col min="5365" max="5365" width="5.453125" style="25" bestFit="1" customWidth="1"/>
    <col min="5366" max="5366" width="7.1796875" style="25" customWidth="1"/>
    <col min="5367" max="5367" width="7.54296875" style="25" customWidth="1"/>
    <col min="5368" max="5368" width="7.1796875" style="25" customWidth="1"/>
    <col min="5369" max="5369" width="6.54296875" style="25" customWidth="1"/>
    <col min="5370" max="5370" width="7.1796875" style="25" customWidth="1"/>
    <col min="5371" max="5372" width="0" style="25" hidden="1" customWidth="1"/>
    <col min="5373" max="5373" width="6.54296875" style="25" customWidth="1"/>
    <col min="5374" max="5375" width="0" style="25" hidden="1" customWidth="1"/>
    <col min="5376" max="5376" width="6.81640625" style="25" customWidth="1"/>
    <col min="5377" max="5377" width="4.81640625" style="25" customWidth="1"/>
    <col min="5378" max="5618" width="8.7265625" style="25"/>
    <col min="5619" max="5619" width="3" style="25" customWidth="1"/>
    <col min="5620" max="5620" width="31.54296875" style="25" bestFit="1" customWidth="1"/>
    <col min="5621" max="5621" width="5.453125" style="25" bestFit="1" customWidth="1"/>
    <col min="5622" max="5622" width="7.1796875" style="25" customWidth="1"/>
    <col min="5623" max="5623" width="7.54296875" style="25" customWidth="1"/>
    <col min="5624" max="5624" width="7.1796875" style="25" customWidth="1"/>
    <col min="5625" max="5625" width="6.54296875" style="25" customWidth="1"/>
    <col min="5626" max="5626" width="7.1796875" style="25" customWidth="1"/>
    <col min="5627" max="5628" width="0" style="25" hidden="1" customWidth="1"/>
    <col min="5629" max="5629" width="6.54296875" style="25" customWidth="1"/>
    <col min="5630" max="5631" width="0" style="25" hidden="1" customWidth="1"/>
    <col min="5632" max="5632" width="6.81640625" style="25" customWidth="1"/>
    <col min="5633" max="5633" width="4.81640625" style="25" customWidth="1"/>
    <col min="5634" max="5874" width="8.7265625" style="25"/>
    <col min="5875" max="5875" width="3" style="25" customWidth="1"/>
    <col min="5876" max="5876" width="31.54296875" style="25" bestFit="1" customWidth="1"/>
    <col min="5877" max="5877" width="5.453125" style="25" bestFit="1" customWidth="1"/>
    <col min="5878" max="5878" width="7.1796875" style="25" customWidth="1"/>
    <col min="5879" max="5879" width="7.54296875" style="25" customWidth="1"/>
    <col min="5880" max="5880" width="7.1796875" style="25" customWidth="1"/>
    <col min="5881" max="5881" width="6.54296875" style="25" customWidth="1"/>
    <col min="5882" max="5882" width="7.1796875" style="25" customWidth="1"/>
    <col min="5883" max="5884" width="0" style="25" hidden="1" customWidth="1"/>
    <col min="5885" max="5885" width="6.54296875" style="25" customWidth="1"/>
    <col min="5886" max="5887" width="0" style="25" hidden="1" customWidth="1"/>
    <col min="5888" max="5888" width="6.81640625" style="25" customWidth="1"/>
    <col min="5889" max="5889" width="4.81640625" style="25" customWidth="1"/>
    <col min="5890" max="6130" width="8.7265625" style="25"/>
    <col min="6131" max="6131" width="3" style="25" customWidth="1"/>
    <col min="6132" max="6132" width="31.54296875" style="25" bestFit="1" customWidth="1"/>
    <col min="6133" max="6133" width="5.453125" style="25" bestFit="1" customWidth="1"/>
    <col min="6134" max="6134" width="7.1796875" style="25" customWidth="1"/>
    <col min="6135" max="6135" width="7.54296875" style="25" customWidth="1"/>
    <col min="6136" max="6136" width="7.1796875" style="25" customWidth="1"/>
    <col min="6137" max="6137" width="6.54296875" style="25" customWidth="1"/>
    <col min="6138" max="6138" width="7.1796875" style="25" customWidth="1"/>
    <col min="6139" max="6140" width="0" style="25" hidden="1" customWidth="1"/>
    <col min="6141" max="6141" width="6.54296875" style="25" customWidth="1"/>
    <col min="6142" max="6143" width="0" style="25" hidden="1" customWidth="1"/>
    <col min="6144" max="6144" width="6.81640625" style="25" customWidth="1"/>
    <col min="6145" max="6145" width="4.81640625" style="25" customWidth="1"/>
    <col min="6146" max="6386" width="8.7265625" style="25"/>
    <col min="6387" max="6387" width="3" style="25" customWidth="1"/>
    <col min="6388" max="6388" width="31.54296875" style="25" bestFit="1" customWidth="1"/>
    <col min="6389" max="6389" width="5.453125" style="25" bestFit="1" customWidth="1"/>
    <col min="6390" max="6390" width="7.1796875" style="25" customWidth="1"/>
    <col min="6391" max="6391" width="7.54296875" style="25" customWidth="1"/>
    <col min="6392" max="6392" width="7.1796875" style="25" customWidth="1"/>
    <col min="6393" max="6393" width="6.54296875" style="25" customWidth="1"/>
    <col min="6394" max="6394" width="7.1796875" style="25" customWidth="1"/>
    <col min="6395" max="6396" width="0" style="25" hidden="1" customWidth="1"/>
    <col min="6397" max="6397" width="6.54296875" style="25" customWidth="1"/>
    <col min="6398" max="6399" width="0" style="25" hidden="1" customWidth="1"/>
    <col min="6400" max="6400" width="6.81640625" style="25" customWidth="1"/>
    <col min="6401" max="6401" width="4.81640625" style="25" customWidth="1"/>
    <col min="6402" max="6642" width="8.7265625" style="25"/>
    <col min="6643" max="6643" width="3" style="25" customWidth="1"/>
    <col min="6644" max="6644" width="31.54296875" style="25" bestFit="1" customWidth="1"/>
    <col min="6645" max="6645" width="5.453125" style="25" bestFit="1" customWidth="1"/>
    <col min="6646" max="6646" width="7.1796875" style="25" customWidth="1"/>
    <col min="6647" max="6647" width="7.54296875" style="25" customWidth="1"/>
    <col min="6648" max="6648" width="7.1796875" style="25" customWidth="1"/>
    <col min="6649" max="6649" width="6.54296875" style="25" customWidth="1"/>
    <col min="6650" max="6650" width="7.1796875" style="25" customWidth="1"/>
    <col min="6651" max="6652" width="0" style="25" hidden="1" customWidth="1"/>
    <col min="6653" max="6653" width="6.54296875" style="25" customWidth="1"/>
    <col min="6654" max="6655" width="0" style="25" hidden="1" customWidth="1"/>
    <col min="6656" max="6656" width="6.81640625" style="25" customWidth="1"/>
    <col min="6657" max="6657" width="4.81640625" style="25" customWidth="1"/>
    <col min="6658" max="6898" width="8.7265625" style="25"/>
    <col min="6899" max="6899" width="3" style="25" customWidth="1"/>
    <col min="6900" max="6900" width="31.54296875" style="25" bestFit="1" customWidth="1"/>
    <col min="6901" max="6901" width="5.453125" style="25" bestFit="1" customWidth="1"/>
    <col min="6902" max="6902" width="7.1796875" style="25" customWidth="1"/>
    <col min="6903" max="6903" width="7.54296875" style="25" customWidth="1"/>
    <col min="6904" max="6904" width="7.1796875" style="25" customWidth="1"/>
    <col min="6905" max="6905" width="6.54296875" style="25" customWidth="1"/>
    <col min="6906" max="6906" width="7.1796875" style="25" customWidth="1"/>
    <col min="6907" max="6908" width="0" style="25" hidden="1" customWidth="1"/>
    <col min="6909" max="6909" width="6.54296875" style="25" customWidth="1"/>
    <col min="6910" max="6911" width="0" style="25" hidden="1" customWidth="1"/>
    <col min="6912" max="6912" width="6.81640625" style="25" customWidth="1"/>
    <col min="6913" max="6913" width="4.81640625" style="25" customWidth="1"/>
    <col min="6914" max="7154" width="8.7265625" style="25"/>
    <col min="7155" max="7155" width="3" style="25" customWidth="1"/>
    <col min="7156" max="7156" width="31.54296875" style="25" bestFit="1" customWidth="1"/>
    <col min="7157" max="7157" width="5.453125" style="25" bestFit="1" customWidth="1"/>
    <col min="7158" max="7158" width="7.1796875" style="25" customWidth="1"/>
    <col min="7159" max="7159" width="7.54296875" style="25" customWidth="1"/>
    <col min="7160" max="7160" width="7.1796875" style="25" customWidth="1"/>
    <col min="7161" max="7161" width="6.54296875" style="25" customWidth="1"/>
    <col min="7162" max="7162" width="7.1796875" style="25" customWidth="1"/>
    <col min="7163" max="7164" width="0" style="25" hidden="1" customWidth="1"/>
    <col min="7165" max="7165" width="6.54296875" style="25" customWidth="1"/>
    <col min="7166" max="7167" width="0" style="25" hidden="1" customWidth="1"/>
    <col min="7168" max="7168" width="6.81640625" style="25" customWidth="1"/>
    <col min="7169" max="7169" width="4.81640625" style="25" customWidth="1"/>
    <col min="7170" max="7410" width="8.7265625" style="25"/>
    <col min="7411" max="7411" width="3" style="25" customWidth="1"/>
    <col min="7412" max="7412" width="31.54296875" style="25" bestFit="1" customWidth="1"/>
    <col min="7413" max="7413" width="5.453125" style="25" bestFit="1" customWidth="1"/>
    <col min="7414" max="7414" width="7.1796875" style="25" customWidth="1"/>
    <col min="7415" max="7415" width="7.54296875" style="25" customWidth="1"/>
    <col min="7416" max="7416" width="7.1796875" style="25" customWidth="1"/>
    <col min="7417" max="7417" width="6.54296875" style="25" customWidth="1"/>
    <col min="7418" max="7418" width="7.1796875" style="25" customWidth="1"/>
    <col min="7419" max="7420" width="0" style="25" hidden="1" customWidth="1"/>
    <col min="7421" max="7421" width="6.54296875" style="25" customWidth="1"/>
    <col min="7422" max="7423" width="0" style="25" hidden="1" customWidth="1"/>
    <col min="7424" max="7424" width="6.81640625" style="25" customWidth="1"/>
    <col min="7425" max="7425" width="4.81640625" style="25" customWidth="1"/>
    <col min="7426" max="7666" width="8.7265625" style="25"/>
    <col min="7667" max="7667" width="3" style="25" customWidth="1"/>
    <col min="7668" max="7668" width="31.54296875" style="25" bestFit="1" customWidth="1"/>
    <col min="7669" max="7669" width="5.453125" style="25" bestFit="1" customWidth="1"/>
    <col min="7670" max="7670" width="7.1796875" style="25" customWidth="1"/>
    <col min="7671" max="7671" width="7.54296875" style="25" customWidth="1"/>
    <col min="7672" max="7672" width="7.1796875" style="25" customWidth="1"/>
    <col min="7673" max="7673" width="6.54296875" style="25" customWidth="1"/>
    <col min="7674" max="7674" width="7.1796875" style="25" customWidth="1"/>
    <col min="7675" max="7676" width="0" style="25" hidden="1" customWidth="1"/>
    <col min="7677" max="7677" width="6.54296875" style="25" customWidth="1"/>
    <col min="7678" max="7679" width="0" style="25" hidden="1" customWidth="1"/>
    <col min="7680" max="7680" width="6.81640625" style="25" customWidth="1"/>
    <col min="7681" max="7681" width="4.81640625" style="25" customWidth="1"/>
    <col min="7682" max="7922" width="8.7265625" style="25"/>
    <col min="7923" max="7923" width="3" style="25" customWidth="1"/>
    <col min="7924" max="7924" width="31.54296875" style="25" bestFit="1" customWidth="1"/>
    <col min="7925" max="7925" width="5.453125" style="25" bestFit="1" customWidth="1"/>
    <col min="7926" max="7926" width="7.1796875" style="25" customWidth="1"/>
    <col min="7927" max="7927" width="7.54296875" style="25" customWidth="1"/>
    <col min="7928" max="7928" width="7.1796875" style="25" customWidth="1"/>
    <col min="7929" max="7929" width="6.54296875" style="25" customWidth="1"/>
    <col min="7930" max="7930" width="7.1796875" style="25" customWidth="1"/>
    <col min="7931" max="7932" width="0" style="25" hidden="1" customWidth="1"/>
    <col min="7933" max="7933" width="6.54296875" style="25" customWidth="1"/>
    <col min="7934" max="7935" width="0" style="25" hidden="1" customWidth="1"/>
    <col min="7936" max="7936" width="6.81640625" style="25" customWidth="1"/>
    <col min="7937" max="7937" width="4.81640625" style="25" customWidth="1"/>
    <col min="7938" max="8178" width="8.7265625" style="25"/>
    <col min="8179" max="8179" width="3" style="25" customWidth="1"/>
    <col min="8180" max="8180" width="31.54296875" style="25" bestFit="1" customWidth="1"/>
    <col min="8181" max="8181" width="5.453125" style="25" bestFit="1" customWidth="1"/>
    <col min="8182" max="8182" width="7.1796875" style="25" customWidth="1"/>
    <col min="8183" max="8183" width="7.54296875" style="25" customWidth="1"/>
    <col min="8184" max="8184" width="7.1796875" style="25" customWidth="1"/>
    <col min="8185" max="8185" width="6.54296875" style="25" customWidth="1"/>
    <col min="8186" max="8186" width="7.1796875" style="25" customWidth="1"/>
    <col min="8187" max="8188" width="0" style="25" hidden="1" customWidth="1"/>
    <col min="8189" max="8189" width="6.54296875" style="25" customWidth="1"/>
    <col min="8190" max="8191" width="0" style="25" hidden="1" customWidth="1"/>
    <col min="8192" max="8192" width="6.81640625" style="25" customWidth="1"/>
    <col min="8193" max="8193" width="4.81640625" style="25" customWidth="1"/>
    <col min="8194" max="8434" width="8.7265625" style="25"/>
    <col min="8435" max="8435" width="3" style="25" customWidth="1"/>
    <col min="8436" max="8436" width="31.54296875" style="25" bestFit="1" customWidth="1"/>
    <col min="8437" max="8437" width="5.453125" style="25" bestFit="1" customWidth="1"/>
    <col min="8438" max="8438" width="7.1796875" style="25" customWidth="1"/>
    <col min="8439" max="8439" width="7.54296875" style="25" customWidth="1"/>
    <col min="8440" max="8440" width="7.1796875" style="25" customWidth="1"/>
    <col min="8441" max="8441" width="6.54296875" style="25" customWidth="1"/>
    <col min="8442" max="8442" width="7.1796875" style="25" customWidth="1"/>
    <col min="8443" max="8444" width="0" style="25" hidden="1" customWidth="1"/>
    <col min="8445" max="8445" width="6.54296875" style="25" customWidth="1"/>
    <col min="8446" max="8447" width="0" style="25" hidden="1" customWidth="1"/>
    <col min="8448" max="8448" width="6.81640625" style="25" customWidth="1"/>
    <col min="8449" max="8449" width="4.81640625" style="25" customWidth="1"/>
    <col min="8450" max="8690" width="8.7265625" style="25"/>
    <col min="8691" max="8691" width="3" style="25" customWidth="1"/>
    <col min="8692" max="8692" width="31.54296875" style="25" bestFit="1" customWidth="1"/>
    <col min="8693" max="8693" width="5.453125" style="25" bestFit="1" customWidth="1"/>
    <col min="8694" max="8694" width="7.1796875" style="25" customWidth="1"/>
    <col min="8695" max="8695" width="7.54296875" style="25" customWidth="1"/>
    <col min="8696" max="8696" width="7.1796875" style="25" customWidth="1"/>
    <col min="8697" max="8697" width="6.54296875" style="25" customWidth="1"/>
    <col min="8698" max="8698" width="7.1796875" style="25" customWidth="1"/>
    <col min="8699" max="8700" width="0" style="25" hidden="1" customWidth="1"/>
    <col min="8701" max="8701" width="6.54296875" style="25" customWidth="1"/>
    <col min="8702" max="8703" width="0" style="25" hidden="1" customWidth="1"/>
    <col min="8704" max="8704" width="6.81640625" style="25" customWidth="1"/>
    <col min="8705" max="8705" width="4.81640625" style="25" customWidth="1"/>
    <col min="8706" max="8946" width="8.7265625" style="25"/>
    <col min="8947" max="8947" width="3" style="25" customWidth="1"/>
    <col min="8948" max="8948" width="31.54296875" style="25" bestFit="1" customWidth="1"/>
    <col min="8949" max="8949" width="5.453125" style="25" bestFit="1" customWidth="1"/>
    <col min="8950" max="8950" width="7.1796875" style="25" customWidth="1"/>
    <col min="8951" max="8951" width="7.54296875" style="25" customWidth="1"/>
    <col min="8952" max="8952" width="7.1796875" style="25" customWidth="1"/>
    <col min="8953" max="8953" width="6.54296875" style="25" customWidth="1"/>
    <col min="8954" max="8954" width="7.1796875" style="25" customWidth="1"/>
    <col min="8955" max="8956" width="0" style="25" hidden="1" customWidth="1"/>
    <col min="8957" max="8957" width="6.54296875" style="25" customWidth="1"/>
    <col min="8958" max="8959" width="0" style="25" hidden="1" customWidth="1"/>
    <col min="8960" max="8960" width="6.81640625" style="25" customWidth="1"/>
    <col min="8961" max="8961" width="4.81640625" style="25" customWidth="1"/>
    <col min="8962" max="9202" width="8.7265625" style="25"/>
    <col min="9203" max="9203" width="3" style="25" customWidth="1"/>
    <col min="9204" max="9204" width="31.54296875" style="25" bestFit="1" customWidth="1"/>
    <col min="9205" max="9205" width="5.453125" style="25" bestFit="1" customWidth="1"/>
    <col min="9206" max="9206" width="7.1796875" style="25" customWidth="1"/>
    <col min="9207" max="9207" width="7.54296875" style="25" customWidth="1"/>
    <col min="9208" max="9208" width="7.1796875" style="25" customWidth="1"/>
    <col min="9209" max="9209" width="6.54296875" style="25" customWidth="1"/>
    <col min="9210" max="9210" width="7.1796875" style="25" customWidth="1"/>
    <col min="9211" max="9212" width="0" style="25" hidden="1" customWidth="1"/>
    <col min="9213" max="9213" width="6.54296875" style="25" customWidth="1"/>
    <col min="9214" max="9215" width="0" style="25" hidden="1" customWidth="1"/>
    <col min="9216" max="9216" width="6.81640625" style="25" customWidth="1"/>
    <col min="9217" max="9217" width="4.81640625" style="25" customWidth="1"/>
    <col min="9218" max="9458" width="8.7265625" style="25"/>
    <col min="9459" max="9459" width="3" style="25" customWidth="1"/>
    <col min="9460" max="9460" width="31.54296875" style="25" bestFit="1" customWidth="1"/>
    <col min="9461" max="9461" width="5.453125" style="25" bestFit="1" customWidth="1"/>
    <col min="9462" max="9462" width="7.1796875" style="25" customWidth="1"/>
    <col min="9463" max="9463" width="7.54296875" style="25" customWidth="1"/>
    <col min="9464" max="9464" width="7.1796875" style="25" customWidth="1"/>
    <col min="9465" max="9465" width="6.54296875" style="25" customWidth="1"/>
    <col min="9466" max="9466" width="7.1796875" style="25" customWidth="1"/>
    <col min="9467" max="9468" width="0" style="25" hidden="1" customWidth="1"/>
    <col min="9469" max="9469" width="6.54296875" style="25" customWidth="1"/>
    <col min="9470" max="9471" width="0" style="25" hidden="1" customWidth="1"/>
    <col min="9472" max="9472" width="6.81640625" style="25" customWidth="1"/>
    <col min="9473" max="9473" width="4.81640625" style="25" customWidth="1"/>
    <col min="9474" max="9714" width="8.7265625" style="25"/>
    <col min="9715" max="9715" width="3" style="25" customWidth="1"/>
    <col min="9716" max="9716" width="31.54296875" style="25" bestFit="1" customWidth="1"/>
    <col min="9717" max="9717" width="5.453125" style="25" bestFit="1" customWidth="1"/>
    <col min="9718" max="9718" width="7.1796875" style="25" customWidth="1"/>
    <col min="9719" max="9719" width="7.54296875" style="25" customWidth="1"/>
    <col min="9720" max="9720" width="7.1796875" style="25" customWidth="1"/>
    <col min="9721" max="9721" width="6.54296875" style="25" customWidth="1"/>
    <col min="9722" max="9722" width="7.1796875" style="25" customWidth="1"/>
    <col min="9723" max="9724" width="0" style="25" hidden="1" customWidth="1"/>
    <col min="9725" max="9725" width="6.54296875" style="25" customWidth="1"/>
    <col min="9726" max="9727" width="0" style="25" hidden="1" customWidth="1"/>
    <col min="9728" max="9728" width="6.81640625" style="25" customWidth="1"/>
    <col min="9729" max="9729" width="4.81640625" style="25" customWidth="1"/>
    <col min="9730" max="9970" width="8.7265625" style="25"/>
    <col min="9971" max="9971" width="3" style="25" customWidth="1"/>
    <col min="9972" max="9972" width="31.54296875" style="25" bestFit="1" customWidth="1"/>
    <col min="9973" max="9973" width="5.453125" style="25" bestFit="1" customWidth="1"/>
    <col min="9974" max="9974" width="7.1796875" style="25" customWidth="1"/>
    <col min="9975" max="9975" width="7.54296875" style="25" customWidth="1"/>
    <col min="9976" max="9976" width="7.1796875" style="25" customWidth="1"/>
    <col min="9977" max="9977" width="6.54296875" style="25" customWidth="1"/>
    <col min="9978" max="9978" width="7.1796875" style="25" customWidth="1"/>
    <col min="9979" max="9980" width="0" style="25" hidden="1" customWidth="1"/>
    <col min="9981" max="9981" width="6.54296875" style="25" customWidth="1"/>
    <col min="9982" max="9983" width="0" style="25" hidden="1" customWidth="1"/>
    <col min="9984" max="9984" width="6.81640625" style="25" customWidth="1"/>
    <col min="9985" max="9985" width="4.81640625" style="25" customWidth="1"/>
    <col min="9986" max="10226" width="8.7265625" style="25"/>
    <col min="10227" max="10227" width="3" style="25" customWidth="1"/>
    <col min="10228" max="10228" width="31.54296875" style="25" bestFit="1" customWidth="1"/>
    <col min="10229" max="10229" width="5.453125" style="25" bestFit="1" customWidth="1"/>
    <col min="10230" max="10230" width="7.1796875" style="25" customWidth="1"/>
    <col min="10231" max="10231" width="7.54296875" style="25" customWidth="1"/>
    <col min="10232" max="10232" width="7.1796875" style="25" customWidth="1"/>
    <col min="10233" max="10233" width="6.54296875" style="25" customWidth="1"/>
    <col min="10234" max="10234" width="7.1796875" style="25" customWidth="1"/>
    <col min="10235" max="10236" width="0" style="25" hidden="1" customWidth="1"/>
    <col min="10237" max="10237" width="6.54296875" style="25" customWidth="1"/>
    <col min="10238" max="10239" width="0" style="25" hidden="1" customWidth="1"/>
    <col min="10240" max="10240" width="6.81640625" style="25" customWidth="1"/>
    <col min="10241" max="10241" width="4.81640625" style="25" customWidth="1"/>
    <col min="10242" max="10482" width="8.7265625" style="25"/>
    <col min="10483" max="10483" width="3" style="25" customWidth="1"/>
    <col min="10484" max="10484" width="31.54296875" style="25" bestFit="1" customWidth="1"/>
    <col min="10485" max="10485" width="5.453125" style="25" bestFit="1" customWidth="1"/>
    <col min="10486" max="10486" width="7.1796875" style="25" customWidth="1"/>
    <col min="10487" max="10487" width="7.54296875" style="25" customWidth="1"/>
    <col min="10488" max="10488" width="7.1796875" style="25" customWidth="1"/>
    <col min="10489" max="10489" width="6.54296875" style="25" customWidth="1"/>
    <col min="10490" max="10490" width="7.1796875" style="25" customWidth="1"/>
    <col min="10491" max="10492" width="0" style="25" hidden="1" customWidth="1"/>
    <col min="10493" max="10493" width="6.54296875" style="25" customWidth="1"/>
    <col min="10494" max="10495" width="0" style="25" hidden="1" customWidth="1"/>
    <col min="10496" max="10496" width="6.81640625" style="25" customWidth="1"/>
    <col min="10497" max="10497" width="4.81640625" style="25" customWidth="1"/>
    <col min="10498" max="10738" width="8.7265625" style="25"/>
    <col min="10739" max="10739" width="3" style="25" customWidth="1"/>
    <col min="10740" max="10740" width="31.54296875" style="25" bestFit="1" customWidth="1"/>
    <col min="10741" max="10741" width="5.453125" style="25" bestFit="1" customWidth="1"/>
    <col min="10742" max="10742" width="7.1796875" style="25" customWidth="1"/>
    <col min="10743" max="10743" width="7.54296875" style="25" customWidth="1"/>
    <col min="10744" max="10744" width="7.1796875" style="25" customWidth="1"/>
    <col min="10745" max="10745" width="6.54296875" style="25" customWidth="1"/>
    <col min="10746" max="10746" width="7.1796875" style="25" customWidth="1"/>
    <col min="10747" max="10748" width="0" style="25" hidden="1" customWidth="1"/>
    <col min="10749" max="10749" width="6.54296875" style="25" customWidth="1"/>
    <col min="10750" max="10751" width="0" style="25" hidden="1" customWidth="1"/>
    <col min="10752" max="10752" width="6.81640625" style="25" customWidth="1"/>
    <col min="10753" max="10753" width="4.81640625" style="25" customWidth="1"/>
    <col min="10754" max="10994" width="8.7265625" style="25"/>
    <col min="10995" max="10995" width="3" style="25" customWidth="1"/>
    <col min="10996" max="10996" width="31.54296875" style="25" bestFit="1" customWidth="1"/>
    <col min="10997" max="10997" width="5.453125" style="25" bestFit="1" customWidth="1"/>
    <col min="10998" max="10998" width="7.1796875" style="25" customWidth="1"/>
    <col min="10999" max="10999" width="7.54296875" style="25" customWidth="1"/>
    <col min="11000" max="11000" width="7.1796875" style="25" customWidth="1"/>
    <col min="11001" max="11001" width="6.54296875" style="25" customWidth="1"/>
    <col min="11002" max="11002" width="7.1796875" style="25" customWidth="1"/>
    <col min="11003" max="11004" width="0" style="25" hidden="1" customWidth="1"/>
    <col min="11005" max="11005" width="6.54296875" style="25" customWidth="1"/>
    <col min="11006" max="11007" width="0" style="25" hidden="1" customWidth="1"/>
    <col min="11008" max="11008" width="6.81640625" style="25" customWidth="1"/>
    <col min="11009" max="11009" width="4.81640625" style="25" customWidth="1"/>
    <col min="11010" max="11250" width="8.7265625" style="25"/>
    <col min="11251" max="11251" width="3" style="25" customWidth="1"/>
    <col min="11252" max="11252" width="31.54296875" style="25" bestFit="1" customWidth="1"/>
    <col min="11253" max="11253" width="5.453125" style="25" bestFit="1" customWidth="1"/>
    <col min="11254" max="11254" width="7.1796875" style="25" customWidth="1"/>
    <col min="11255" max="11255" width="7.54296875" style="25" customWidth="1"/>
    <col min="11256" max="11256" width="7.1796875" style="25" customWidth="1"/>
    <col min="11257" max="11257" width="6.54296875" style="25" customWidth="1"/>
    <col min="11258" max="11258" width="7.1796875" style="25" customWidth="1"/>
    <col min="11259" max="11260" width="0" style="25" hidden="1" customWidth="1"/>
    <col min="11261" max="11261" width="6.54296875" style="25" customWidth="1"/>
    <col min="11262" max="11263" width="0" style="25" hidden="1" customWidth="1"/>
    <col min="11264" max="11264" width="6.81640625" style="25" customWidth="1"/>
    <col min="11265" max="11265" width="4.81640625" style="25" customWidth="1"/>
    <col min="11266" max="11506" width="8.7265625" style="25"/>
    <col min="11507" max="11507" width="3" style="25" customWidth="1"/>
    <col min="11508" max="11508" width="31.54296875" style="25" bestFit="1" customWidth="1"/>
    <col min="11509" max="11509" width="5.453125" style="25" bestFit="1" customWidth="1"/>
    <col min="11510" max="11510" width="7.1796875" style="25" customWidth="1"/>
    <col min="11511" max="11511" width="7.54296875" style="25" customWidth="1"/>
    <col min="11512" max="11512" width="7.1796875" style="25" customWidth="1"/>
    <col min="11513" max="11513" width="6.54296875" style="25" customWidth="1"/>
    <col min="11514" max="11514" width="7.1796875" style="25" customWidth="1"/>
    <col min="11515" max="11516" width="0" style="25" hidden="1" customWidth="1"/>
    <col min="11517" max="11517" width="6.54296875" style="25" customWidth="1"/>
    <col min="11518" max="11519" width="0" style="25" hidden="1" customWidth="1"/>
    <col min="11520" max="11520" width="6.81640625" style="25" customWidth="1"/>
    <col min="11521" max="11521" width="4.81640625" style="25" customWidth="1"/>
    <col min="11522" max="11762" width="8.7265625" style="25"/>
    <col min="11763" max="11763" width="3" style="25" customWidth="1"/>
    <col min="11764" max="11764" width="31.54296875" style="25" bestFit="1" customWidth="1"/>
    <col min="11765" max="11765" width="5.453125" style="25" bestFit="1" customWidth="1"/>
    <col min="11766" max="11766" width="7.1796875" style="25" customWidth="1"/>
    <col min="11767" max="11767" width="7.54296875" style="25" customWidth="1"/>
    <col min="11768" max="11768" width="7.1796875" style="25" customWidth="1"/>
    <col min="11769" max="11769" width="6.54296875" style="25" customWidth="1"/>
    <col min="11770" max="11770" width="7.1796875" style="25" customWidth="1"/>
    <col min="11771" max="11772" width="0" style="25" hidden="1" customWidth="1"/>
    <col min="11773" max="11773" width="6.54296875" style="25" customWidth="1"/>
    <col min="11774" max="11775" width="0" style="25" hidden="1" customWidth="1"/>
    <col min="11776" max="11776" width="6.81640625" style="25" customWidth="1"/>
    <col min="11777" max="11777" width="4.81640625" style="25" customWidth="1"/>
    <col min="11778" max="12018" width="8.7265625" style="25"/>
    <col min="12019" max="12019" width="3" style="25" customWidth="1"/>
    <col min="12020" max="12020" width="31.54296875" style="25" bestFit="1" customWidth="1"/>
    <col min="12021" max="12021" width="5.453125" style="25" bestFit="1" customWidth="1"/>
    <col min="12022" max="12022" width="7.1796875" style="25" customWidth="1"/>
    <col min="12023" max="12023" width="7.54296875" style="25" customWidth="1"/>
    <col min="12024" max="12024" width="7.1796875" style="25" customWidth="1"/>
    <col min="12025" max="12025" width="6.54296875" style="25" customWidth="1"/>
    <col min="12026" max="12026" width="7.1796875" style="25" customWidth="1"/>
    <col min="12027" max="12028" width="0" style="25" hidden="1" customWidth="1"/>
    <col min="12029" max="12029" width="6.54296875" style="25" customWidth="1"/>
    <col min="12030" max="12031" width="0" style="25" hidden="1" customWidth="1"/>
    <col min="12032" max="12032" width="6.81640625" style="25" customWidth="1"/>
    <col min="12033" max="12033" width="4.81640625" style="25" customWidth="1"/>
    <col min="12034" max="12274" width="8.7265625" style="25"/>
    <col min="12275" max="12275" width="3" style="25" customWidth="1"/>
    <col min="12276" max="12276" width="31.54296875" style="25" bestFit="1" customWidth="1"/>
    <col min="12277" max="12277" width="5.453125" style="25" bestFit="1" customWidth="1"/>
    <col min="12278" max="12278" width="7.1796875" style="25" customWidth="1"/>
    <col min="12279" max="12279" width="7.54296875" style="25" customWidth="1"/>
    <col min="12280" max="12280" width="7.1796875" style="25" customWidth="1"/>
    <col min="12281" max="12281" width="6.54296875" style="25" customWidth="1"/>
    <col min="12282" max="12282" width="7.1796875" style="25" customWidth="1"/>
    <col min="12283" max="12284" width="0" style="25" hidden="1" customWidth="1"/>
    <col min="12285" max="12285" width="6.54296875" style="25" customWidth="1"/>
    <col min="12286" max="12287" width="0" style="25" hidden="1" customWidth="1"/>
    <col min="12288" max="12288" width="6.81640625" style="25" customWidth="1"/>
    <col min="12289" max="12289" width="4.81640625" style="25" customWidth="1"/>
    <col min="12290" max="12530" width="8.7265625" style="25"/>
    <col min="12531" max="12531" width="3" style="25" customWidth="1"/>
    <col min="12532" max="12532" width="31.54296875" style="25" bestFit="1" customWidth="1"/>
    <col min="12533" max="12533" width="5.453125" style="25" bestFit="1" customWidth="1"/>
    <col min="12534" max="12534" width="7.1796875" style="25" customWidth="1"/>
    <col min="12535" max="12535" width="7.54296875" style="25" customWidth="1"/>
    <col min="12536" max="12536" width="7.1796875" style="25" customWidth="1"/>
    <col min="12537" max="12537" width="6.54296875" style="25" customWidth="1"/>
    <col min="12538" max="12538" width="7.1796875" style="25" customWidth="1"/>
    <col min="12539" max="12540" width="0" style="25" hidden="1" customWidth="1"/>
    <col min="12541" max="12541" width="6.54296875" style="25" customWidth="1"/>
    <col min="12542" max="12543" width="0" style="25" hidden="1" customWidth="1"/>
    <col min="12544" max="12544" width="6.81640625" style="25" customWidth="1"/>
    <col min="12545" max="12545" width="4.81640625" style="25" customWidth="1"/>
    <col min="12546" max="12786" width="8.7265625" style="25"/>
    <col min="12787" max="12787" width="3" style="25" customWidth="1"/>
    <col min="12788" max="12788" width="31.54296875" style="25" bestFit="1" customWidth="1"/>
    <col min="12789" max="12789" width="5.453125" style="25" bestFit="1" customWidth="1"/>
    <col min="12790" max="12790" width="7.1796875" style="25" customWidth="1"/>
    <col min="12791" max="12791" width="7.54296875" style="25" customWidth="1"/>
    <col min="12792" max="12792" width="7.1796875" style="25" customWidth="1"/>
    <col min="12793" max="12793" width="6.54296875" style="25" customWidth="1"/>
    <col min="12794" max="12794" width="7.1796875" style="25" customWidth="1"/>
    <col min="12795" max="12796" width="0" style="25" hidden="1" customWidth="1"/>
    <col min="12797" max="12797" width="6.54296875" style="25" customWidth="1"/>
    <col min="12798" max="12799" width="0" style="25" hidden="1" customWidth="1"/>
    <col min="12800" max="12800" width="6.81640625" style="25" customWidth="1"/>
    <col min="12801" max="12801" width="4.81640625" style="25" customWidth="1"/>
    <col min="12802" max="13042" width="8.7265625" style="25"/>
    <col min="13043" max="13043" width="3" style="25" customWidth="1"/>
    <col min="13044" max="13044" width="31.54296875" style="25" bestFit="1" customWidth="1"/>
    <col min="13045" max="13045" width="5.453125" style="25" bestFit="1" customWidth="1"/>
    <col min="13046" max="13046" width="7.1796875" style="25" customWidth="1"/>
    <col min="13047" max="13047" width="7.54296875" style="25" customWidth="1"/>
    <col min="13048" max="13048" width="7.1796875" style="25" customWidth="1"/>
    <col min="13049" max="13049" width="6.54296875" style="25" customWidth="1"/>
    <col min="13050" max="13050" width="7.1796875" style="25" customWidth="1"/>
    <col min="13051" max="13052" width="0" style="25" hidden="1" customWidth="1"/>
    <col min="13053" max="13053" width="6.54296875" style="25" customWidth="1"/>
    <col min="13054" max="13055" width="0" style="25" hidden="1" customWidth="1"/>
    <col min="13056" max="13056" width="6.81640625" style="25" customWidth="1"/>
    <col min="13057" max="13057" width="4.81640625" style="25" customWidth="1"/>
    <col min="13058" max="13298" width="8.7265625" style="25"/>
    <col min="13299" max="13299" width="3" style="25" customWidth="1"/>
    <col min="13300" max="13300" width="31.54296875" style="25" bestFit="1" customWidth="1"/>
    <col min="13301" max="13301" width="5.453125" style="25" bestFit="1" customWidth="1"/>
    <col min="13302" max="13302" width="7.1796875" style="25" customWidth="1"/>
    <col min="13303" max="13303" width="7.54296875" style="25" customWidth="1"/>
    <col min="13304" max="13304" width="7.1796875" style="25" customWidth="1"/>
    <col min="13305" max="13305" width="6.54296875" style="25" customWidth="1"/>
    <col min="13306" max="13306" width="7.1796875" style="25" customWidth="1"/>
    <col min="13307" max="13308" width="0" style="25" hidden="1" customWidth="1"/>
    <col min="13309" max="13309" width="6.54296875" style="25" customWidth="1"/>
    <col min="13310" max="13311" width="0" style="25" hidden="1" customWidth="1"/>
    <col min="13312" max="13312" width="6.81640625" style="25" customWidth="1"/>
    <col min="13313" max="13313" width="4.81640625" style="25" customWidth="1"/>
    <col min="13314" max="13554" width="8.7265625" style="25"/>
    <col min="13555" max="13555" width="3" style="25" customWidth="1"/>
    <col min="13556" max="13556" width="31.54296875" style="25" bestFit="1" customWidth="1"/>
    <col min="13557" max="13557" width="5.453125" style="25" bestFit="1" customWidth="1"/>
    <col min="13558" max="13558" width="7.1796875" style="25" customWidth="1"/>
    <col min="13559" max="13559" width="7.54296875" style="25" customWidth="1"/>
    <col min="13560" max="13560" width="7.1796875" style="25" customWidth="1"/>
    <col min="13561" max="13561" width="6.54296875" style="25" customWidth="1"/>
    <col min="13562" max="13562" width="7.1796875" style="25" customWidth="1"/>
    <col min="13563" max="13564" width="0" style="25" hidden="1" customWidth="1"/>
    <col min="13565" max="13565" width="6.54296875" style="25" customWidth="1"/>
    <col min="13566" max="13567" width="0" style="25" hidden="1" customWidth="1"/>
    <col min="13568" max="13568" width="6.81640625" style="25" customWidth="1"/>
    <col min="13569" max="13569" width="4.81640625" style="25" customWidth="1"/>
    <col min="13570" max="13810" width="8.7265625" style="25"/>
    <col min="13811" max="13811" width="3" style="25" customWidth="1"/>
    <col min="13812" max="13812" width="31.54296875" style="25" bestFit="1" customWidth="1"/>
    <col min="13813" max="13813" width="5.453125" style="25" bestFit="1" customWidth="1"/>
    <col min="13814" max="13814" width="7.1796875" style="25" customWidth="1"/>
    <col min="13815" max="13815" width="7.54296875" style="25" customWidth="1"/>
    <col min="13816" max="13816" width="7.1796875" style="25" customWidth="1"/>
    <col min="13817" max="13817" width="6.54296875" style="25" customWidth="1"/>
    <col min="13818" max="13818" width="7.1796875" style="25" customWidth="1"/>
    <col min="13819" max="13820" width="0" style="25" hidden="1" customWidth="1"/>
    <col min="13821" max="13821" width="6.54296875" style="25" customWidth="1"/>
    <col min="13822" max="13823" width="0" style="25" hidden="1" customWidth="1"/>
    <col min="13824" max="13824" width="6.81640625" style="25" customWidth="1"/>
    <col min="13825" max="13825" width="4.81640625" style="25" customWidth="1"/>
    <col min="13826" max="14066" width="8.7265625" style="25"/>
    <col min="14067" max="14067" width="3" style="25" customWidth="1"/>
    <col min="14068" max="14068" width="31.54296875" style="25" bestFit="1" customWidth="1"/>
    <col min="14069" max="14069" width="5.453125" style="25" bestFit="1" customWidth="1"/>
    <col min="14070" max="14070" width="7.1796875" style="25" customWidth="1"/>
    <col min="14071" max="14071" width="7.54296875" style="25" customWidth="1"/>
    <col min="14072" max="14072" width="7.1796875" style="25" customWidth="1"/>
    <col min="14073" max="14073" width="6.54296875" style="25" customWidth="1"/>
    <col min="14074" max="14074" width="7.1796875" style="25" customWidth="1"/>
    <col min="14075" max="14076" width="0" style="25" hidden="1" customWidth="1"/>
    <col min="14077" max="14077" width="6.54296875" style="25" customWidth="1"/>
    <col min="14078" max="14079" width="0" style="25" hidden="1" customWidth="1"/>
    <col min="14080" max="14080" width="6.81640625" style="25" customWidth="1"/>
    <col min="14081" max="14081" width="4.81640625" style="25" customWidth="1"/>
    <col min="14082" max="14322" width="8.7265625" style="25"/>
    <col min="14323" max="14323" width="3" style="25" customWidth="1"/>
    <col min="14324" max="14324" width="31.54296875" style="25" bestFit="1" customWidth="1"/>
    <col min="14325" max="14325" width="5.453125" style="25" bestFit="1" customWidth="1"/>
    <col min="14326" max="14326" width="7.1796875" style="25" customWidth="1"/>
    <col min="14327" max="14327" width="7.54296875" style="25" customWidth="1"/>
    <col min="14328" max="14328" width="7.1796875" style="25" customWidth="1"/>
    <col min="14329" max="14329" width="6.54296875" style="25" customWidth="1"/>
    <col min="14330" max="14330" width="7.1796875" style="25" customWidth="1"/>
    <col min="14331" max="14332" width="0" style="25" hidden="1" customWidth="1"/>
    <col min="14333" max="14333" width="6.54296875" style="25" customWidth="1"/>
    <col min="14334" max="14335" width="0" style="25" hidden="1" customWidth="1"/>
    <col min="14336" max="14336" width="6.81640625" style="25" customWidth="1"/>
    <col min="14337" max="14337" width="4.81640625" style="25" customWidth="1"/>
    <col min="14338" max="14578" width="8.7265625" style="25"/>
    <col min="14579" max="14579" width="3" style="25" customWidth="1"/>
    <col min="14580" max="14580" width="31.54296875" style="25" bestFit="1" customWidth="1"/>
    <col min="14581" max="14581" width="5.453125" style="25" bestFit="1" customWidth="1"/>
    <col min="14582" max="14582" width="7.1796875" style="25" customWidth="1"/>
    <col min="14583" max="14583" width="7.54296875" style="25" customWidth="1"/>
    <col min="14584" max="14584" width="7.1796875" style="25" customWidth="1"/>
    <col min="14585" max="14585" width="6.54296875" style="25" customWidth="1"/>
    <col min="14586" max="14586" width="7.1796875" style="25" customWidth="1"/>
    <col min="14587" max="14588" width="0" style="25" hidden="1" customWidth="1"/>
    <col min="14589" max="14589" width="6.54296875" style="25" customWidth="1"/>
    <col min="14590" max="14591" width="0" style="25" hidden="1" customWidth="1"/>
    <col min="14592" max="14592" width="6.81640625" style="25" customWidth="1"/>
    <col min="14593" max="14593" width="4.81640625" style="25" customWidth="1"/>
    <col min="14594" max="14834" width="8.7265625" style="25"/>
    <col min="14835" max="14835" width="3" style="25" customWidth="1"/>
    <col min="14836" max="14836" width="31.54296875" style="25" bestFit="1" customWidth="1"/>
    <col min="14837" max="14837" width="5.453125" style="25" bestFit="1" customWidth="1"/>
    <col min="14838" max="14838" width="7.1796875" style="25" customWidth="1"/>
    <col min="14839" max="14839" width="7.54296875" style="25" customWidth="1"/>
    <col min="14840" max="14840" width="7.1796875" style="25" customWidth="1"/>
    <col min="14841" max="14841" width="6.54296875" style="25" customWidth="1"/>
    <col min="14842" max="14842" width="7.1796875" style="25" customWidth="1"/>
    <col min="14843" max="14844" width="0" style="25" hidden="1" customWidth="1"/>
    <col min="14845" max="14845" width="6.54296875" style="25" customWidth="1"/>
    <col min="14846" max="14847" width="0" style="25" hidden="1" customWidth="1"/>
    <col min="14848" max="14848" width="6.81640625" style="25" customWidth="1"/>
    <col min="14849" max="14849" width="4.81640625" style="25" customWidth="1"/>
    <col min="14850" max="15090" width="8.7265625" style="25"/>
    <col min="15091" max="15091" width="3" style="25" customWidth="1"/>
    <col min="15092" max="15092" width="31.54296875" style="25" bestFit="1" customWidth="1"/>
    <col min="15093" max="15093" width="5.453125" style="25" bestFit="1" customWidth="1"/>
    <col min="15094" max="15094" width="7.1796875" style="25" customWidth="1"/>
    <col min="15095" max="15095" width="7.54296875" style="25" customWidth="1"/>
    <col min="15096" max="15096" width="7.1796875" style="25" customWidth="1"/>
    <col min="15097" max="15097" width="6.54296875" style="25" customWidth="1"/>
    <col min="15098" max="15098" width="7.1796875" style="25" customWidth="1"/>
    <col min="15099" max="15100" width="0" style="25" hidden="1" customWidth="1"/>
    <col min="15101" max="15101" width="6.54296875" style="25" customWidth="1"/>
    <col min="15102" max="15103" width="0" style="25" hidden="1" customWidth="1"/>
    <col min="15104" max="15104" width="6.81640625" style="25" customWidth="1"/>
    <col min="15105" max="15105" width="4.81640625" style="25" customWidth="1"/>
    <col min="15106" max="15346" width="8.7265625" style="25"/>
    <col min="15347" max="15347" width="3" style="25" customWidth="1"/>
    <col min="15348" max="15348" width="31.54296875" style="25" bestFit="1" customWidth="1"/>
    <col min="15349" max="15349" width="5.453125" style="25" bestFit="1" customWidth="1"/>
    <col min="15350" max="15350" width="7.1796875" style="25" customWidth="1"/>
    <col min="15351" max="15351" width="7.54296875" style="25" customWidth="1"/>
    <col min="15352" max="15352" width="7.1796875" style="25" customWidth="1"/>
    <col min="15353" max="15353" width="6.54296875" style="25" customWidth="1"/>
    <col min="15354" max="15354" width="7.1796875" style="25" customWidth="1"/>
    <col min="15355" max="15356" width="0" style="25" hidden="1" customWidth="1"/>
    <col min="15357" max="15357" width="6.54296875" style="25" customWidth="1"/>
    <col min="15358" max="15359" width="0" style="25" hidden="1" customWidth="1"/>
    <col min="15360" max="15360" width="6.81640625" style="25" customWidth="1"/>
    <col min="15361" max="15361" width="4.81640625" style="25" customWidth="1"/>
    <col min="15362" max="15602" width="8.7265625" style="25"/>
    <col min="15603" max="15603" width="3" style="25" customWidth="1"/>
    <col min="15604" max="15604" width="31.54296875" style="25" bestFit="1" customWidth="1"/>
    <col min="15605" max="15605" width="5.453125" style="25" bestFit="1" customWidth="1"/>
    <col min="15606" max="15606" width="7.1796875" style="25" customWidth="1"/>
    <col min="15607" max="15607" width="7.54296875" style="25" customWidth="1"/>
    <col min="15608" max="15608" width="7.1796875" style="25" customWidth="1"/>
    <col min="15609" max="15609" width="6.54296875" style="25" customWidth="1"/>
    <col min="15610" max="15610" width="7.1796875" style="25" customWidth="1"/>
    <col min="15611" max="15612" width="0" style="25" hidden="1" customWidth="1"/>
    <col min="15613" max="15613" width="6.54296875" style="25" customWidth="1"/>
    <col min="15614" max="15615" width="0" style="25" hidden="1" customWidth="1"/>
    <col min="15616" max="15616" width="6.81640625" style="25" customWidth="1"/>
    <col min="15617" max="15617" width="4.81640625" style="25" customWidth="1"/>
    <col min="15618" max="15858" width="8.7265625" style="25"/>
    <col min="15859" max="15859" width="3" style="25" customWidth="1"/>
    <col min="15860" max="15860" width="31.54296875" style="25" bestFit="1" customWidth="1"/>
    <col min="15861" max="15861" width="5.453125" style="25" bestFit="1" customWidth="1"/>
    <col min="15862" max="15862" width="7.1796875" style="25" customWidth="1"/>
    <col min="15863" max="15863" width="7.54296875" style="25" customWidth="1"/>
    <col min="15864" max="15864" width="7.1796875" style="25" customWidth="1"/>
    <col min="15865" max="15865" width="6.54296875" style="25" customWidth="1"/>
    <col min="15866" max="15866" width="7.1796875" style="25" customWidth="1"/>
    <col min="15867" max="15868" width="0" style="25" hidden="1" customWidth="1"/>
    <col min="15869" max="15869" width="6.54296875" style="25" customWidth="1"/>
    <col min="15870" max="15871" width="0" style="25" hidden="1" customWidth="1"/>
    <col min="15872" max="15872" width="6.81640625" style="25" customWidth="1"/>
    <col min="15873" max="15873" width="4.81640625" style="25" customWidth="1"/>
    <col min="15874" max="16114" width="8.7265625" style="25"/>
    <col min="16115" max="16115" width="3" style="25" customWidth="1"/>
    <col min="16116" max="16116" width="31.54296875" style="25" bestFit="1" customWidth="1"/>
    <col min="16117" max="16117" width="5.453125" style="25" bestFit="1" customWidth="1"/>
    <col min="16118" max="16118" width="7.1796875" style="25" customWidth="1"/>
    <col min="16119" max="16119" width="7.54296875" style="25" customWidth="1"/>
    <col min="16120" max="16120" width="7.1796875" style="25" customWidth="1"/>
    <col min="16121" max="16121" width="6.54296875" style="25" customWidth="1"/>
    <col min="16122" max="16122" width="7.1796875" style="25" customWidth="1"/>
    <col min="16123" max="16124" width="0" style="25" hidden="1" customWidth="1"/>
    <col min="16125" max="16125" width="6.54296875" style="25" customWidth="1"/>
    <col min="16126" max="16127" width="0" style="25" hidden="1" customWidth="1"/>
    <col min="16128" max="16128" width="6.81640625" style="25" customWidth="1"/>
    <col min="16129" max="16129" width="4.81640625" style="25" customWidth="1"/>
    <col min="16130" max="16368" width="8.7265625" style="25"/>
    <col min="16369" max="16384" width="9.1796875" style="25" customWidth="1"/>
  </cols>
  <sheetData>
    <row r="3" spans="2:11" s="22" customFormat="1" ht="15.5" x14ac:dyDescent="0.35">
      <c r="B3" s="78" t="s">
        <v>18</v>
      </c>
      <c r="C3" s="78"/>
      <c r="D3" s="78"/>
      <c r="E3" s="78"/>
      <c r="F3" s="78"/>
      <c r="G3" s="78"/>
      <c r="H3" s="78"/>
      <c r="I3" s="78"/>
      <c r="J3" s="78"/>
      <c r="K3" s="78"/>
    </row>
    <row r="4" spans="2:11" s="22" customFormat="1" ht="15.5" x14ac:dyDescent="0.35">
      <c r="B4" s="78" t="s">
        <v>59</v>
      </c>
      <c r="C4" s="78"/>
      <c r="D4" s="78"/>
      <c r="E4" s="78"/>
      <c r="F4" s="78"/>
      <c r="G4" s="78"/>
      <c r="H4" s="78"/>
      <c r="I4" s="78"/>
      <c r="J4" s="78"/>
      <c r="K4" s="78"/>
    </row>
    <row r="5" spans="2:11" x14ac:dyDescent="0.25">
      <c r="B5" s="23"/>
      <c r="C5" s="24"/>
      <c r="D5" s="24"/>
      <c r="E5" s="24"/>
      <c r="F5" s="24"/>
      <c r="G5" s="24"/>
      <c r="H5" s="24"/>
      <c r="I5" s="24"/>
      <c r="J5" s="24"/>
      <c r="K5" s="24"/>
    </row>
    <row r="6" spans="2:11" s="28" customFormat="1" ht="14" x14ac:dyDescent="0.3">
      <c r="B6" s="26"/>
      <c r="C6" s="27"/>
      <c r="D6" s="27"/>
      <c r="E6" s="7"/>
      <c r="F6" s="7"/>
      <c r="G6" s="7"/>
      <c r="H6" s="7"/>
      <c r="I6" s="27"/>
      <c r="J6" s="27"/>
      <c r="K6" s="27"/>
    </row>
    <row r="7" spans="2:11" ht="25" x14ac:dyDescent="0.25">
      <c r="B7" s="29"/>
      <c r="C7" s="10"/>
      <c r="D7" s="9" t="s">
        <v>166</v>
      </c>
      <c r="E7" s="9" t="s">
        <v>165</v>
      </c>
      <c r="F7" s="10"/>
      <c r="G7" s="9" t="s">
        <v>156</v>
      </c>
      <c r="H7" s="9" t="s">
        <v>157</v>
      </c>
      <c r="I7" s="9" t="s">
        <v>158</v>
      </c>
      <c r="J7" s="9" t="s">
        <v>164</v>
      </c>
      <c r="K7" s="9" t="s">
        <v>159</v>
      </c>
    </row>
    <row r="8" spans="2:11" x14ac:dyDescent="0.25">
      <c r="B8" s="27" t="s">
        <v>130</v>
      </c>
      <c r="C8" s="86"/>
      <c r="D8" s="30">
        <v>3.0954326923076922</v>
      </c>
      <c r="E8" s="30">
        <v>3.0954326923076922</v>
      </c>
      <c r="F8" s="87"/>
      <c r="G8" s="31">
        <v>3.34</v>
      </c>
      <c r="H8" s="31">
        <v>3.29</v>
      </c>
      <c r="I8" s="31">
        <v>3.1</v>
      </c>
      <c r="J8" s="31">
        <v>3.1</v>
      </c>
      <c r="K8" s="31">
        <v>4.0999999999999996</v>
      </c>
    </row>
    <row r="9" spans="2:11" x14ac:dyDescent="0.25">
      <c r="B9" s="27" t="s">
        <v>128</v>
      </c>
      <c r="C9" s="86"/>
      <c r="D9" s="31">
        <v>0.9966666666666667</v>
      </c>
      <c r="E9" s="31">
        <v>2</v>
      </c>
      <c r="F9" s="87"/>
      <c r="G9" s="31">
        <v>1</v>
      </c>
      <c r="H9" s="31"/>
      <c r="I9" s="120">
        <v>0</v>
      </c>
      <c r="J9" s="31">
        <v>0</v>
      </c>
      <c r="K9" s="31">
        <v>0</v>
      </c>
    </row>
    <row r="10" spans="2:11" x14ac:dyDescent="0.25">
      <c r="B10" s="27" t="s">
        <v>131</v>
      </c>
      <c r="C10" s="86"/>
      <c r="D10" s="31">
        <v>1</v>
      </c>
      <c r="E10" s="31">
        <v>1</v>
      </c>
      <c r="F10" s="87"/>
      <c r="G10" s="31">
        <v>1</v>
      </c>
      <c r="H10" s="31"/>
      <c r="I10" s="31">
        <v>0</v>
      </c>
      <c r="J10" s="31">
        <v>0</v>
      </c>
      <c r="K10" s="31">
        <v>0</v>
      </c>
    </row>
    <row r="11" spans="2:11" x14ac:dyDescent="0.25">
      <c r="B11" s="27" t="s">
        <v>140</v>
      </c>
      <c r="C11" s="86"/>
      <c r="D11" s="30">
        <v>3.6033333333333335</v>
      </c>
      <c r="E11" s="30">
        <v>3.6</v>
      </c>
      <c r="F11" s="38"/>
      <c r="G11" s="31">
        <v>4.5999999999999996</v>
      </c>
      <c r="H11" s="31"/>
      <c r="I11" s="31">
        <v>0</v>
      </c>
      <c r="J11" s="31">
        <v>0</v>
      </c>
      <c r="K11" s="31">
        <v>0</v>
      </c>
    </row>
    <row r="12" spans="2:11" x14ac:dyDescent="0.25">
      <c r="B12" s="27" t="s">
        <v>129</v>
      </c>
      <c r="C12" s="86"/>
      <c r="D12" s="30">
        <v>2</v>
      </c>
      <c r="E12" s="30">
        <v>2</v>
      </c>
      <c r="F12" s="38"/>
      <c r="G12" s="31">
        <v>2</v>
      </c>
      <c r="H12" s="31"/>
      <c r="I12" s="31">
        <v>0</v>
      </c>
      <c r="J12" s="31">
        <v>0</v>
      </c>
      <c r="K12" s="31">
        <v>0</v>
      </c>
    </row>
    <row r="13" spans="2:11" x14ac:dyDescent="0.25">
      <c r="B13" s="27" t="s">
        <v>174</v>
      </c>
      <c r="C13" s="86"/>
      <c r="D13" s="30"/>
      <c r="E13" s="30"/>
      <c r="F13" s="38"/>
      <c r="G13" s="31"/>
      <c r="H13" s="31">
        <v>15.05</v>
      </c>
      <c r="I13" s="31">
        <v>15.25</v>
      </c>
      <c r="J13" s="31">
        <v>16.5</v>
      </c>
      <c r="K13" s="31">
        <v>18</v>
      </c>
    </row>
    <row r="14" spans="2:11" x14ac:dyDescent="0.25">
      <c r="B14" s="35" t="s">
        <v>141</v>
      </c>
      <c r="C14" s="86"/>
      <c r="D14" s="30">
        <v>10.6</v>
      </c>
      <c r="E14" s="30">
        <v>11.125</v>
      </c>
      <c r="F14" s="38"/>
      <c r="G14" s="31">
        <v>11.1</v>
      </c>
      <c r="H14" s="31">
        <v>11.98</v>
      </c>
      <c r="I14" s="31">
        <v>12.6</v>
      </c>
      <c r="J14" s="31">
        <v>13.85</v>
      </c>
      <c r="K14" s="31">
        <v>13.85</v>
      </c>
    </row>
    <row r="15" spans="2:11" x14ac:dyDescent="0.25">
      <c r="B15" s="27" t="s">
        <v>175</v>
      </c>
      <c r="C15" s="86"/>
      <c r="D15" s="30">
        <v>19.29</v>
      </c>
      <c r="E15" s="30">
        <v>20.29</v>
      </c>
      <c r="F15" s="38"/>
      <c r="G15" s="31">
        <v>19.41</v>
      </c>
      <c r="H15" s="31">
        <v>13.79</v>
      </c>
      <c r="I15" s="31">
        <v>13.79</v>
      </c>
      <c r="J15" s="31">
        <v>14.79</v>
      </c>
      <c r="K15" s="31">
        <v>14.79</v>
      </c>
    </row>
    <row r="16" spans="2:11" x14ac:dyDescent="0.25">
      <c r="B16" s="27" t="s">
        <v>61</v>
      </c>
      <c r="C16" s="86"/>
      <c r="D16" s="30">
        <v>51.960000000000008</v>
      </c>
      <c r="E16" s="30">
        <v>53.2</v>
      </c>
      <c r="F16" s="38"/>
      <c r="G16" s="31">
        <v>51.46</v>
      </c>
      <c r="H16" s="31">
        <v>55.1</v>
      </c>
      <c r="I16" s="31">
        <v>59.95</v>
      </c>
      <c r="J16" s="31">
        <v>63.6</v>
      </c>
      <c r="K16" s="31">
        <v>64.45</v>
      </c>
    </row>
    <row r="17" spans="2:13" x14ac:dyDescent="0.25">
      <c r="B17" s="27" t="s">
        <v>62</v>
      </c>
      <c r="C17" s="86"/>
      <c r="D17" s="30">
        <v>20.5</v>
      </c>
      <c r="E17" s="30">
        <v>23.5</v>
      </c>
      <c r="F17" s="38"/>
      <c r="G17" s="31">
        <v>19.75</v>
      </c>
      <c r="H17" s="31">
        <v>24.25</v>
      </c>
      <c r="I17" s="31">
        <v>24.25</v>
      </c>
      <c r="J17" s="31">
        <v>28</v>
      </c>
      <c r="K17" s="31">
        <v>29.25</v>
      </c>
    </row>
    <row r="18" spans="2:13" x14ac:dyDescent="0.25">
      <c r="B18" s="27"/>
      <c r="C18" s="86"/>
      <c r="D18" s="30"/>
      <c r="E18" s="30"/>
      <c r="F18" s="38"/>
      <c r="G18" s="31"/>
      <c r="H18" s="31"/>
      <c r="I18" s="31"/>
      <c r="J18" s="31"/>
      <c r="K18" s="31"/>
    </row>
    <row r="19" spans="2:13" ht="13" thickBot="1" x14ac:dyDescent="0.3">
      <c r="B19" s="36" t="s">
        <v>63</v>
      </c>
      <c r="C19" s="38"/>
      <c r="D19" s="37">
        <f>SUM(D8:D18)</f>
        <v>113.0454326923077</v>
      </c>
      <c r="E19" s="37">
        <f>SUM(E8:E18)</f>
        <v>119.8104326923077</v>
      </c>
      <c r="F19" s="38"/>
      <c r="G19" s="37">
        <f>SUM(G8:G18)</f>
        <v>113.66</v>
      </c>
      <c r="H19" s="37">
        <f>SUM(H8:H18)</f>
        <v>123.46000000000001</v>
      </c>
      <c r="I19" s="37">
        <f>SUM(I8:I18)</f>
        <v>128.94</v>
      </c>
      <c r="J19" s="37">
        <f>SUM(J8:J18)</f>
        <v>139.84</v>
      </c>
      <c r="K19" s="37">
        <f>SUM(K8:K18)</f>
        <v>144.44</v>
      </c>
    </row>
    <row r="20" spans="2:13" ht="13" thickTop="1" x14ac:dyDescent="0.25">
      <c r="B20" s="27"/>
      <c r="C20" s="38"/>
      <c r="D20" s="38"/>
      <c r="E20" s="38"/>
      <c r="F20" s="38"/>
      <c r="G20" s="38"/>
      <c r="H20" s="38"/>
      <c r="I20" s="38"/>
      <c r="J20" s="38"/>
      <c r="K20" s="38"/>
    </row>
    <row r="21" spans="2:13" x14ac:dyDescent="0.25">
      <c r="B21" s="27" t="s">
        <v>134</v>
      </c>
      <c r="C21" s="38"/>
      <c r="D21" s="38">
        <v>9</v>
      </c>
      <c r="E21" s="38">
        <v>9</v>
      </c>
      <c r="F21" s="38"/>
      <c r="G21" s="38">
        <v>12.321</v>
      </c>
      <c r="H21" s="38">
        <v>7.99</v>
      </c>
      <c r="I21" s="38">
        <v>9</v>
      </c>
      <c r="J21" s="38">
        <v>9</v>
      </c>
      <c r="K21" s="38">
        <v>9</v>
      </c>
    </row>
    <row r="22" spans="2:13" ht="13" thickBot="1" x14ac:dyDescent="0.3">
      <c r="B22" s="36" t="s">
        <v>135</v>
      </c>
      <c r="C22" s="38"/>
      <c r="D22" s="37">
        <f>D19-D21</f>
        <v>104.0454326923077</v>
      </c>
      <c r="E22" s="37">
        <f>E19-E21</f>
        <v>110.8104326923077</v>
      </c>
      <c r="F22" s="38"/>
      <c r="G22" s="37">
        <f>G19-G21</f>
        <v>101.339</v>
      </c>
      <c r="H22" s="37">
        <f>H19-H21</f>
        <v>115.47000000000001</v>
      </c>
      <c r="I22" s="37">
        <f>I19-I21</f>
        <v>119.94</v>
      </c>
      <c r="J22" s="37">
        <f>J19-J21</f>
        <v>130.84</v>
      </c>
      <c r="K22" s="37">
        <f>K19-K21</f>
        <v>135.44</v>
      </c>
    </row>
    <row r="23" spans="2:13" ht="13" thickTop="1" x14ac:dyDescent="0.25">
      <c r="B23" s="27"/>
      <c r="C23" s="38"/>
      <c r="D23" s="38"/>
      <c r="E23" s="38"/>
      <c r="F23" s="38"/>
      <c r="G23" s="38"/>
      <c r="H23" s="38"/>
      <c r="I23" s="38"/>
      <c r="J23" s="38"/>
      <c r="K23" s="38"/>
    </row>
    <row r="24" spans="2:13" x14ac:dyDescent="0.25">
      <c r="B24" s="27" t="s">
        <v>83</v>
      </c>
      <c r="C24" s="38"/>
      <c r="D24" s="38"/>
      <c r="E24" s="38"/>
      <c r="F24" s="38"/>
      <c r="G24" s="38"/>
      <c r="H24" s="38"/>
      <c r="I24" s="38"/>
      <c r="J24" s="38"/>
      <c r="K24" s="38"/>
    </row>
    <row r="25" spans="2:13" x14ac:dyDescent="0.25">
      <c r="B25" s="27" t="s">
        <v>84</v>
      </c>
      <c r="C25" s="38"/>
      <c r="D25" s="38"/>
      <c r="E25" s="38"/>
      <c r="F25" s="38"/>
      <c r="G25" s="38"/>
      <c r="H25" s="38"/>
      <c r="I25" s="38"/>
      <c r="J25" s="38"/>
      <c r="K25" s="38"/>
    </row>
    <row r="26" spans="2:13" ht="28" customHeight="1" x14ac:dyDescent="0.25">
      <c r="B26" s="139" t="s">
        <v>216</v>
      </c>
      <c r="C26" s="139"/>
      <c r="D26" s="139"/>
      <c r="E26" s="139"/>
      <c r="F26" s="139"/>
      <c r="G26" s="139"/>
      <c r="H26" s="139"/>
      <c r="I26" s="139"/>
      <c r="J26" s="139"/>
      <c r="K26" s="139"/>
    </row>
    <row r="27" spans="2:13" s="39" customFormat="1" ht="15" x14ac:dyDescent="0.3">
      <c r="B27" s="40"/>
      <c r="C27" s="25"/>
      <c r="D27" s="25"/>
      <c r="E27" s="25"/>
      <c r="F27" s="25"/>
      <c r="G27" s="25"/>
      <c r="H27" s="25"/>
      <c r="I27" s="25"/>
      <c r="J27" s="25"/>
      <c r="K27" s="25"/>
      <c r="L27" s="25"/>
      <c r="M27" s="25"/>
    </row>
    <row r="28" spans="2:13" s="39" customFormat="1" ht="15" x14ac:dyDescent="0.3">
      <c r="B28" s="40"/>
      <c r="C28" s="34"/>
      <c r="D28" s="34"/>
      <c r="E28" s="25"/>
      <c r="F28" s="25"/>
      <c r="G28" s="34"/>
      <c r="H28" s="34"/>
      <c r="I28" s="34"/>
      <c r="J28" s="34"/>
      <c r="K28" s="34"/>
      <c r="L28" s="25"/>
      <c r="M28" s="25"/>
    </row>
    <row r="29" spans="2:13" s="39" customFormat="1" ht="15" x14ac:dyDescent="0.3">
      <c r="B29" s="40"/>
      <c r="C29" s="25"/>
      <c r="D29" s="25"/>
      <c r="E29" s="25"/>
      <c r="F29" s="25"/>
      <c r="G29" s="25"/>
      <c r="H29" s="25"/>
      <c r="I29" s="25"/>
      <c r="J29" s="25"/>
      <c r="K29" s="34"/>
      <c r="L29" s="25"/>
      <c r="M29" s="25"/>
    </row>
    <row r="30" spans="2:13" x14ac:dyDescent="0.25">
      <c r="B30" s="27"/>
      <c r="C30" s="31"/>
      <c r="D30" s="31"/>
      <c r="E30" s="33"/>
      <c r="F30" s="33"/>
      <c r="G30" s="31"/>
      <c r="H30" s="32"/>
      <c r="I30" s="32"/>
      <c r="J30" s="32"/>
      <c r="K30" s="33"/>
    </row>
    <row r="31" spans="2:13" s="39" customFormat="1" ht="15" x14ac:dyDescent="0.3">
      <c r="B31" s="40"/>
      <c r="C31" s="25"/>
      <c r="D31" s="25"/>
      <c r="E31" s="25"/>
      <c r="F31" s="25"/>
      <c r="G31" s="25"/>
      <c r="H31" s="25"/>
      <c r="I31" s="25"/>
      <c r="J31" s="25"/>
      <c r="K31" s="25"/>
      <c r="L31" s="25"/>
      <c r="M31" s="25"/>
    </row>
    <row r="32" spans="2:13" s="39" customFormat="1" ht="14.25" customHeight="1" x14ac:dyDescent="0.3">
      <c r="B32" s="40"/>
      <c r="C32" s="34"/>
      <c r="D32" s="34"/>
      <c r="E32" s="34"/>
      <c r="F32" s="34"/>
      <c r="G32" s="34"/>
      <c r="H32" s="34"/>
      <c r="I32" s="34"/>
      <c r="J32" s="34"/>
      <c r="K32" s="34"/>
      <c r="L32" s="25"/>
      <c r="M32" s="25"/>
    </row>
    <row r="33" spans="2:13" s="39" customFormat="1" ht="15" x14ac:dyDescent="0.3">
      <c r="B33" s="40"/>
      <c r="C33" s="25"/>
      <c r="D33" s="25"/>
      <c r="E33" s="41"/>
      <c r="F33" s="41"/>
      <c r="G33" s="25"/>
      <c r="H33" s="42"/>
      <c r="I33" s="42"/>
      <c r="J33" s="42"/>
      <c r="K33" s="42"/>
      <c r="L33" s="25"/>
      <c r="M33" s="25"/>
    </row>
    <row r="34" spans="2:13" s="39" customFormat="1" ht="15" x14ac:dyDescent="0.3">
      <c r="B34" s="40"/>
      <c r="C34" s="25"/>
      <c r="D34" s="25"/>
      <c r="E34" s="41"/>
      <c r="F34" s="41"/>
      <c r="G34" s="25"/>
      <c r="H34" s="25"/>
      <c r="I34" s="25"/>
      <c r="J34" s="25"/>
      <c r="K34" s="25"/>
      <c r="L34" s="25"/>
      <c r="M34" s="25"/>
    </row>
    <row r="35" spans="2:13" s="39" customFormat="1" ht="15" x14ac:dyDescent="0.3">
      <c r="B35" s="40"/>
      <c r="C35" s="25"/>
      <c r="D35" s="25"/>
      <c r="E35" s="41"/>
      <c r="F35" s="41"/>
      <c r="G35" s="25"/>
      <c r="H35" s="25"/>
      <c r="I35" s="25"/>
      <c r="J35" s="25"/>
      <c r="K35" s="25"/>
      <c r="L35" s="25"/>
      <c r="M35" s="25"/>
    </row>
    <row r="36" spans="2:13" s="39" customFormat="1" ht="15" x14ac:dyDescent="0.3">
      <c r="B36" s="40"/>
      <c r="C36" s="25"/>
      <c r="D36" s="25"/>
      <c r="E36" s="41"/>
      <c r="F36" s="41"/>
      <c r="G36" s="25"/>
      <c r="H36" s="25"/>
      <c r="I36" s="25"/>
      <c r="J36" s="25"/>
      <c r="K36" s="25"/>
      <c r="L36" s="25"/>
      <c r="M36" s="25"/>
    </row>
    <row r="37" spans="2:13" s="39" customFormat="1" ht="15" x14ac:dyDescent="0.3">
      <c r="B37" s="40"/>
      <c r="C37" s="25"/>
      <c r="D37" s="25"/>
      <c r="E37" s="41"/>
      <c r="F37" s="41"/>
      <c r="G37" s="25"/>
      <c r="H37" s="25"/>
      <c r="I37" s="25"/>
      <c r="J37" s="25"/>
      <c r="K37" s="25"/>
      <c r="L37" s="25"/>
      <c r="M37" s="25"/>
    </row>
    <row r="38" spans="2:13" s="39" customFormat="1" ht="15" x14ac:dyDescent="0.3">
      <c r="B38" s="40"/>
      <c r="C38" s="25"/>
      <c r="D38" s="25"/>
      <c r="E38" s="41"/>
      <c r="F38" s="41"/>
      <c r="G38" s="25"/>
      <c r="H38" s="25"/>
      <c r="I38" s="25"/>
      <c r="J38" s="25"/>
      <c r="K38" s="25"/>
      <c r="L38" s="25"/>
      <c r="M38" s="25"/>
    </row>
    <row r="39" spans="2:13" s="39" customFormat="1" ht="15" x14ac:dyDescent="0.3">
      <c r="B39" s="40"/>
      <c r="C39" s="25"/>
      <c r="D39" s="25"/>
      <c r="E39" s="41"/>
      <c r="F39" s="41"/>
      <c r="G39" s="25"/>
      <c r="H39" s="25"/>
      <c r="I39" s="25"/>
      <c r="J39" s="25"/>
      <c r="K39" s="25"/>
      <c r="L39" s="25"/>
      <c r="M39" s="25"/>
    </row>
    <row r="40" spans="2:13" s="39" customFormat="1" ht="15" x14ac:dyDescent="0.3">
      <c r="B40" s="40"/>
      <c r="C40" s="25"/>
      <c r="D40" s="25"/>
      <c r="E40" s="41"/>
      <c r="F40" s="41"/>
      <c r="G40" s="25"/>
      <c r="H40" s="25"/>
      <c r="I40" s="25"/>
      <c r="J40" s="25"/>
      <c r="K40" s="25"/>
      <c r="L40" s="25"/>
      <c r="M40" s="25"/>
    </row>
    <row r="41" spans="2:13" s="39" customFormat="1" ht="15" x14ac:dyDescent="0.3">
      <c r="B41" s="25"/>
      <c r="C41" s="25"/>
      <c r="D41" s="25"/>
      <c r="E41" s="41"/>
      <c r="F41" s="41"/>
      <c r="G41" s="25"/>
      <c r="H41" s="25"/>
      <c r="I41" s="25"/>
      <c r="J41" s="25"/>
      <c r="K41" s="25"/>
      <c r="L41" s="25"/>
      <c r="M41" s="25"/>
    </row>
    <row r="42" spans="2:13" s="39" customFormat="1" ht="15" x14ac:dyDescent="0.3">
      <c r="B42" s="25"/>
      <c r="C42" s="25"/>
      <c r="D42" s="25"/>
      <c r="E42" s="41"/>
      <c r="F42" s="41"/>
      <c r="G42" s="25"/>
      <c r="H42" s="25"/>
      <c r="I42" s="25"/>
      <c r="J42" s="25"/>
      <c r="K42" s="25"/>
      <c r="L42" s="25"/>
      <c r="M42" s="25"/>
    </row>
    <row r="43" spans="2:13" s="39" customFormat="1" ht="15" x14ac:dyDescent="0.3">
      <c r="B43" s="25"/>
      <c r="C43" s="25"/>
      <c r="D43" s="25"/>
      <c r="E43" s="41"/>
      <c r="F43" s="41"/>
      <c r="G43" s="25"/>
      <c r="H43" s="25"/>
      <c r="I43" s="25"/>
      <c r="J43" s="25"/>
      <c r="K43" s="25"/>
      <c r="L43" s="25"/>
      <c r="M43" s="25"/>
    </row>
    <row r="44" spans="2:13" s="39" customFormat="1" ht="15" x14ac:dyDescent="0.3">
      <c r="B44" s="25"/>
      <c r="C44" s="25"/>
      <c r="D44" s="25"/>
      <c r="E44" s="41"/>
      <c r="F44" s="41"/>
      <c r="G44" s="25"/>
      <c r="H44" s="25"/>
      <c r="I44" s="25"/>
      <c r="J44" s="25"/>
      <c r="K44" s="25"/>
      <c r="L44" s="25"/>
      <c r="M44" s="25"/>
    </row>
  </sheetData>
  <mergeCells count="1">
    <mergeCell ref="B26:K26"/>
  </mergeCells>
  <dataValidations count="1">
    <dataValidation allowBlank="1" showInputMessage="1" showErrorMessage="1" promptTitle="Warning!" prompt="These cells are an integral part of the formula used to calculate the 2008 and 2009 totals; do not remove!" sqref="IK65551 E131087:F131087 E196623:F196623 E262159:F262159 E327695:F327695 E393231:F393231 E458767:F458767 E524303:F524303 E589839:F589839 E655375:F655375 E720911:F720911 E786447:F786447 E851983:F851983 E917519:F917519 E983055:F983055 SG65551 WUW983055 WLA983055 WBE983055 VRI983055 VHM983055 UXQ983055 UNU983055 UDY983055 TUC983055 TKG983055 TAK983055 SQO983055 SGS983055 RWW983055 RNA983055 RDE983055 QTI983055 QJM983055 PZQ983055 PPU983055 PFY983055 OWC983055 OMG983055 OCK983055 NSO983055 NIS983055 MYW983055 MPA983055 MFE983055 LVI983055 LLM983055 LBQ983055 KRU983055 KHY983055 JYC983055 JOG983055 JEK983055 IUO983055 IKS983055 IAW983055 HRA983055 HHE983055 GXI983055 GNM983055 GDQ983055 FTU983055 FJY983055 FAC983055 EQG983055 EGK983055 DWO983055 DMS983055 DCW983055 CTA983055 CJE983055 BZI983055 BPM983055 BFQ983055 AVU983055 ALY983055 ACC983055 SG983055 IK983055 WUW917519 WLA917519 WBE917519 VRI917519 VHM917519 UXQ917519 UNU917519 UDY917519 TUC917519 TKG917519 TAK917519 SQO917519 SGS917519 RWW917519 RNA917519 RDE917519 QTI917519 QJM917519 PZQ917519 PPU917519 PFY917519 OWC917519 OMG917519 OCK917519 NSO917519 NIS917519 MYW917519 MPA917519 MFE917519 LVI917519 LLM917519 LBQ917519 KRU917519 KHY917519 JYC917519 JOG917519 JEK917519 IUO917519 IKS917519 IAW917519 HRA917519 HHE917519 GXI917519 GNM917519 GDQ917519 FTU917519 FJY917519 FAC917519 EQG917519 EGK917519 DWO917519 DMS917519 DCW917519 CTA917519 CJE917519 BZI917519 BPM917519 BFQ917519 AVU917519 ALY917519 ACC917519 SG917519 IK917519 WUW851983 WLA851983 WBE851983 VRI851983 VHM851983 UXQ851983 UNU851983 UDY851983 TUC851983 TKG851983 TAK851983 SQO851983 SGS851983 RWW851983 RNA851983 RDE851983 QTI851983 QJM851983 PZQ851983 PPU851983 PFY851983 OWC851983 OMG851983 OCK851983 NSO851983 NIS851983 MYW851983 MPA851983 MFE851983 LVI851983 LLM851983 LBQ851983 KRU851983 KHY851983 JYC851983 JOG851983 JEK851983 IUO851983 IKS851983 IAW851983 HRA851983 HHE851983 GXI851983 GNM851983 GDQ851983 FTU851983 FJY851983 FAC851983 EQG851983 EGK851983 DWO851983 DMS851983 DCW851983 CTA851983 CJE851983 BZI851983 BPM851983 BFQ851983 AVU851983 ALY851983 ACC851983 SG851983 IK851983 WUW786447 WLA786447 WBE786447 VRI786447 VHM786447 UXQ786447 UNU786447 UDY786447 TUC786447 TKG786447 TAK786447 SQO786447 SGS786447 RWW786447 RNA786447 RDE786447 QTI786447 QJM786447 PZQ786447 PPU786447 PFY786447 OWC786447 OMG786447 OCK786447 NSO786447 NIS786447 MYW786447 MPA786447 MFE786447 LVI786447 LLM786447 LBQ786447 KRU786447 KHY786447 JYC786447 JOG786447 JEK786447 IUO786447 IKS786447 IAW786447 HRA786447 HHE786447 GXI786447 GNM786447 GDQ786447 FTU786447 FJY786447 FAC786447 EQG786447 EGK786447 DWO786447 DMS786447 DCW786447 CTA786447 CJE786447 BZI786447 BPM786447 BFQ786447 AVU786447 ALY786447 ACC786447 SG786447 IK786447 WUW720911 WLA720911 WBE720911 VRI720911 VHM720911 UXQ720911 UNU720911 UDY720911 TUC720911 TKG720911 TAK720911 SQO720911 SGS720911 RWW720911 RNA720911 RDE720911 QTI720911 QJM720911 PZQ720911 PPU720911 PFY720911 OWC720911 OMG720911 OCK720911 NSO720911 NIS720911 MYW720911 MPA720911 MFE720911 LVI720911 LLM720911 LBQ720911 KRU720911 KHY720911 JYC720911 JOG720911 JEK720911 IUO720911 IKS720911 IAW720911 HRA720911 HHE720911 GXI720911 GNM720911 GDQ720911 FTU720911 FJY720911 FAC720911 EQG720911 EGK720911 DWO720911 DMS720911 DCW720911 CTA720911 CJE720911 BZI720911 BPM720911 BFQ720911 AVU720911 ALY720911 ACC720911 SG720911 IK720911 WUW655375 WLA655375 WBE655375 VRI655375 VHM655375 UXQ655375 UNU655375 UDY655375 TUC655375 TKG655375 TAK655375 SQO655375 SGS655375 RWW655375 RNA655375 RDE655375 QTI655375 QJM655375 PZQ655375 PPU655375 PFY655375 OWC655375 OMG655375 OCK655375 NSO655375 NIS655375 MYW655375 MPA655375 MFE655375 LVI655375 LLM655375 LBQ655375 KRU655375 KHY655375 JYC655375 JOG655375 JEK655375 IUO655375 IKS655375 IAW655375 HRA655375 HHE655375 GXI655375 GNM655375 GDQ655375 FTU655375 FJY655375 FAC655375 EQG655375 EGK655375 DWO655375 DMS655375 DCW655375 CTA655375 CJE655375 BZI655375 BPM655375 BFQ655375 AVU655375 ALY655375 ACC655375 SG655375 IK655375 WUW589839 WLA589839 WBE589839 VRI589839 VHM589839 UXQ589839 UNU589839 UDY589839 TUC589839 TKG589839 TAK589839 SQO589839 SGS589839 RWW589839 RNA589839 RDE589839 QTI589839 QJM589839 PZQ589839 PPU589839 PFY589839 OWC589839 OMG589839 OCK589839 NSO589839 NIS589839 MYW589839 MPA589839 MFE589839 LVI589839 LLM589839 LBQ589839 KRU589839 KHY589839 JYC589839 JOG589839 JEK589839 IUO589839 IKS589839 IAW589839 HRA589839 HHE589839 GXI589839 GNM589839 GDQ589839 FTU589839 FJY589839 FAC589839 EQG589839 EGK589839 DWO589839 DMS589839 DCW589839 CTA589839 CJE589839 BZI589839 BPM589839 BFQ589839 AVU589839 ALY589839 ACC589839 SG589839 IK589839 WUW524303 WLA524303 WBE524303 VRI524303 VHM524303 UXQ524303 UNU524303 UDY524303 TUC524303 TKG524303 TAK524303 SQO524303 SGS524303 RWW524303 RNA524303 RDE524303 QTI524303 QJM524303 PZQ524303 PPU524303 PFY524303 OWC524303 OMG524303 OCK524303 NSO524303 NIS524303 MYW524303 MPA524303 MFE524303 LVI524303 LLM524303 LBQ524303 KRU524303 KHY524303 JYC524303 JOG524303 JEK524303 IUO524303 IKS524303 IAW524303 HRA524303 HHE524303 GXI524303 GNM524303 GDQ524303 FTU524303 FJY524303 FAC524303 EQG524303 EGK524303 DWO524303 DMS524303 DCW524303 CTA524303 CJE524303 BZI524303 BPM524303 BFQ524303 AVU524303 ALY524303 ACC524303 SG524303 IK524303 WUW458767 WLA458767 WBE458767 VRI458767 VHM458767 UXQ458767 UNU458767 UDY458767 TUC458767 TKG458767 TAK458767 SQO458767 SGS458767 RWW458767 RNA458767 RDE458767 QTI458767 QJM458767 PZQ458767 PPU458767 PFY458767 OWC458767 OMG458767 OCK458767 NSO458767 NIS458767 MYW458767 MPA458767 MFE458767 LVI458767 LLM458767 LBQ458767 KRU458767 KHY458767 JYC458767 JOG458767 JEK458767 IUO458767 IKS458767 IAW458767 HRA458767 HHE458767 GXI458767 GNM458767 GDQ458767 FTU458767 FJY458767 FAC458767 EQG458767 EGK458767 DWO458767 DMS458767 DCW458767 CTA458767 CJE458767 BZI458767 BPM458767 BFQ458767 AVU458767 ALY458767 ACC458767 SG458767 IK458767 WUW393231 WLA393231 WBE393231 VRI393231 VHM393231 UXQ393231 UNU393231 UDY393231 TUC393231 TKG393231 TAK393231 SQO393231 SGS393231 RWW393231 RNA393231 RDE393231 QTI393231 QJM393231 PZQ393231 PPU393231 PFY393231 OWC393231 OMG393231 OCK393231 NSO393231 NIS393231 MYW393231 MPA393231 MFE393231 LVI393231 LLM393231 LBQ393231 KRU393231 KHY393231 JYC393231 JOG393231 JEK393231 IUO393231 IKS393231 IAW393231 HRA393231 HHE393231 GXI393231 GNM393231 GDQ393231 FTU393231 FJY393231 FAC393231 EQG393231 EGK393231 DWO393231 DMS393231 DCW393231 CTA393231 CJE393231 BZI393231 BPM393231 BFQ393231 AVU393231 ALY393231 ACC393231 SG393231 IK393231 WUW327695 WLA327695 WBE327695 VRI327695 VHM327695 UXQ327695 UNU327695 UDY327695 TUC327695 TKG327695 TAK327695 SQO327695 SGS327695 RWW327695 RNA327695 RDE327695 QTI327695 QJM327695 PZQ327695 PPU327695 PFY327695 OWC327695 OMG327695 OCK327695 NSO327695 NIS327695 MYW327695 MPA327695 MFE327695 LVI327695 LLM327695 LBQ327695 KRU327695 KHY327695 JYC327695 JOG327695 JEK327695 IUO327695 IKS327695 IAW327695 HRA327695 HHE327695 GXI327695 GNM327695 GDQ327695 FTU327695 FJY327695 FAC327695 EQG327695 EGK327695 DWO327695 DMS327695 DCW327695 CTA327695 CJE327695 BZI327695 BPM327695 BFQ327695 AVU327695 ALY327695 ACC327695 SG327695 IK327695 WUW262159 WLA262159 WBE262159 VRI262159 VHM262159 UXQ262159 UNU262159 UDY262159 TUC262159 TKG262159 TAK262159 SQO262159 SGS262159 RWW262159 RNA262159 RDE262159 QTI262159 QJM262159 PZQ262159 PPU262159 PFY262159 OWC262159 OMG262159 OCK262159 NSO262159 NIS262159 MYW262159 MPA262159 MFE262159 LVI262159 LLM262159 LBQ262159 KRU262159 KHY262159 JYC262159 JOG262159 JEK262159 IUO262159 IKS262159 IAW262159 HRA262159 HHE262159 GXI262159 GNM262159 GDQ262159 FTU262159 FJY262159 FAC262159 EQG262159 EGK262159 DWO262159 DMS262159 DCW262159 CTA262159 CJE262159 BZI262159 BPM262159 BFQ262159 AVU262159 ALY262159 ACC262159 SG262159 IK262159 WUW196623 WLA196623 WBE196623 VRI196623 VHM196623 UXQ196623 UNU196623 UDY196623 TUC196623 TKG196623 TAK196623 SQO196623 SGS196623 RWW196623 RNA196623 RDE196623 QTI196623 QJM196623 PZQ196623 PPU196623 PFY196623 OWC196623 OMG196623 OCK196623 NSO196623 NIS196623 MYW196623 MPA196623 MFE196623 LVI196623 LLM196623 LBQ196623 KRU196623 KHY196623 JYC196623 JOG196623 JEK196623 IUO196623 IKS196623 IAW196623 HRA196623 HHE196623 GXI196623 GNM196623 GDQ196623 FTU196623 FJY196623 FAC196623 EQG196623 EGK196623 DWO196623 DMS196623 DCW196623 CTA196623 CJE196623 BZI196623 BPM196623 BFQ196623 AVU196623 ALY196623 ACC196623 SG196623 IK196623 WUW131087 WLA131087 WBE131087 VRI131087 VHM131087 UXQ131087 UNU131087 UDY131087 TUC131087 TKG131087 TAK131087 SQO131087 SGS131087 RWW131087 RNA131087 RDE131087 QTI131087 QJM131087 PZQ131087 PPU131087 PFY131087 OWC131087 OMG131087 OCK131087 NSO131087 NIS131087 MYW131087 MPA131087 MFE131087 LVI131087 LLM131087 LBQ131087 KRU131087 KHY131087 JYC131087 JOG131087 JEK131087 IUO131087 IKS131087 IAW131087 HRA131087 HHE131087 GXI131087 GNM131087 GDQ131087 FTU131087 FJY131087 FAC131087 EQG131087 EGK131087 DWO131087 DMS131087 DCW131087 CTA131087 CJE131087 BZI131087 BPM131087 BFQ131087 AVU131087 ALY131087 ACC131087 SG131087 IK131087 WUW65551 WLA65551 WBE65551 VRI65551 VHM65551 UXQ65551 UNU65551 UDY65551 TUC65551 TKG65551 TAK65551 SQO65551 SGS65551 RWW65551 RNA65551 RDE65551 QTI65551 QJM65551 PZQ65551 PPU65551 PFY65551 OWC65551 OMG65551 OCK65551 NSO65551 NIS65551 MYW65551 MPA65551 MFE65551 LVI65551 LLM65551 LBQ65551 KRU65551 KHY65551 JYC65551 JOG65551 JEK65551 IUO65551 IKS65551 IAW65551 HRA65551 HHE65551 GXI65551 GNM65551 GDQ65551 FTU65551 FJY65551 FAC65551 EQG65551 EGK65551 DWO65551 DMS65551 DCW65551 CTA65551 CJE65551 BZI65551 BPM65551 BFQ65551 AVU65551 ALY65551 ACC65551 E65551:F65551" xr:uid="{1993251B-7F56-44B7-BBEE-72D31612780F}"/>
  </dataValidations>
  <pageMargins left="0.70866141732283472" right="0.70866141732283472" top="0.74803149606299213" bottom="0.74803149606299213" header="0.31496062992125984" footer="0.31496062992125984"/>
  <pageSetup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116D8-77B5-46FB-AD2B-3033E33DCBB6}">
  <dimension ref="A1:M79"/>
  <sheetViews>
    <sheetView view="pageBreakPreview" topLeftCell="A27" zoomScale="60" zoomScaleNormal="100" workbookViewId="0">
      <selection activeCell="E48" sqref="E48"/>
    </sheetView>
  </sheetViews>
  <sheetFormatPr defaultColWidth="8.7265625" defaultRowHeight="13" x14ac:dyDescent="0.3"/>
  <cols>
    <col min="1" max="1" width="4.81640625" style="111" customWidth="1"/>
    <col min="2" max="2" width="53.81640625" style="112" bestFit="1" customWidth="1"/>
    <col min="3" max="3" width="8.7265625" style="113"/>
    <col min="4" max="4" width="2.1796875" style="113" customWidth="1"/>
    <col min="5" max="5" width="6.7265625" style="113" customWidth="1"/>
    <col min="6" max="6" width="59.7265625" style="113" customWidth="1"/>
    <col min="7" max="10" width="8.7265625" style="113"/>
    <col min="11" max="11" width="8.7265625" style="114"/>
    <col min="12" max="16384" width="8.7265625" style="112"/>
  </cols>
  <sheetData>
    <row r="1" spans="1:10" ht="15" x14ac:dyDescent="0.3">
      <c r="A1" s="112"/>
      <c r="B1" s="78" t="s">
        <v>139</v>
      </c>
    </row>
    <row r="2" spans="1:10" ht="15" x14ac:dyDescent="0.3">
      <c r="A2" s="112"/>
      <c r="B2" s="78" t="s">
        <v>170</v>
      </c>
    </row>
    <row r="4" spans="1:10" x14ac:dyDescent="0.3">
      <c r="A4" s="111" t="s">
        <v>130</v>
      </c>
      <c r="C4" s="121"/>
      <c r="D4" s="121"/>
      <c r="E4" s="111" t="s">
        <v>137</v>
      </c>
      <c r="F4" s="112"/>
      <c r="G4" s="121"/>
    </row>
    <row r="5" spans="1:10" x14ac:dyDescent="0.3">
      <c r="B5" s="111" t="s">
        <v>132</v>
      </c>
      <c r="C5" s="122">
        <v>3.1</v>
      </c>
      <c r="D5" s="121"/>
      <c r="E5" s="111"/>
      <c r="F5" s="111" t="s">
        <v>132</v>
      </c>
      <c r="G5" s="122">
        <v>11.13</v>
      </c>
    </row>
    <row r="6" spans="1:10" ht="25.5" x14ac:dyDescent="0.3">
      <c r="B6" s="123" t="s">
        <v>176</v>
      </c>
      <c r="C6" s="121">
        <v>1</v>
      </c>
      <c r="D6" s="121"/>
      <c r="E6" s="111"/>
      <c r="F6" s="123" t="s">
        <v>177</v>
      </c>
      <c r="G6" s="121">
        <v>0.47</v>
      </c>
    </row>
    <row r="7" spans="1:10" ht="13.5" thickBot="1" x14ac:dyDescent="0.35">
      <c r="B7" s="124" t="s">
        <v>171</v>
      </c>
      <c r="C7" s="125">
        <f>SUM(C5:C6)</f>
        <v>4.0999999999999996</v>
      </c>
      <c r="D7" s="121"/>
      <c r="E7" s="111"/>
      <c r="F7" s="121" t="s">
        <v>178</v>
      </c>
      <c r="G7" s="121">
        <v>0.25</v>
      </c>
    </row>
    <row r="8" spans="1:10" x14ac:dyDescent="0.3">
      <c r="D8" s="126"/>
      <c r="E8" s="111"/>
      <c r="F8" s="112" t="s">
        <v>179</v>
      </c>
      <c r="G8" s="121">
        <v>1</v>
      </c>
      <c r="H8" s="116"/>
      <c r="I8" s="116"/>
      <c r="J8" s="116"/>
    </row>
    <row r="9" spans="1:10" x14ac:dyDescent="0.3">
      <c r="C9" s="121"/>
      <c r="D9" s="121"/>
      <c r="E9" s="111"/>
      <c r="F9" s="112" t="s">
        <v>180</v>
      </c>
      <c r="G9" s="121">
        <v>1</v>
      </c>
    </row>
    <row r="10" spans="1:10" ht="13.5" thickBot="1" x14ac:dyDescent="0.35">
      <c r="A10" s="111" t="s">
        <v>128</v>
      </c>
      <c r="C10" s="121"/>
      <c r="D10" s="121"/>
      <c r="E10" s="111"/>
      <c r="F10" s="124" t="s">
        <v>171</v>
      </c>
      <c r="G10" s="125">
        <f>SUM(G5:G9)</f>
        <v>13.850000000000001</v>
      </c>
    </row>
    <row r="11" spans="1:10" x14ac:dyDescent="0.3">
      <c r="B11" s="111" t="s">
        <v>132</v>
      </c>
      <c r="C11" s="122">
        <f>'3.4'!E9</f>
        <v>2</v>
      </c>
      <c r="D11" s="121"/>
      <c r="E11" s="121"/>
      <c r="F11" s="112"/>
      <c r="G11" s="121"/>
    </row>
    <row r="12" spans="1:10" x14ac:dyDescent="0.3">
      <c r="B12" s="123" t="s">
        <v>181</v>
      </c>
      <c r="C12" s="121">
        <v>-2</v>
      </c>
      <c r="D12" s="121"/>
      <c r="E12" s="111" t="s">
        <v>61</v>
      </c>
      <c r="F12" s="112"/>
      <c r="G12" s="121"/>
    </row>
    <row r="13" spans="1:10" ht="13.5" thickBot="1" x14ac:dyDescent="0.35">
      <c r="B13" s="124" t="s">
        <v>171</v>
      </c>
      <c r="C13" s="125">
        <f>SUM(C11:C12)</f>
        <v>0</v>
      </c>
      <c r="D13" s="126"/>
      <c r="E13" s="111"/>
      <c r="F13" s="111" t="s">
        <v>132</v>
      </c>
      <c r="G13" s="122">
        <v>53.2</v>
      </c>
      <c r="H13" s="116"/>
      <c r="I13" s="116"/>
      <c r="J13" s="116"/>
    </row>
    <row r="14" spans="1:10" x14ac:dyDescent="0.3">
      <c r="C14" s="121"/>
      <c r="D14" s="121"/>
      <c r="E14" s="111"/>
      <c r="F14" s="112" t="s">
        <v>182</v>
      </c>
      <c r="G14" s="121">
        <v>1</v>
      </c>
    </row>
    <row r="15" spans="1:10" x14ac:dyDescent="0.3">
      <c r="A15" s="111" t="s">
        <v>131</v>
      </c>
      <c r="C15" s="121"/>
      <c r="D15" s="121"/>
      <c r="E15" s="111"/>
      <c r="F15" s="121" t="s">
        <v>183</v>
      </c>
      <c r="G15" s="121">
        <v>-1</v>
      </c>
    </row>
    <row r="16" spans="1:10" x14ac:dyDescent="0.3">
      <c r="B16" s="111" t="s">
        <v>132</v>
      </c>
      <c r="C16" s="122">
        <v>1</v>
      </c>
      <c r="D16" s="121"/>
      <c r="E16" s="111"/>
      <c r="F16" s="121" t="s">
        <v>184</v>
      </c>
      <c r="G16" s="121">
        <v>0.25</v>
      </c>
    </row>
    <row r="17" spans="1:13" x14ac:dyDescent="0.3">
      <c r="B17" s="123" t="s">
        <v>185</v>
      </c>
      <c r="C17" s="121">
        <v>-1</v>
      </c>
      <c r="D17" s="121"/>
      <c r="E17" s="111"/>
      <c r="F17" s="112" t="s">
        <v>186</v>
      </c>
      <c r="G17" s="121">
        <v>1</v>
      </c>
    </row>
    <row r="18" spans="1:13" ht="13.5" thickBot="1" x14ac:dyDescent="0.35">
      <c r="B18" s="124" t="s">
        <v>171</v>
      </c>
      <c r="C18" s="125">
        <f>SUM(C16:C17)</f>
        <v>0</v>
      </c>
      <c r="D18" s="126"/>
      <c r="E18" s="111"/>
      <c r="F18" s="112" t="s">
        <v>187</v>
      </c>
      <c r="G18" s="121">
        <v>1</v>
      </c>
      <c r="H18" s="116"/>
      <c r="I18" s="116"/>
      <c r="J18" s="116"/>
    </row>
    <row r="19" spans="1:13" x14ac:dyDescent="0.3">
      <c r="C19" s="121"/>
      <c r="D19" s="121"/>
      <c r="E19" s="111"/>
      <c r="F19" s="112" t="s">
        <v>188</v>
      </c>
      <c r="G19" s="121">
        <v>1</v>
      </c>
      <c r="M19" s="113"/>
    </row>
    <row r="20" spans="1:13" x14ac:dyDescent="0.3">
      <c r="A20" s="111" t="s">
        <v>60</v>
      </c>
      <c r="C20" s="121"/>
      <c r="D20" s="121"/>
      <c r="E20" s="121"/>
      <c r="F20" s="112" t="s">
        <v>189</v>
      </c>
      <c r="G20" s="121">
        <v>1</v>
      </c>
      <c r="M20" s="113"/>
    </row>
    <row r="21" spans="1:13" x14ac:dyDescent="0.3">
      <c r="B21" s="111" t="s">
        <v>132</v>
      </c>
      <c r="C21" s="122">
        <v>1</v>
      </c>
      <c r="D21" s="121"/>
      <c r="E21" s="121"/>
      <c r="F21" s="112" t="s">
        <v>190</v>
      </c>
      <c r="G21" s="121">
        <v>1</v>
      </c>
      <c r="M21" s="113"/>
    </row>
    <row r="22" spans="1:13" x14ac:dyDescent="0.3">
      <c r="B22" s="123" t="s">
        <v>185</v>
      </c>
      <c r="C22" s="121">
        <v>-1</v>
      </c>
      <c r="D22" s="126"/>
      <c r="E22" s="121"/>
      <c r="F22" s="112" t="s">
        <v>191</v>
      </c>
      <c r="G22" s="121">
        <v>1</v>
      </c>
      <c r="H22" s="116"/>
      <c r="I22" s="116"/>
      <c r="J22" s="116"/>
      <c r="M22" s="113"/>
    </row>
    <row r="23" spans="1:13" ht="13.5" thickBot="1" x14ac:dyDescent="0.35">
      <c r="B23" s="124" t="s">
        <v>171</v>
      </c>
      <c r="C23" s="125">
        <f>SUM(C20:C22)</f>
        <v>0</v>
      </c>
      <c r="D23" s="121"/>
      <c r="E23" s="121"/>
      <c r="F23" s="121" t="s">
        <v>192</v>
      </c>
      <c r="G23" s="121">
        <v>1</v>
      </c>
      <c r="I23" s="116"/>
      <c r="M23" s="113"/>
    </row>
    <row r="24" spans="1:13" x14ac:dyDescent="0.3">
      <c r="C24" s="121"/>
      <c r="D24" s="121"/>
      <c r="E24" s="111"/>
      <c r="F24" s="112" t="s">
        <v>193</v>
      </c>
      <c r="G24" s="121">
        <v>1</v>
      </c>
      <c r="M24" s="113"/>
    </row>
    <row r="25" spans="1:13" x14ac:dyDescent="0.3">
      <c r="A25" s="111" t="s">
        <v>133</v>
      </c>
      <c r="B25" s="121"/>
      <c r="C25" s="121"/>
      <c r="D25" s="121"/>
      <c r="E25" s="121"/>
      <c r="F25" s="112" t="s">
        <v>194</v>
      </c>
      <c r="G25" s="126">
        <v>1</v>
      </c>
      <c r="M25" s="113"/>
    </row>
    <row r="26" spans="1:13" x14ac:dyDescent="0.3">
      <c r="B26" s="111" t="s">
        <v>132</v>
      </c>
      <c r="C26" s="122">
        <v>2.6</v>
      </c>
      <c r="D26" s="126"/>
      <c r="E26" s="121"/>
      <c r="F26" s="121" t="s">
        <v>195</v>
      </c>
      <c r="G26" s="121">
        <v>1</v>
      </c>
      <c r="H26" s="116"/>
      <c r="I26" s="116"/>
      <c r="J26" s="116"/>
      <c r="M26" s="113"/>
    </row>
    <row r="27" spans="1:13" x14ac:dyDescent="0.3">
      <c r="B27" s="123" t="s">
        <v>181</v>
      </c>
      <c r="C27" s="121">
        <v>-2.6</v>
      </c>
      <c r="D27" s="121"/>
      <c r="E27" s="121"/>
      <c r="F27" s="112" t="s">
        <v>196</v>
      </c>
      <c r="G27" s="121">
        <v>1</v>
      </c>
      <c r="M27" s="113"/>
    </row>
    <row r="28" spans="1:13" ht="13.5" thickBot="1" x14ac:dyDescent="0.35">
      <c r="B28" s="124" t="s">
        <v>171</v>
      </c>
      <c r="C28" s="125">
        <f>SUM(C26:C27)</f>
        <v>0</v>
      </c>
      <c r="D28" s="121"/>
      <c r="E28" s="121"/>
      <c r="F28" s="124" t="s">
        <v>171</v>
      </c>
      <c r="G28" s="125">
        <f>SUM(G13:G27)</f>
        <v>64.45</v>
      </c>
    </row>
    <row r="29" spans="1:13" x14ac:dyDescent="0.3">
      <c r="C29" s="121"/>
      <c r="D29" s="121"/>
      <c r="E29" s="121"/>
      <c r="F29" s="121"/>
      <c r="G29" s="121"/>
    </row>
    <row r="30" spans="1:13" x14ac:dyDescent="0.3">
      <c r="A30" s="111" t="s">
        <v>129</v>
      </c>
      <c r="C30" s="121"/>
      <c r="D30" s="121"/>
      <c r="E30" s="111" t="s">
        <v>136</v>
      </c>
      <c r="F30" s="121"/>
      <c r="G30" s="121"/>
    </row>
    <row r="31" spans="1:13" x14ac:dyDescent="0.3">
      <c r="B31" s="111" t="s">
        <v>132</v>
      </c>
      <c r="C31" s="122">
        <v>2</v>
      </c>
      <c r="D31" s="126"/>
      <c r="E31" s="111"/>
      <c r="F31" s="112"/>
      <c r="G31" s="121"/>
      <c r="H31" s="116"/>
      <c r="I31" s="116"/>
      <c r="J31" s="116"/>
    </row>
    <row r="32" spans="1:13" x14ac:dyDescent="0.3">
      <c r="B32" s="123" t="s">
        <v>181</v>
      </c>
      <c r="C32" s="121">
        <v>-2</v>
      </c>
      <c r="D32" s="121"/>
      <c r="E32" s="111"/>
      <c r="F32" s="127" t="s">
        <v>132</v>
      </c>
      <c r="G32" s="122">
        <v>23.5</v>
      </c>
    </row>
    <row r="33" spans="1:10" ht="13.5" thickBot="1" x14ac:dyDescent="0.35">
      <c r="B33" s="124" t="s">
        <v>171</v>
      </c>
      <c r="C33" s="125">
        <f>SUM(C31:C32)</f>
        <v>0</v>
      </c>
      <c r="D33" s="121"/>
      <c r="E33" s="111"/>
      <c r="F33" s="123" t="s">
        <v>197</v>
      </c>
      <c r="G33" s="121">
        <v>1</v>
      </c>
    </row>
    <row r="34" spans="1:10" ht="25.5" x14ac:dyDescent="0.3">
      <c r="C34" s="121"/>
      <c r="D34" s="121"/>
      <c r="E34" s="111"/>
      <c r="F34" s="128" t="s">
        <v>198</v>
      </c>
      <c r="G34" s="121">
        <v>-0.25</v>
      </c>
    </row>
    <row r="35" spans="1:10" x14ac:dyDescent="0.3">
      <c r="A35" s="111" t="s">
        <v>174</v>
      </c>
      <c r="C35" s="121"/>
      <c r="D35" s="121"/>
      <c r="E35" s="111"/>
      <c r="F35" s="123" t="s">
        <v>199</v>
      </c>
      <c r="G35" s="121">
        <v>1</v>
      </c>
    </row>
    <row r="36" spans="1:10" ht="25.5" x14ac:dyDescent="0.3">
      <c r="B36" s="111" t="s">
        <v>132</v>
      </c>
      <c r="C36" s="122">
        <v>0</v>
      </c>
      <c r="D36" s="121"/>
      <c r="E36" s="111"/>
      <c r="F36" s="123" t="s">
        <v>200</v>
      </c>
      <c r="G36" s="121">
        <v>1</v>
      </c>
    </row>
    <row r="37" spans="1:10" x14ac:dyDescent="0.3">
      <c r="B37" s="123" t="s">
        <v>201</v>
      </c>
      <c r="C37" s="121">
        <f>C31+C26+C21+C16+4.5+C11</f>
        <v>13.1</v>
      </c>
      <c r="D37" s="121"/>
      <c r="E37" s="111"/>
      <c r="F37" s="123" t="s">
        <v>202</v>
      </c>
      <c r="G37" s="121">
        <v>1</v>
      </c>
    </row>
    <row r="38" spans="1:10" ht="25.5" x14ac:dyDescent="0.3">
      <c r="B38" s="123" t="s">
        <v>203</v>
      </c>
      <c r="C38" s="121">
        <v>1</v>
      </c>
      <c r="D38" s="121"/>
      <c r="E38" s="111"/>
      <c r="F38" s="123" t="s">
        <v>204</v>
      </c>
      <c r="G38" s="121">
        <v>1</v>
      </c>
    </row>
    <row r="39" spans="1:10" ht="25.5" x14ac:dyDescent="0.3">
      <c r="B39" s="123" t="s">
        <v>205</v>
      </c>
      <c r="C39" s="121">
        <v>0.5</v>
      </c>
      <c r="D39" s="121"/>
      <c r="E39" s="111"/>
      <c r="F39" s="123" t="s">
        <v>206</v>
      </c>
      <c r="G39" s="121">
        <v>1</v>
      </c>
    </row>
    <row r="40" spans="1:10" ht="12" customHeight="1" thickBot="1" x14ac:dyDescent="0.35">
      <c r="B40" s="123" t="s">
        <v>207</v>
      </c>
      <c r="C40" s="121">
        <v>0.4</v>
      </c>
      <c r="D40" s="121"/>
      <c r="E40" s="111"/>
      <c r="F40" s="124" t="s">
        <v>171</v>
      </c>
      <c r="G40" s="125">
        <f>SUM(G32:G39)</f>
        <v>29.25</v>
      </c>
    </row>
    <row r="41" spans="1:10" x14ac:dyDescent="0.3">
      <c r="B41" s="123" t="s">
        <v>208</v>
      </c>
      <c r="C41" s="121">
        <v>1</v>
      </c>
      <c r="D41" s="121"/>
      <c r="E41" s="111"/>
    </row>
    <row r="42" spans="1:10" x14ac:dyDescent="0.3">
      <c r="B42" s="112" t="s">
        <v>209</v>
      </c>
      <c r="C42" s="113">
        <v>1</v>
      </c>
      <c r="D42" s="121"/>
      <c r="E42" s="111"/>
      <c r="F42" s="121"/>
      <c r="G42" s="121"/>
    </row>
    <row r="43" spans="1:10" x14ac:dyDescent="0.3">
      <c r="B43" s="123" t="s">
        <v>210</v>
      </c>
      <c r="C43" s="121">
        <v>1</v>
      </c>
      <c r="D43" s="126"/>
      <c r="E43" s="111"/>
      <c r="F43" s="122" t="s">
        <v>172</v>
      </c>
      <c r="G43" s="129">
        <f>C7+C13+C18+C23+C28+C33+C44+C53+G10+G28+G40</f>
        <v>144.44</v>
      </c>
      <c r="H43" s="116"/>
      <c r="I43" s="116"/>
      <c r="J43" s="116"/>
    </row>
    <row r="44" spans="1:10" ht="13.5" thickBot="1" x14ac:dyDescent="0.35">
      <c r="B44" s="124" t="s">
        <v>171</v>
      </c>
      <c r="C44" s="125">
        <f>SUM(C36:C43)</f>
        <v>18</v>
      </c>
      <c r="D44" s="121"/>
      <c r="E44" s="121"/>
      <c r="F44" s="122" t="s">
        <v>149</v>
      </c>
      <c r="G44" s="122">
        <f>G32+G13+G5+C48+C31+C26+C21+C16+C11+C5-0.01</f>
        <v>119.80999999999999</v>
      </c>
    </row>
    <row r="45" spans="1:10" ht="13.5" thickBot="1" x14ac:dyDescent="0.35">
      <c r="C45" s="121"/>
      <c r="D45" s="121"/>
      <c r="E45" s="121"/>
      <c r="F45" s="125" t="s">
        <v>211</v>
      </c>
      <c r="G45" s="125">
        <f>G43-G44</f>
        <v>24.63000000000001</v>
      </c>
    </row>
    <row r="46" spans="1:10" x14ac:dyDescent="0.3">
      <c r="A46" s="111" t="s">
        <v>138</v>
      </c>
      <c r="C46" s="121"/>
      <c r="D46" s="121"/>
      <c r="E46" s="121"/>
      <c r="F46" s="121"/>
      <c r="G46" s="121"/>
    </row>
    <row r="47" spans="1:10" x14ac:dyDescent="0.3">
      <c r="C47" s="121"/>
      <c r="D47" s="121"/>
      <c r="E47" s="121"/>
      <c r="F47" s="121"/>
      <c r="G47" s="121"/>
    </row>
    <row r="48" spans="1:10" x14ac:dyDescent="0.3">
      <c r="B48" s="111" t="s">
        <v>132</v>
      </c>
      <c r="C48" s="122">
        <v>20.29</v>
      </c>
      <c r="D48" s="121"/>
      <c r="E48" s="121"/>
      <c r="F48" s="121"/>
      <c r="G48" s="121"/>
    </row>
    <row r="49" spans="2:10" x14ac:dyDescent="0.3">
      <c r="B49" s="123" t="s">
        <v>212</v>
      </c>
      <c r="C49" s="121">
        <v>-4.5</v>
      </c>
      <c r="D49" s="121"/>
      <c r="E49" s="121"/>
      <c r="F49" s="121"/>
      <c r="G49" s="121"/>
    </row>
    <row r="50" spans="2:10" x14ac:dyDescent="0.3">
      <c r="B50" s="123" t="s">
        <v>213</v>
      </c>
      <c r="C50" s="121">
        <v>-1</v>
      </c>
      <c r="D50" s="121"/>
      <c r="E50" s="121"/>
      <c r="F50" s="121"/>
      <c r="G50" s="121"/>
    </row>
    <row r="51" spans="2:10" ht="25.5" x14ac:dyDescent="0.3">
      <c r="B51" s="123" t="s">
        <v>214</v>
      </c>
      <c r="C51" s="121">
        <v>-1</v>
      </c>
      <c r="D51" s="126"/>
      <c r="E51" s="126"/>
      <c r="F51" s="126"/>
      <c r="G51" s="126"/>
      <c r="H51" s="116"/>
      <c r="I51" s="116"/>
      <c r="J51" s="116"/>
    </row>
    <row r="52" spans="2:10" x14ac:dyDescent="0.3">
      <c r="B52" s="123" t="s">
        <v>215</v>
      </c>
      <c r="C52" s="121">
        <v>1</v>
      </c>
      <c r="D52" s="121"/>
      <c r="E52" s="121"/>
      <c r="F52" s="121"/>
      <c r="G52" s="121"/>
    </row>
    <row r="53" spans="2:10" ht="13.5" thickBot="1" x14ac:dyDescent="0.35">
      <c r="B53" s="124" t="s">
        <v>171</v>
      </c>
      <c r="C53" s="125">
        <f>SUM(C48:C52)</f>
        <v>14.79</v>
      </c>
    </row>
    <row r="60" spans="2:10" x14ac:dyDescent="0.3">
      <c r="D60" s="116"/>
      <c r="E60" s="116"/>
      <c r="F60" s="116"/>
      <c r="G60" s="116"/>
      <c r="H60" s="116"/>
      <c r="I60" s="116"/>
      <c r="J60" s="116"/>
    </row>
    <row r="75" spans="4:13" x14ac:dyDescent="0.3">
      <c r="D75" s="116"/>
      <c r="E75" s="116"/>
      <c r="F75" s="116"/>
      <c r="G75" s="116"/>
      <c r="H75" s="116"/>
      <c r="I75" s="116"/>
      <c r="J75" s="116"/>
    </row>
    <row r="78" spans="4:13" x14ac:dyDescent="0.3">
      <c r="M78" s="115"/>
    </row>
    <row r="79" spans="4:13" x14ac:dyDescent="0.3">
      <c r="M79" s="115"/>
    </row>
  </sheetData>
  <pageMargins left="0.7" right="0.7" top="0.75" bottom="0.75" header="0.3" footer="0.3"/>
  <pageSetup scale="59" orientation="portrait"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3:K17"/>
  <sheetViews>
    <sheetView view="pageBreakPreview" zoomScale="115" zoomScaleNormal="100" zoomScaleSheetLayoutView="115" workbookViewId="0">
      <pane ySplit="3" topLeftCell="A4" activePane="bottomLeft" state="frozen"/>
      <selection activeCell="F10" sqref="F10"/>
      <selection pane="bottomLeft" activeCell="B8" sqref="B8"/>
    </sheetView>
  </sheetViews>
  <sheetFormatPr defaultColWidth="9.1796875" defaultRowHeight="12.5" x14ac:dyDescent="0.25"/>
  <cols>
    <col min="1" max="1" width="9.1796875" style="2"/>
    <col min="2" max="2" width="20.1796875" style="2" customWidth="1"/>
    <col min="3" max="3" width="1.453125" style="2" customWidth="1"/>
    <col min="4" max="4" width="10.26953125" style="2" customWidth="1"/>
    <col min="5" max="5" width="11.453125" style="2" customWidth="1"/>
    <col min="6" max="6" width="1.453125" style="2" customWidth="1"/>
    <col min="7" max="7" width="11.453125" style="2" customWidth="1"/>
    <col min="8" max="8" width="14.1796875" style="2" customWidth="1"/>
    <col min="9" max="10" width="10.81640625" style="2" customWidth="1"/>
    <col min="11" max="11" width="11.453125" style="2" customWidth="1"/>
    <col min="12" max="16384" width="9.1796875" style="2"/>
  </cols>
  <sheetData>
    <row r="3" spans="2:11" s="1" customFormat="1" ht="15" x14ac:dyDescent="0.3">
      <c r="B3" s="76" t="s">
        <v>21</v>
      </c>
      <c r="C3" s="76"/>
      <c r="D3" s="76"/>
      <c r="E3" s="76"/>
      <c r="F3" s="76"/>
      <c r="G3" s="76"/>
      <c r="H3" s="76"/>
      <c r="I3" s="76"/>
      <c r="J3" s="76"/>
      <c r="K3" s="76"/>
    </row>
    <row r="4" spans="2:11" s="1" customFormat="1" ht="15" customHeight="1" x14ac:dyDescent="0.3">
      <c r="B4" s="76" t="s">
        <v>13</v>
      </c>
      <c r="C4" s="76"/>
      <c r="D4" s="76"/>
      <c r="E4" s="76"/>
      <c r="F4" s="76"/>
      <c r="G4" s="76"/>
      <c r="H4" s="76"/>
      <c r="I4" s="76"/>
      <c r="J4" s="76"/>
      <c r="K4" s="76"/>
    </row>
    <row r="5" spans="2:11" ht="15.75" customHeight="1" x14ac:dyDescent="0.25">
      <c r="B5" s="77" t="s">
        <v>1</v>
      </c>
      <c r="C5" s="77"/>
      <c r="D5" s="77"/>
      <c r="E5" s="77"/>
      <c r="F5" s="77"/>
      <c r="G5" s="77"/>
      <c r="H5" s="77"/>
      <c r="I5" s="77"/>
      <c r="J5" s="77"/>
      <c r="K5" s="77"/>
    </row>
    <row r="6" spans="2:11" ht="11.25" customHeight="1" x14ac:dyDescent="0.25">
      <c r="B6" s="3"/>
      <c r="C6" s="4"/>
      <c r="D6" s="4"/>
      <c r="E6" s="5"/>
      <c r="F6" s="5"/>
      <c r="G6" s="5"/>
      <c r="H6" s="5"/>
      <c r="I6" s="5"/>
      <c r="J6" s="5"/>
    </row>
    <row r="7" spans="2:11" s="6" customFormat="1" x14ac:dyDescent="0.25">
      <c r="E7" s="7"/>
      <c r="F7" s="7"/>
      <c r="G7" s="7"/>
      <c r="H7" s="7"/>
      <c r="I7" s="7"/>
      <c r="J7" s="7"/>
      <c r="K7" s="7"/>
    </row>
    <row r="8" spans="2:11" s="6" customFormat="1" ht="25" x14ac:dyDescent="0.25">
      <c r="D8" s="9" t="s">
        <v>166</v>
      </c>
      <c r="E8" s="9" t="s">
        <v>165</v>
      </c>
      <c r="F8" s="10"/>
      <c r="G8" s="9" t="s">
        <v>156</v>
      </c>
      <c r="H8" s="9" t="s">
        <v>157</v>
      </c>
      <c r="I8" s="9" t="s">
        <v>158</v>
      </c>
      <c r="J8" s="9" t="s">
        <v>164</v>
      </c>
      <c r="K8" s="9" t="s">
        <v>159</v>
      </c>
    </row>
    <row r="9" spans="2:11" s="6" customFormat="1" ht="22.5" customHeight="1" x14ac:dyDescent="0.25">
      <c r="B9" s="6" t="s">
        <v>4</v>
      </c>
      <c r="D9" s="11">
        <v>5685.9001815684469</v>
      </c>
      <c r="E9" s="11">
        <v>6040.0497404609259</v>
      </c>
      <c r="F9" s="11"/>
      <c r="G9" s="11">
        <v>5939.4306199999992</v>
      </c>
      <c r="H9" s="11">
        <v>6669.0111500000003</v>
      </c>
      <c r="I9" s="11">
        <v>7516.7922017546489</v>
      </c>
      <c r="J9" s="11">
        <v>8071.4563670842263</v>
      </c>
      <c r="K9" s="11">
        <v>8453.4223824086239</v>
      </c>
    </row>
    <row r="10" spans="2:11" s="6" customFormat="1" ht="22.5" customHeight="1" x14ac:dyDescent="0.25">
      <c r="B10" s="6" t="s">
        <v>14</v>
      </c>
      <c r="D10" s="13">
        <v>5639.3307657142859</v>
      </c>
      <c r="E10" s="13">
        <v>7342.7930001999966</v>
      </c>
      <c r="F10" s="13"/>
      <c r="G10" s="13">
        <v>5697.9475700000003</v>
      </c>
      <c r="H10" s="13">
        <v>7782.8625199999997</v>
      </c>
      <c r="I10" s="13">
        <v>7641.5900000000011</v>
      </c>
      <c r="J10" s="13">
        <v>7794.4218000000019</v>
      </c>
      <c r="K10" s="13">
        <v>7950.3102360000012</v>
      </c>
    </row>
    <row r="11" spans="2:11" s="6" customFormat="1" ht="22.5" customHeight="1" x14ac:dyDescent="0.25">
      <c r="B11" s="6" t="s">
        <v>86</v>
      </c>
      <c r="D11" s="13">
        <v>382.43400000000008</v>
      </c>
      <c r="E11" s="13">
        <v>407.07000000000011</v>
      </c>
      <c r="F11" s="13"/>
      <c r="G11" s="13">
        <v>275.42583000000002</v>
      </c>
      <c r="H11" s="13">
        <v>466.59878000000003</v>
      </c>
      <c r="I11" s="13">
        <v>388.70000000000033</v>
      </c>
      <c r="J11" s="13">
        <v>396.47400000000033</v>
      </c>
      <c r="K11" s="13">
        <v>404.4034800000004</v>
      </c>
    </row>
    <row r="12" spans="2:11" s="6" customFormat="1" ht="22.5" customHeight="1" x14ac:dyDescent="0.25">
      <c r="B12" s="6" t="s">
        <v>15</v>
      </c>
      <c r="D12" s="13">
        <v>1344.6450000000002</v>
      </c>
      <c r="E12" s="13">
        <v>1310.6155000000001</v>
      </c>
      <c r="F12" s="13"/>
      <c r="G12" s="13">
        <v>1263.3729699999999</v>
      </c>
      <c r="H12" s="13">
        <v>1272.8278400000004</v>
      </c>
      <c r="I12" s="13">
        <v>1322.6080000000011</v>
      </c>
      <c r="J12" s="13">
        <v>1349.0601600000011</v>
      </c>
      <c r="K12" s="13">
        <v>1376.0413632000009</v>
      </c>
    </row>
    <row r="13" spans="2:11" s="6" customFormat="1" ht="22.5" customHeight="1" x14ac:dyDescent="0.25">
      <c r="B13" s="6" t="s">
        <v>173</v>
      </c>
      <c r="D13" s="13">
        <v>0</v>
      </c>
      <c r="E13" s="13">
        <v>0</v>
      </c>
      <c r="F13" s="48"/>
      <c r="G13" s="13">
        <v>0</v>
      </c>
      <c r="H13" s="13">
        <v>0</v>
      </c>
      <c r="I13" s="13">
        <v>12.999999999999996</v>
      </c>
      <c r="J13" s="13">
        <v>13.259999999999996</v>
      </c>
      <c r="K13" s="13">
        <v>13.525199999999996</v>
      </c>
    </row>
    <row r="14" spans="2:11" s="6" customFormat="1" ht="22.5" customHeight="1" x14ac:dyDescent="0.25">
      <c r="B14" s="6" t="s">
        <v>52</v>
      </c>
      <c r="D14" s="48">
        <v>430.30700000000076</v>
      </c>
      <c r="E14" s="48">
        <v>430.30700000000098</v>
      </c>
      <c r="F14" s="88"/>
      <c r="G14" s="13">
        <v>413.59692999999993</v>
      </c>
      <c r="H14" s="13">
        <v>408.84775000000002</v>
      </c>
      <c r="I14" s="13">
        <v>554.49000000000092</v>
      </c>
      <c r="J14" s="13">
        <v>565.75980000000095</v>
      </c>
      <c r="K14" s="13">
        <v>577.19499600000097</v>
      </c>
    </row>
    <row r="15" spans="2:11" s="6" customFormat="1" ht="22.5" customHeight="1" thickBot="1" x14ac:dyDescent="0.3">
      <c r="B15" s="6" t="s">
        <v>67</v>
      </c>
      <c r="D15" s="16">
        <f t="shared" ref="D15:E15" si="0">SUM(D9:D14)</f>
        <v>13482.616947282733</v>
      </c>
      <c r="E15" s="16">
        <f t="shared" si="0"/>
        <v>15530.835240660923</v>
      </c>
      <c r="F15" s="11"/>
      <c r="G15" s="16">
        <f t="shared" ref="G15" si="1">SUM(G9:G14)</f>
        <v>13589.77392</v>
      </c>
      <c r="H15" s="16">
        <f>SUM(H9:H14)</f>
        <v>16600.14804</v>
      </c>
      <c r="I15" s="16">
        <f>SUM(I9:I14)</f>
        <v>17437.180201754654</v>
      </c>
      <c r="J15" s="16">
        <f>SUM(J9:J14)</f>
        <v>18190.43212708423</v>
      </c>
      <c r="K15" s="16">
        <f>SUM(K9:K14)</f>
        <v>18774.897657608632</v>
      </c>
    </row>
    <row r="16" spans="2:11" s="6" customFormat="1" ht="22.5" customHeight="1" thickTop="1" x14ac:dyDescent="0.25">
      <c r="D16" s="11"/>
      <c r="E16" s="11"/>
      <c r="F16" s="11"/>
      <c r="G16" s="11"/>
      <c r="H16" s="11"/>
      <c r="I16" s="11"/>
      <c r="J16" s="11"/>
      <c r="K16" s="11"/>
    </row>
    <row r="17" spans="2:10" x14ac:dyDescent="0.25">
      <c r="B17" s="6"/>
      <c r="C17" s="6"/>
      <c r="D17" s="6"/>
      <c r="E17" s="6"/>
      <c r="F17" s="6"/>
      <c r="G17" s="6"/>
      <c r="H17" s="6"/>
      <c r="I17" s="6"/>
      <c r="J17" s="6"/>
    </row>
  </sheetData>
  <pageMargins left="0.7" right="0.7" top="0.75" bottom="0.75" header="0.3" footer="0.3"/>
  <pageSetup fitToHeight="0" orientation="landscape" r:id="rId1"/>
  <ignoredErrors>
    <ignoredError sqref="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3B5EC-29BE-4334-84B6-F080DADF1AE0}">
  <sheetPr>
    <pageSetUpPr fitToPage="1"/>
  </sheetPr>
  <dimension ref="B3:K13"/>
  <sheetViews>
    <sheetView view="pageBreakPreview" zoomScale="115" zoomScaleNormal="100" zoomScaleSheetLayoutView="115" workbookViewId="0">
      <pane ySplit="3" topLeftCell="A4" activePane="bottomLeft" state="frozen"/>
      <selection activeCell="F10" sqref="F10"/>
      <selection pane="bottomLeft" activeCell="A8" sqref="A8"/>
    </sheetView>
  </sheetViews>
  <sheetFormatPr defaultColWidth="9.1796875" defaultRowHeight="12.5" x14ac:dyDescent="0.25"/>
  <cols>
    <col min="1" max="1" width="9.1796875" style="2"/>
    <col min="2" max="2" width="19.54296875" style="2" customWidth="1"/>
    <col min="3" max="3" width="1.453125" style="2" customWidth="1"/>
    <col min="4" max="4" width="10.54296875" style="2" customWidth="1"/>
    <col min="5" max="5" width="11.453125" style="2" customWidth="1"/>
    <col min="6" max="6" width="1.453125" style="2" customWidth="1"/>
    <col min="7" max="7" width="11.453125" style="2" customWidth="1"/>
    <col min="8" max="8" width="13.81640625" style="2" customWidth="1"/>
    <col min="9" max="10" width="10.81640625" style="2" customWidth="1"/>
    <col min="11" max="11" width="11.453125" style="2" customWidth="1"/>
    <col min="12" max="16384" width="9.1796875" style="2"/>
  </cols>
  <sheetData>
    <row r="3" spans="2:11" s="1" customFormat="1" ht="15" x14ac:dyDescent="0.3">
      <c r="B3" s="76" t="s">
        <v>22</v>
      </c>
      <c r="C3" s="76"/>
      <c r="D3" s="76"/>
      <c r="E3" s="76"/>
      <c r="F3" s="76"/>
      <c r="G3" s="76"/>
      <c r="H3" s="76"/>
      <c r="I3" s="76"/>
      <c r="J3" s="76"/>
      <c r="K3" s="76"/>
    </row>
    <row r="4" spans="2:11" s="1" customFormat="1" ht="15" x14ac:dyDescent="0.3">
      <c r="B4" s="76" t="s">
        <v>150</v>
      </c>
      <c r="C4" s="76"/>
      <c r="D4" s="76"/>
      <c r="E4" s="76"/>
      <c r="F4" s="76"/>
      <c r="G4" s="76"/>
      <c r="H4" s="76"/>
      <c r="I4" s="76"/>
      <c r="J4" s="76"/>
      <c r="K4" s="76"/>
    </row>
    <row r="5" spans="2:11" ht="15.75" customHeight="1" x14ac:dyDescent="0.25">
      <c r="B5" s="77" t="s">
        <v>1</v>
      </c>
      <c r="C5" s="77"/>
      <c r="D5" s="77"/>
      <c r="E5" s="77"/>
      <c r="F5" s="77"/>
      <c r="G5" s="77"/>
      <c r="H5" s="77"/>
      <c r="I5" s="77"/>
      <c r="J5" s="77"/>
      <c r="K5" s="77"/>
    </row>
    <row r="6" spans="2:11" ht="11.25" customHeight="1" x14ac:dyDescent="0.25">
      <c r="B6" s="3"/>
      <c r="C6" s="4"/>
      <c r="D6" s="4"/>
      <c r="E6" s="5"/>
      <c r="F6" s="5"/>
      <c r="G6" s="5"/>
      <c r="H6" s="5"/>
      <c r="I6" s="5"/>
      <c r="J6" s="5"/>
    </row>
    <row r="7" spans="2:11" s="6" customFormat="1" x14ac:dyDescent="0.25">
      <c r="E7" s="7"/>
      <c r="F7" s="7"/>
      <c r="G7" s="7"/>
      <c r="H7" s="7"/>
      <c r="I7" s="7"/>
      <c r="J7" s="7"/>
      <c r="K7" s="7"/>
    </row>
    <row r="8" spans="2:11" s="6" customFormat="1" ht="25" x14ac:dyDescent="0.25">
      <c r="D8" s="9" t="s">
        <v>166</v>
      </c>
      <c r="E8" s="9" t="s">
        <v>165</v>
      </c>
      <c r="F8" s="10"/>
      <c r="G8" s="9" t="s">
        <v>156</v>
      </c>
      <c r="H8" s="9" t="s">
        <v>157</v>
      </c>
      <c r="I8" s="9" t="s">
        <v>158</v>
      </c>
      <c r="J8" s="9" t="s">
        <v>164</v>
      </c>
      <c r="K8" s="9" t="s">
        <v>159</v>
      </c>
    </row>
    <row r="9" spans="2:11" s="6" customFormat="1" ht="22.5" customHeight="1" x14ac:dyDescent="0.25">
      <c r="B9" s="6" t="s">
        <v>4</v>
      </c>
      <c r="D9" s="11">
        <f>'3.7.1'!D9+'3.7.2'!D9</f>
        <v>1407.3275670700987</v>
      </c>
      <c r="E9" s="11">
        <f>'3.7.1'!E9+'3.7.2'!E9</f>
        <v>1430.3871701040532</v>
      </c>
      <c r="F9" s="11"/>
      <c r="G9" s="11">
        <f>'3.7.1'!G9+'3.7.2'!G9</f>
        <v>995.96611000000007</v>
      </c>
      <c r="H9" s="11">
        <f>'3.7.1'!H9+'3.7.2'!H9</f>
        <v>1566.7524899999999</v>
      </c>
      <c r="I9" s="11">
        <f>'3.7.1'!I9+'3.7.2'!I9</f>
        <v>1373.7284302518474</v>
      </c>
      <c r="J9" s="11">
        <f>'3.7.1'!J9+'3.7.2'!J9</f>
        <v>1480.2653389966035</v>
      </c>
      <c r="K9" s="11">
        <f>'3.7.1'!K9+'3.7.2'!K9</f>
        <v>1514.6725113926454</v>
      </c>
    </row>
    <row r="10" spans="2:11" s="6" customFormat="1" ht="22.5" customHeight="1" x14ac:dyDescent="0.25">
      <c r="B10" s="6" t="s">
        <v>92</v>
      </c>
      <c r="D10" s="13">
        <f>'3.7.1'!D10+'3.7.2'!D10</f>
        <v>1338.9999999999998</v>
      </c>
      <c r="E10" s="13">
        <f>'3.7.1'!E10+'3.7.2'!E10</f>
        <v>1339</v>
      </c>
      <c r="F10" s="13"/>
      <c r="G10" s="13">
        <f>'3.7.1'!G10+'3.7.2'!G10</f>
        <v>1338.85087</v>
      </c>
      <c r="H10" s="13">
        <f>'3.7.1'!H10+'3.7.2'!H10</f>
        <v>1339.0813217840898</v>
      </c>
      <c r="I10" s="13">
        <f>'3.7.1'!I10+'3.7.2'!I10</f>
        <v>1398.1019999999999</v>
      </c>
      <c r="J10" s="13">
        <f>'3.7.1'!J10+'3.7.2'!J10</f>
        <v>1695.0800400000001</v>
      </c>
      <c r="K10" s="13">
        <f>'3.7.1'!K10+'3.7.2'!K10</f>
        <v>1254.5105208</v>
      </c>
    </row>
    <row r="11" spans="2:11" s="6" customFormat="1" ht="22.5" customHeight="1" x14ac:dyDescent="0.25">
      <c r="B11" s="6" t="s">
        <v>56</v>
      </c>
      <c r="D11" s="13">
        <f>'3.7.1'!D11+'3.7.2'!D11</f>
        <v>721.69600000000014</v>
      </c>
      <c r="E11" s="13">
        <f>'3.7.1'!E11+'3.7.2'!E11</f>
        <v>497.69700000000006</v>
      </c>
      <c r="F11" s="13"/>
      <c r="G11" s="13">
        <f>'3.7.1'!G11+'3.7.2'!G11</f>
        <v>641.37905000000046</v>
      </c>
      <c r="H11" s="13">
        <f>'3.7.1'!H11+'3.7.2'!H11</f>
        <v>834.04893821591031</v>
      </c>
      <c r="I11" s="13">
        <f>'3.7.1'!I11+'3.7.2'!I11</f>
        <v>643.18299999999999</v>
      </c>
      <c r="J11" s="13">
        <f>'3.7.1'!J11+'3.7.2'!J11</f>
        <v>656.04665999999986</v>
      </c>
      <c r="K11" s="13">
        <f>'3.7.1'!K11+'3.7.2'!K11</f>
        <v>669.16759319999994</v>
      </c>
    </row>
    <row r="12" spans="2:11" s="6" customFormat="1" ht="22.5" customHeight="1" thickBot="1" x14ac:dyDescent="0.3">
      <c r="B12" s="6" t="s">
        <v>151</v>
      </c>
      <c r="D12" s="16">
        <f>SUM(D9:D10,D11)</f>
        <v>3468.0235670700986</v>
      </c>
      <c r="E12" s="16">
        <f>SUM(E9:E10,E11)</f>
        <v>3267.0841701040536</v>
      </c>
      <c r="F12" s="16"/>
      <c r="G12" s="16">
        <f>SUM(G9:G10,G11)</f>
        <v>2976.1960300000005</v>
      </c>
      <c r="H12" s="16">
        <f>SUM(H9:H10,H11)</f>
        <v>3739.8827499999998</v>
      </c>
      <c r="I12" s="16">
        <f>SUM(I9:I10,I11)</f>
        <v>3415.0134302518472</v>
      </c>
      <c r="J12" s="16">
        <f>SUM(J9:J10,J11)</f>
        <v>3831.3920389966033</v>
      </c>
      <c r="K12" s="16">
        <f>SUM(K9:K10,K11)</f>
        <v>3438.3506253926453</v>
      </c>
    </row>
    <row r="13" spans="2:11" ht="13" thickTop="1" x14ac:dyDescent="0.25"/>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8001"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pageSetUpPr fitToPage="1"/>
  </sheetPr>
  <dimension ref="B3:K16"/>
  <sheetViews>
    <sheetView view="pageBreakPreview" zoomScale="115" zoomScaleNormal="100" zoomScaleSheetLayoutView="115" workbookViewId="0"/>
  </sheetViews>
  <sheetFormatPr defaultColWidth="9.1796875" defaultRowHeight="12.5" x14ac:dyDescent="0.25"/>
  <cols>
    <col min="1" max="1" width="9.1796875" style="2"/>
    <col min="2" max="2" width="22.453125" style="2" customWidth="1"/>
    <col min="3" max="3" width="1.453125" style="2" customWidth="1"/>
    <col min="4" max="4" width="10.7265625" style="2" customWidth="1"/>
    <col min="5" max="5" width="11.453125" style="2" customWidth="1"/>
    <col min="6" max="6" width="1.453125" style="2" customWidth="1"/>
    <col min="7" max="7" width="11.453125" style="2" customWidth="1"/>
    <col min="8" max="8" width="13" style="2" customWidth="1"/>
    <col min="9" max="10" width="10.26953125" style="2" customWidth="1"/>
    <col min="11" max="11" width="11.453125" style="2" customWidth="1"/>
    <col min="12" max="16384" width="9.1796875" style="2"/>
  </cols>
  <sheetData>
    <row r="3" spans="2:11" ht="15" x14ac:dyDescent="0.25">
      <c r="B3" s="76" t="s">
        <v>93</v>
      </c>
      <c r="C3" s="76"/>
      <c r="D3" s="76"/>
      <c r="E3" s="76"/>
      <c r="F3" s="76"/>
      <c r="G3" s="76"/>
      <c r="H3" s="76"/>
      <c r="I3" s="76"/>
      <c r="J3" s="76"/>
      <c r="K3" s="76"/>
    </row>
    <row r="4" spans="2:11" s="1" customFormat="1" ht="15" x14ac:dyDescent="0.3">
      <c r="B4" s="76" t="s">
        <v>87</v>
      </c>
      <c r="C4" s="76"/>
      <c r="D4" s="76"/>
      <c r="E4" s="76"/>
      <c r="F4" s="76"/>
      <c r="G4" s="76"/>
      <c r="H4" s="76"/>
      <c r="I4" s="76"/>
      <c r="J4" s="76"/>
      <c r="K4" s="76"/>
    </row>
    <row r="5" spans="2:11" s="1" customFormat="1" ht="15" x14ac:dyDescent="0.3">
      <c r="B5" s="80" t="str">
        <f>'3.7.1'!B5:K5</f>
        <v>($000)</v>
      </c>
      <c r="C5" s="80"/>
      <c r="D5" s="80"/>
      <c r="E5" s="80"/>
      <c r="F5" s="80"/>
      <c r="G5" s="80"/>
      <c r="H5" s="80"/>
      <c r="I5" s="80"/>
      <c r="J5" s="80"/>
      <c r="K5" s="80"/>
    </row>
    <row r="6" spans="2:11" s="1" customFormat="1" ht="15" x14ac:dyDescent="0.3">
      <c r="B6" s="53"/>
      <c r="C6" s="53"/>
      <c r="D6" s="53"/>
      <c r="E6" s="53"/>
      <c r="F6" s="53"/>
      <c r="G6" s="53"/>
      <c r="H6" s="53"/>
      <c r="I6" s="53"/>
      <c r="J6" s="53"/>
      <c r="K6" s="53"/>
    </row>
    <row r="7" spans="2:11" s="6" customFormat="1" x14ac:dyDescent="0.25">
      <c r="E7" s="7"/>
      <c r="F7" s="7"/>
      <c r="G7" s="7"/>
      <c r="H7" s="7"/>
      <c r="I7" s="7"/>
      <c r="J7" s="7"/>
      <c r="K7" s="7"/>
    </row>
    <row r="8" spans="2:11" s="6" customFormat="1" ht="25" x14ac:dyDescent="0.25">
      <c r="D8" s="9" t="s">
        <v>166</v>
      </c>
      <c r="E8" s="9" t="s">
        <v>165</v>
      </c>
      <c r="F8" s="10"/>
      <c r="G8" s="9" t="s">
        <v>156</v>
      </c>
      <c r="H8" s="9" t="s">
        <v>157</v>
      </c>
      <c r="I8" s="9" t="s">
        <v>158</v>
      </c>
      <c r="J8" s="9" t="s">
        <v>164</v>
      </c>
      <c r="K8" s="9" t="s">
        <v>159</v>
      </c>
    </row>
    <row r="9" spans="2:11" s="6" customFormat="1" ht="22.5" customHeight="1" x14ac:dyDescent="0.25">
      <c r="B9" s="6" t="s">
        <v>90</v>
      </c>
      <c r="D9" s="11">
        <v>1304.573018209996</v>
      </c>
      <c r="E9" s="11">
        <v>1131.4835335141418</v>
      </c>
      <c r="G9" s="11">
        <v>1304.7534250847502</v>
      </c>
      <c r="H9" s="11">
        <v>1304.9838768688401</v>
      </c>
      <c r="I9" s="11">
        <v>1207.879401703641</v>
      </c>
      <c r="J9" s="11">
        <v>1502.0716889704302</v>
      </c>
      <c r="K9" s="11">
        <v>1055.5476387991803</v>
      </c>
    </row>
    <row r="10" spans="2:11" s="6" customFormat="1" ht="22.5" customHeight="1" x14ac:dyDescent="0.25">
      <c r="B10" s="6" t="s">
        <v>91</v>
      </c>
      <c r="D10" s="69">
        <v>34.426981790003872</v>
      </c>
      <c r="E10" s="69">
        <v>207.51646648585819</v>
      </c>
      <c r="G10" s="69">
        <v>34.097444915249682</v>
      </c>
      <c r="H10" s="69">
        <v>280.27467313115994</v>
      </c>
      <c r="I10" s="69">
        <v>190.22259829635902</v>
      </c>
      <c r="J10" s="69">
        <v>193.00835102956984</v>
      </c>
      <c r="K10" s="69">
        <v>198.96288200081972</v>
      </c>
    </row>
    <row r="11" spans="2:11" s="6" customFormat="1" ht="5.25" customHeight="1" x14ac:dyDescent="0.25">
      <c r="D11" s="68"/>
      <c r="E11" s="68"/>
      <c r="G11" s="68"/>
      <c r="H11" s="68"/>
      <c r="I11" s="68"/>
      <c r="J11" s="68"/>
      <c r="K11" s="68"/>
    </row>
    <row r="12" spans="2:11" s="6" customFormat="1" ht="22.5" customHeight="1" x14ac:dyDescent="0.25">
      <c r="B12" s="6" t="s">
        <v>88</v>
      </c>
      <c r="D12" s="70">
        <f>D9/D$15</f>
        <v>0.9742890352576522</v>
      </c>
      <c r="E12" s="70">
        <f>E9/E$15</f>
        <v>0.84502130956993404</v>
      </c>
      <c r="G12" s="70">
        <f>G9/G$15</f>
        <v>0.97453230551715608</v>
      </c>
      <c r="H12" s="70">
        <f>H9/H$15</f>
        <v>0.823199393479909</v>
      </c>
      <c r="I12" s="70">
        <f>I9/I$15</f>
        <v>0.86394226008091046</v>
      </c>
      <c r="J12" s="70">
        <f>J9/J$15</f>
        <v>0.88613614314662692</v>
      </c>
      <c r="K12" s="70">
        <f>K9/K$15</f>
        <v>0.84140198212611139</v>
      </c>
    </row>
    <row r="13" spans="2:11" s="6" customFormat="1" ht="22.5" customHeight="1" x14ac:dyDescent="0.25">
      <c r="B13" s="6" t="s">
        <v>89</v>
      </c>
      <c r="D13" s="70">
        <f>D10/D$15</f>
        <v>2.5710964742347929E-2</v>
      </c>
      <c r="E13" s="70">
        <f>E10/E$15</f>
        <v>0.15497869043006587</v>
      </c>
      <c r="G13" s="70">
        <f>G10/G$15</f>
        <v>2.5467694482843844E-2</v>
      </c>
      <c r="H13" s="70">
        <f>H10/H$15</f>
        <v>0.17680060652009097</v>
      </c>
      <c r="I13" s="70">
        <f>I10/I$15</f>
        <v>0.13605773991908962</v>
      </c>
      <c r="J13" s="70">
        <f>J10/J$15</f>
        <v>0.11386385685337302</v>
      </c>
      <c r="K13" s="70">
        <f>K10/K$15</f>
        <v>0.15859801787388861</v>
      </c>
    </row>
    <row r="14" spans="2:11" s="6" customFormat="1" ht="6" customHeight="1" x14ac:dyDescent="0.25">
      <c r="D14" s="70"/>
      <c r="E14" s="70"/>
      <c r="G14" s="70"/>
      <c r="H14" s="70"/>
      <c r="I14" s="70"/>
      <c r="J14" s="70"/>
      <c r="K14" s="70"/>
    </row>
    <row r="15" spans="2:11" s="6" customFormat="1" ht="22.5" customHeight="1" thickBot="1" x14ac:dyDescent="0.3">
      <c r="B15" s="6" t="s">
        <v>148</v>
      </c>
      <c r="D15" s="16">
        <f>SUM(D9:D10)</f>
        <v>1338.9999999999998</v>
      </c>
      <c r="E15" s="16">
        <f>SUM(E9:E10)</f>
        <v>1339</v>
      </c>
      <c r="G15" s="16">
        <f>SUM(G9:G10)</f>
        <v>1338.85087</v>
      </c>
      <c r="H15" s="16">
        <f>SUM(H9:H10)</f>
        <v>1585.25855</v>
      </c>
      <c r="I15" s="16">
        <f>SUM(I9:I10)</f>
        <v>1398.1019999999999</v>
      </c>
      <c r="J15" s="16">
        <f>SUM(J9:J10)</f>
        <v>1695.0800400000001</v>
      </c>
      <c r="K15" s="16">
        <f>SUM(K9:K10)</f>
        <v>1254.5105208</v>
      </c>
    </row>
    <row r="16" spans="2:11" s="6" customFormat="1" ht="22.5" customHeight="1" thickTop="1" x14ac:dyDescent="0.3">
      <c r="G16" s="50"/>
      <c r="H16" s="50"/>
      <c r="I16" s="50"/>
      <c r="J16" s="50"/>
      <c r="K16" s="50"/>
    </row>
  </sheetData>
  <pageMargins left="0.7" right="0.7" top="0.75" bottom="0.75" header="0.3" footer="0.3"/>
  <pageSetup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Button 1">
              <controlPr defaultSize="0" print="0" autoFill="0" autoPict="0" macro="[0]!Button3_Click">
                <anchor moveWithCells="1" sizeWithCells="1">
                  <from>
                    <xdr:col>0</xdr:col>
                    <xdr:colOff>12700</xdr:colOff>
                    <xdr:row>0</xdr:row>
                    <xdr:rowOff>0</xdr:rowOff>
                  </from>
                  <to>
                    <xdr:col>1</xdr:col>
                    <xdr:colOff>1212850</xdr:colOff>
                    <xdr:row>0</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44E569F0CE9741A35A2BD4576097D4" ma:contentTypeVersion="17" ma:contentTypeDescription="Create a new document." ma:contentTypeScope="" ma:versionID="a16075aa54fcd4c78c97db119283e12e">
  <xsd:schema xmlns:xsd="http://www.w3.org/2001/XMLSchema" xmlns:xs="http://www.w3.org/2001/XMLSchema" xmlns:p="http://schemas.microsoft.com/office/2006/metadata/properties" xmlns:ns2="ebfaebbf-4320-422c-ac1d-4cb4d6876cbf" targetNamespace="http://schemas.microsoft.com/office/2006/metadata/properties" ma:root="true" ma:fieldsID="35676714833749a66737a236046c62c4" ns2:_="">
    <xsd:import namespace="ebfaebbf-4320-422c-ac1d-4cb4d6876cb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faebbf-4320-422c-ac1d-4cb4d6876c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displayName="Author"/>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F5B613C9505E64298006A558FB3F52A" ma:contentTypeVersion="6" ma:contentTypeDescription="Create a new document." ma:contentTypeScope="" ma:versionID="12d0ead611c43adc7adf86061ff7ad38">
  <xsd:schema xmlns:xsd="http://www.w3.org/2001/XMLSchema" xmlns:xs="http://www.w3.org/2001/XMLSchema" xmlns:p="http://schemas.microsoft.com/office/2006/metadata/properties" xmlns:ns1="http://schemas.microsoft.com/sharepoint/v3" xmlns:ns2="ce19ce13-5fcc-45f5-a723-c36f2ab614e9" targetNamespace="http://schemas.microsoft.com/office/2006/metadata/properties" ma:root="true" ma:fieldsID="1bf833829de332f644f65413fe15efc8" ns1:_="" ns2:_="">
    <xsd:import namespace="http://schemas.microsoft.com/sharepoint/v3"/>
    <xsd:import namespace="ce19ce13-5fcc-45f5-a723-c36f2ab614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19ce13-5fcc-45f5-a723-c36f2ab614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BF20EC9-09FC-45E4-9F3B-B3575BCC44CE}"/>
</file>

<file path=customXml/itemProps2.xml><?xml version="1.0" encoding="utf-8"?>
<ds:datastoreItem xmlns:ds="http://schemas.openxmlformats.org/officeDocument/2006/customXml" ds:itemID="{5785D661-AA4D-4D7C-BF0F-09DA04D02C9F}"/>
</file>

<file path=customXml/itemProps3.xml><?xml version="1.0" encoding="utf-8"?>
<ds:datastoreItem xmlns:ds="http://schemas.openxmlformats.org/officeDocument/2006/customXml" ds:itemID="{FFFD113B-CFA2-45AB-81A9-B5EB65F6B70F}"/>
</file>

<file path=customXml/itemProps4.xml><?xml version="1.0" encoding="utf-8"?>
<ds:datastoreItem xmlns:ds="http://schemas.openxmlformats.org/officeDocument/2006/customXml" ds:itemID="{08CD2A00-58A8-45FF-B4EE-76FDDB20E5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26</vt:i4>
      </vt:variant>
    </vt:vector>
  </HeadingPairs>
  <TitlesOfParts>
    <vt:vector size="52" baseType="lpstr">
      <vt:lpstr>3.1</vt:lpstr>
      <vt:lpstr>3.2</vt:lpstr>
      <vt:lpstr>3.2.1</vt:lpstr>
      <vt:lpstr>3.3</vt:lpstr>
      <vt:lpstr>3.4</vt:lpstr>
      <vt:lpstr>3.4.1</vt:lpstr>
      <vt:lpstr>3.5</vt:lpstr>
      <vt:lpstr>3.6</vt:lpstr>
      <vt:lpstr>3.6.1</vt:lpstr>
      <vt:lpstr>3.7.1</vt:lpstr>
      <vt:lpstr>3.7.2</vt:lpstr>
      <vt:lpstr>3.8</vt:lpstr>
      <vt:lpstr>3.9</vt:lpstr>
      <vt:lpstr>3.10</vt:lpstr>
      <vt:lpstr>3.11</vt:lpstr>
      <vt:lpstr>3.11.1</vt:lpstr>
      <vt:lpstr>3.12</vt:lpstr>
      <vt:lpstr>3.13</vt:lpstr>
      <vt:lpstr>3.13.1</vt:lpstr>
      <vt:lpstr>3.13.1.1</vt:lpstr>
      <vt:lpstr>3.13.1.2</vt:lpstr>
      <vt:lpstr>3.13.1.3</vt:lpstr>
      <vt:lpstr>3.13.1.4</vt:lpstr>
      <vt:lpstr>3.13.2</vt:lpstr>
      <vt:lpstr>3.14</vt:lpstr>
      <vt:lpstr>3.15</vt:lpstr>
      <vt:lpstr>'3.1'!Print_Area</vt:lpstr>
      <vt:lpstr>'3.10'!Print_Area</vt:lpstr>
      <vt:lpstr>'3.11'!Print_Area</vt:lpstr>
      <vt:lpstr>'3.11.1'!Print_Area</vt:lpstr>
      <vt:lpstr>'3.12'!Print_Area</vt:lpstr>
      <vt:lpstr>'3.13'!Print_Area</vt:lpstr>
      <vt:lpstr>'3.13.1'!Print_Area</vt:lpstr>
      <vt:lpstr>'3.13.1.1'!Print_Area</vt:lpstr>
      <vt:lpstr>'3.13.1.2'!Print_Area</vt:lpstr>
      <vt:lpstr>'3.13.1.3'!Print_Area</vt:lpstr>
      <vt:lpstr>'3.13.1.4'!Print_Area</vt:lpstr>
      <vt:lpstr>'3.13.2'!Print_Area</vt:lpstr>
      <vt:lpstr>'3.14'!Print_Area</vt:lpstr>
      <vt:lpstr>'3.15'!Print_Area</vt:lpstr>
      <vt:lpstr>'3.2'!Print_Area</vt:lpstr>
      <vt:lpstr>'3.2.1'!Print_Area</vt:lpstr>
      <vt:lpstr>'3.3'!Print_Area</vt:lpstr>
      <vt:lpstr>'3.4'!Print_Area</vt:lpstr>
      <vt:lpstr>'3.4.1'!Print_Area</vt:lpstr>
      <vt:lpstr>'3.5'!Print_Area</vt:lpstr>
      <vt:lpstr>'3.6'!Print_Area</vt:lpstr>
      <vt:lpstr>'3.6.1'!Print_Area</vt:lpstr>
      <vt:lpstr>'3.7.1'!Print_Area</vt:lpstr>
      <vt:lpstr>'3.7.2'!Print_Area</vt:lpstr>
      <vt:lpstr>'3.8'!Print_Area</vt:lpstr>
      <vt:lpstr>'3.9'!Print_Area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2025-04-17T18:21:44Z</dcterms:created>
  <dcterms:modified xsi:type="dcterms:W3CDTF">2025-04-17T18:26:17Z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0x0101002F5B613C9505E64298006A558FB3F52A</vt:lpwstr>
  </property>
  <property fmtid="{D5CDD505-2E9C-101B-9397-08002B2CF9AE}" pid="3" name="_dlc_DocIdItemGuid">
    <vt:lpwstr>95ea03e5-5347-48d6-83fe-b784be01b3ba</vt:lpwstr>
  </property>
</Properties>
</file>