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10" windowWidth="19440" windowHeight="12240"/>
  </bookViews>
  <sheets>
    <sheet name="YECL Residential 870 kWh" sheetId="1" r:id="rId1"/>
  </sheets>
  <externalReferences>
    <externalReference r:id="rId2"/>
  </externalReferences>
  <definedNames>
    <definedName name="_xlnm.Print_Area" localSheetId="0">'YECL Residential 870 kWh'!$A$1:$G$60</definedName>
    <definedName name="_xlnm.Print_Titles" localSheetId="0">'YECL Residential 870 kWh'!$A:$C</definedName>
    <definedName name="xxExistingRiderC">'[1]RATE_WORK-2005'!$C$30</definedName>
    <definedName name="xxExistingRiderP">'[1]RATE_WORK-2005'!$C$29</definedName>
  </definedNames>
  <calcPr calcId="145621"/>
</workbook>
</file>

<file path=xl/calcChain.xml><?xml version="1.0" encoding="utf-8"?>
<calcChain xmlns="http://schemas.openxmlformats.org/spreadsheetml/2006/main">
  <c r="G23" i="1" l="1"/>
  <c r="B47" i="1"/>
  <c r="E45" i="1"/>
  <c r="G45" i="1" s="1"/>
  <c r="D45" i="1"/>
  <c r="B45" i="1"/>
  <c r="B41" i="1"/>
  <c r="B39" i="1"/>
  <c r="B38" i="1"/>
  <c r="E36" i="1"/>
  <c r="D36" i="1"/>
  <c r="G36" i="1" s="1"/>
  <c r="B36" i="1"/>
  <c r="E33" i="1"/>
  <c r="D33" i="1"/>
  <c r="G33" i="1" s="1"/>
  <c r="E32" i="1"/>
  <c r="G32" i="1" s="1"/>
  <c r="D32" i="1"/>
  <c r="D34" i="1" s="1"/>
  <c r="E30" i="1"/>
  <c r="G30" i="1" s="1"/>
  <c r="D30" i="1"/>
  <c r="D48" i="1" l="1"/>
  <c r="D47" i="1"/>
  <c r="D39" i="1"/>
  <c r="D38" i="1"/>
  <c r="D42" i="1" s="1"/>
  <c r="D50" i="1" s="1"/>
  <c r="D41" i="1"/>
  <c r="E34" i="1"/>
  <c r="D52" i="1" l="1"/>
  <c r="D51" i="1"/>
  <c r="E41" i="1"/>
  <c r="G41" i="1" s="1"/>
  <c r="G34" i="1"/>
  <c r="E39" i="1"/>
  <c r="G39" i="1" s="1"/>
  <c r="E47" i="1"/>
  <c r="E38" i="1"/>
  <c r="G38" i="1" s="1"/>
  <c r="E42" i="1" l="1"/>
  <c r="G47" i="1"/>
  <c r="E48" i="1"/>
  <c r="G48" i="1" s="1"/>
  <c r="G42" i="1" l="1"/>
  <c r="E50" i="1"/>
  <c r="G50" i="1" l="1"/>
  <c r="E51" i="1"/>
  <c r="G51" i="1" s="1"/>
  <c r="E52" i="1"/>
  <c r="G52" i="1" s="1"/>
</calcChain>
</file>

<file path=xl/sharedStrings.xml><?xml version="1.0" encoding="utf-8"?>
<sst xmlns="http://schemas.openxmlformats.org/spreadsheetml/2006/main" count="45" uniqueCount="36">
  <si>
    <t>Yukon Electrical Company Limited (YECL)</t>
  </si>
  <si>
    <t>Whitehorse Residential Monthly Bill Calculations - Rate 1160</t>
  </si>
  <si>
    <t>COMPONENT</t>
  </si>
  <si>
    <t>Rates</t>
  </si>
  <si>
    <t>ENERGY:</t>
  </si>
  <si>
    <t>kW.h</t>
  </si>
  <si>
    <t>CUSTOMER CHARGE</t>
  </si>
  <si>
    <t>$ / month</t>
  </si>
  <si>
    <t>ENERGY CHARGE (1st Block 0-1000 kWh)</t>
  </si>
  <si>
    <t>¢ / kW.h</t>
  </si>
  <si>
    <t>ENERGY CHARGE (2nd Block 1001-2500 kWh)</t>
  </si>
  <si>
    <t>RIDER F - FUEL ADJUSTMENT RIDER</t>
  </si>
  <si>
    <t>%</t>
  </si>
  <si>
    <t>RIDER J - YEC SHORTFALL 2012</t>
  </si>
  <si>
    <t>RIDER R1 - YEC SHORTFALL 2013</t>
  </si>
  <si>
    <t>RIDER R - YECL SHORTFALL (13-15)</t>
  </si>
  <si>
    <t>INTERIM ELECTRICAL REBATE (up to 1000 kWh)</t>
  </si>
  <si>
    <t>YUKON RELIEF/INCOME TAX REBATE</t>
  </si>
  <si>
    <t>ENERGY CHARGE 1st Block</t>
  </si>
  <si>
    <t>ENERGY CHARGE 2nd Block</t>
  </si>
  <si>
    <t>BASE RATE</t>
  </si>
  <si>
    <t>TOTAL (BEFORE RATE RELIEF AND GST)</t>
  </si>
  <si>
    <t>% Change M over M (Before Relief)</t>
  </si>
  <si>
    <t>TOTAL RELIEF</t>
  </si>
  <si>
    <t>TOTAL (INCLUDING RATE RELIEF, BEFORE GST)</t>
  </si>
  <si>
    <t>Relief</t>
  </si>
  <si>
    <t>GST</t>
  </si>
  <si>
    <t>TOTAL (INCLUDING RATE RELIEF AND GST)</t>
  </si>
  <si>
    <t>Rate Impact</t>
  </si>
  <si>
    <t>6.6%*</t>
  </si>
  <si>
    <t>1.9%**</t>
  </si>
  <si>
    <t>Difference</t>
  </si>
  <si>
    <t>$ Impact of removing 4.7% increase related to net salvage on a residential customer bill</t>
  </si>
  <si>
    <t>Page 1 of 1</t>
  </si>
  <si>
    <t>Response to Undertaking #1</t>
  </si>
  <si>
    <t>Attachment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</si>
</sst>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&quot;$&quot;#,##0.00_);\(&quot;$&quot;#,##0.00\)"/>
    <numFmt numFmtId="165" formatCode="_(&quot;$&quot;* #,##0.00_);_(&quot;$&quot;* \(#,##0.00\);_(&quot;$&quot;* &quot;-&quot;??_);_(@_)"/>
    <numFmt numFmtId="166" formatCode="0.000"/>
    <numFmt numFmtId="167" formatCode="0.000%"/>
    <numFmt numFmtId="168" formatCode="0.0%"/>
  </numFmts>
  <fonts count="9" x14ac:knownFonts="1">
    <font>
      <sz val="10"/>
      <name val="Arial"/>
      <family val="2"/>
    </font>
    <font>
      <sz val="10"/>
      <name val="Arial"/>
      <family val="2"/>
    </font>
    <font>
      <b/>
      <u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0"/>
      <color indexed="10"/>
      <name val="Tahoma"/>
      <family val="2"/>
    </font>
    <font>
      <b/>
      <sz val="10"/>
      <name val="Tahoma"/>
      <family val="2"/>
    </font>
    <font>
      <b/>
      <sz val="10"/>
      <color indexed="57"/>
      <name val="Tahoma"/>
      <family val="2"/>
    </font>
    <font>
      <sz val="10"/>
      <color theme="3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0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6" fillId="0" borderId="0" xfId="0" applyFont="1" applyAlignment="1">
      <alignment horizontal="left"/>
    </xf>
    <xf numFmtId="0" fontId="6" fillId="0" borderId="0" xfId="0" applyFont="1" applyFill="1" applyBorder="1" applyAlignment="1">
      <alignment horizontal="right"/>
    </xf>
    <xf numFmtId="0" fontId="3" fillId="0" borderId="0" xfId="0" applyFont="1" applyFill="1" applyBorder="1" applyAlignment="1">
      <alignment horizontal="center"/>
    </xf>
    <xf numFmtId="0" fontId="4" fillId="0" borderId="0" xfId="0" applyFont="1" applyFill="1" applyAlignment="1">
      <alignment vertical="center" textRotation="90"/>
    </xf>
    <xf numFmtId="0" fontId="6" fillId="0" borderId="0" xfId="0" applyFont="1" applyFill="1" applyBorder="1" applyAlignment="1">
      <alignment horizontal="left"/>
    </xf>
    <xf numFmtId="0" fontId="7" fillId="0" borderId="0" xfId="0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>
      <alignment horizontal="left"/>
    </xf>
    <xf numFmtId="164" fontId="3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Fill="1" applyBorder="1" applyAlignment="1" applyProtection="1">
      <alignment horizontal="center"/>
      <protection locked="0"/>
    </xf>
    <xf numFmtId="0" fontId="3" fillId="0" borderId="0" xfId="0" applyFont="1" applyFill="1" applyAlignment="1">
      <alignment horizontal="right"/>
    </xf>
    <xf numFmtId="166" fontId="3" fillId="0" borderId="0" xfId="0" applyNumberFormat="1" applyFont="1" applyFill="1" applyProtection="1">
      <protection locked="0"/>
    </xf>
    <xf numFmtId="166" fontId="3" fillId="0" borderId="0" xfId="0" applyNumberFormat="1" applyFont="1" applyFill="1" applyBorder="1" applyProtection="1">
      <protection locked="0"/>
    </xf>
    <xf numFmtId="167" fontId="3" fillId="0" borderId="0" xfId="2" applyNumberFormat="1" applyFont="1" applyFill="1" applyBorder="1" applyProtection="1">
      <protection locked="0"/>
    </xf>
    <xf numFmtId="167" fontId="3" fillId="0" borderId="0" xfId="2" applyNumberFormat="1" applyFont="1" applyFill="1" applyProtection="1">
      <protection locked="0"/>
    </xf>
    <xf numFmtId="0" fontId="3" fillId="0" borderId="0" xfId="0" applyFont="1" applyFill="1" applyAlignment="1">
      <alignment horizontal="left"/>
    </xf>
    <xf numFmtId="164" fontId="3" fillId="0" borderId="0" xfId="0" applyNumberFormat="1" applyFont="1" applyFill="1" applyAlignment="1">
      <alignment horizontal="left"/>
    </xf>
    <xf numFmtId="168" fontId="3" fillId="0" borderId="0" xfId="2" applyNumberFormat="1" applyFont="1" applyFill="1" applyBorder="1" applyProtection="1">
      <protection locked="0"/>
    </xf>
    <xf numFmtId="0" fontId="3" fillId="2" borderId="0" xfId="0" applyFont="1" applyFill="1"/>
    <xf numFmtId="0" fontId="3" fillId="0" borderId="0" xfId="0" applyFont="1" applyBorder="1" applyAlignment="1">
      <alignment horizontal="left"/>
    </xf>
    <xf numFmtId="165" fontId="3" fillId="0" borderId="0" xfId="1" applyFont="1" applyFill="1" applyAlignment="1" applyProtection="1">
      <alignment horizontal="right"/>
      <protection locked="0"/>
    </xf>
    <xf numFmtId="165" fontId="3" fillId="0" borderId="0" xfId="1" applyFont="1" applyAlignment="1">
      <alignment horizontal="right"/>
    </xf>
    <xf numFmtId="165" fontId="3" fillId="0" borderId="0" xfId="1" applyFont="1" applyBorder="1" applyAlignment="1">
      <alignment horizontal="right"/>
    </xf>
    <xf numFmtId="165" fontId="3" fillId="0" borderId="1" xfId="1" applyFont="1" applyBorder="1" applyAlignment="1">
      <alignment horizontal="right"/>
    </xf>
    <xf numFmtId="164" fontId="3" fillId="0" borderId="0" xfId="0" applyNumberFormat="1" applyFont="1" applyAlignment="1">
      <alignment horizontal="right"/>
    </xf>
    <xf numFmtId="165" fontId="3" fillId="0" borderId="0" xfId="1" applyFont="1" applyFill="1" applyAlignment="1">
      <alignment horizontal="right"/>
    </xf>
    <xf numFmtId="165" fontId="3" fillId="0" borderId="0" xfId="1" applyFont="1" applyFill="1" applyBorder="1" applyAlignment="1">
      <alignment horizontal="right"/>
    </xf>
    <xf numFmtId="0" fontId="6" fillId="0" borderId="0" xfId="0" applyFont="1" applyFill="1" applyAlignment="1">
      <alignment horizontal="left"/>
    </xf>
    <xf numFmtId="164" fontId="3" fillId="0" borderId="0" xfId="0" applyNumberFormat="1" applyFont="1" applyBorder="1" applyAlignment="1">
      <alignment horizontal="left"/>
    </xf>
    <xf numFmtId="165" fontId="3" fillId="0" borderId="2" xfId="1" applyFont="1" applyBorder="1" applyAlignment="1">
      <alignment horizontal="right"/>
    </xf>
    <xf numFmtId="164" fontId="6" fillId="0" borderId="0" xfId="0" applyNumberFormat="1" applyFont="1" applyBorder="1" applyAlignment="1">
      <alignment horizontal="left"/>
    </xf>
    <xf numFmtId="165" fontId="6" fillId="0" borderId="0" xfId="1" applyFont="1" applyAlignment="1">
      <alignment horizontal="right"/>
    </xf>
    <xf numFmtId="168" fontId="8" fillId="0" borderId="0" xfId="2" applyNumberFormat="1" applyFont="1" applyAlignment="1">
      <alignment horizontal="right"/>
    </xf>
    <xf numFmtId="0" fontId="6" fillId="0" borderId="0" xfId="0" applyFont="1"/>
    <xf numFmtId="165" fontId="6" fillId="0" borderId="0" xfId="1" applyFont="1" applyBorder="1" applyAlignment="1">
      <alignment horizontal="right"/>
    </xf>
    <xf numFmtId="168" fontId="3" fillId="0" borderId="0" xfId="2" applyNumberFormat="1" applyFont="1" applyAlignment="1">
      <alignment horizontal="right"/>
    </xf>
    <xf numFmtId="0" fontId="4" fillId="0" borderId="0" xfId="0" applyFont="1" applyFill="1" applyAlignment="1">
      <alignment horizontal="center" vertical="center" textRotation="90"/>
    </xf>
    <xf numFmtId="10" fontId="6" fillId="0" borderId="0" xfId="0" applyNumberFormat="1" applyFont="1" applyAlignment="1">
      <alignment horizontal="center"/>
    </xf>
    <xf numFmtId="9" fontId="3" fillId="0" borderId="0" xfId="2" applyFont="1" applyFill="1" applyBorder="1" applyProtection="1">
      <protection locked="0"/>
    </xf>
    <xf numFmtId="0" fontId="3" fillId="0" borderId="0" xfId="0" applyFont="1" applyFill="1"/>
    <xf numFmtId="2" fontId="3" fillId="0" borderId="0" xfId="0" applyNumberFormat="1" applyFont="1" applyFill="1" applyProtection="1">
      <protection locked="0"/>
    </xf>
    <xf numFmtId="2" fontId="3" fillId="0" borderId="0" xfId="0" applyNumberFormat="1" applyFont="1" applyFill="1"/>
    <xf numFmtId="10" fontId="3" fillId="0" borderId="0" xfId="2" applyNumberFormat="1" applyFont="1" applyFill="1" applyBorder="1" applyProtection="1">
      <protection locked="0"/>
    </xf>
    <xf numFmtId="168" fontId="3" fillId="0" borderId="0" xfId="2" applyNumberFormat="1" applyFont="1" applyFill="1" applyProtection="1">
      <protection locked="0"/>
    </xf>
    <xf numFmtId="0" fontId="3" fillId="3" borderId="0" xfId="0" applyFont="1" applyFill="1"/>
    <xf numFmtId="165" fontId="3" fillId="0" borderId="0" xfId="0" applyNumberFormat="1" applyFont="1"/>
    <xf numFmtId="165" fontId="3" fillId="0" borderId="2" xfId="0" applyNumberFormat="1" applyFont="1" applyBorder="1"/>
    <xf numFmtId="165" fontId="6" fillId="0" borderId="2" xfId="1" applyFont="1" applyBorder="1" applyAlignment="1">
      <alignment horizontal="right"/>
    </xf>
    <xf numFmtId="168" fontId="6" fillId="0" borderId="0" xfId="0" applyNumberFormat="1" applyFont="1"/>
    <xf numFmtId="15" fontId="6" fillId="0" borderId="0" xfId="0" applyNumberFormat="1" applyFont="1" applyFill="1" applyAlignment="1">
      <alignment horizontal="right"/>
    </xf>
    <xf numFmtId="164" fontId="3" fillId="0" borderId="0" xfId="0" applyNumberFormat="1" applyFont="1" applyFill="1"/>
    <xf numFmtId="168" fontId="6" fillId="0" borderId="0" xfId="2" applyNumberFormat="1" applyFont="1" applyFill="1" applyBorder="1" applyProtection="1">
      <protection locked="0"/>
    </xf>
    <xf numFmtId="0" fontId="3" fillId="0" borderId="0" xfId="0" applyFont="1" applyFill="1" applyBorder="1" applyAlignment="1">
      <alignment horizontal="right"/>
    </xf>
    <xf numFmtId="0" fontId="4" fillId="0" borderId="0" xfId="0" applyFont="1" applyFill="1" applyAlignment="1">
      <alignment horizontal="center" vertical="center" textRotation="90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55</xdr:row>
      <xdr:rowOff>1</xdr:rowOff>
    </xdr:from>
    <xdr:to>
      <xdr:col>5</xdr:col>
      <xdr:colOff>0</xdr:colOff>
      <xdr:row>58</xdr:row>
      <xdr:rowOff>71437</xdr:rowOff>
    </xdr:to>
    <xdr:sp macro="" textlink="">
      <xdr:nvSpPr>
        <xdr:cNvPr id="4" name="TextBox 3"/>
        <xdr:cNvSpPr txBox="1"/>
      </xdr:nvSpPr>
      <xdr:spPr>
        <a:xfrm>
          <a:off x="357188" y="9096376"/>
          <a:ext cx="5893593" cy="57149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* Increase as in O&amp;U filing</a:t>
          </a:r>
        </a:p>
        <a:p>
          <a:r>
            <a:rPr lang="en-US" sz="1100"/>
            <a:t>**</a:t>
          </a:r>
          <a:r>
            <a:rPr lang="en-US" sz="1100" baseline="0"/>
            <a:t> Increase excluding 4.7% related to net salvage</a:t>
          </a:r>
          <a:endParaRPr 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04-2005/North%20of%2060/NUY%2005-06%20GTA/Rate%20Design/Neg%20Set%20Final%20Phase%20I%20+%20Fran%20Tax%20Adj/05-06GTA%20YUL%20Rate%20Design%20Model-NegSetPhaseI+FTaxAdj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ies(12.1)"/>
      <sheetName val="Bill_Calcs(12.2)"/>
      <sheetName val="Rider A Tables(12.3)"/>
      <sheetName val="Sched of Determinants(12.4)"/>
      <sheetName val="2005 Franchise Taxes(12.5)"/>
      <sheetName val="Rider B(12.6)"/>
      <sheetName val="Schedule 2.1 Proposed Rev"/>
      <sheetName val="Rider A Determination"/>
      <sheetName val="Rate Design Worksheet"/>
      <sheetName val="Existing vs Proposed Rates"/>
      <sheetName val="RATE_WORK-2005"/>
      <sheetName val="RATE_WORK-2006-05ExistRates"/>
      <sheetName val="RATE_WORK-2006-05PropRates"/>
      <sheetName val="Canny"/>
      <sheetName val="2005 Sales Forecast"/>
      <sheetName val="2006 Sales Forecast"/>
      <sheetName val="2006 Franchise Taxes"/>
      <sheetName val="Rate Comparison"/>
      <sheetName val="Rev-Cost by Component"/>
      <sheetName val="R to C by Compone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29">
          <cell r="C29">
            <v>7.5009999999999993E-2</v>
          </cell>
        </row>
        <row r="30">
          <cell r="C30">
            <v>1.9308000000000001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4"/>
  </sheetPr>
  <dimension ref="A1:G61"/>
  <sheetViews>
    <sheetView showGridLines="0" tabSelected="1" zoomScale="80" zoomScaleNormal="80" workbookViewId="0">
      <selection activeCell="G3" sqref="G3"/>
    </sheetView>
  </sheetViews>
  <sheetFormatPr defaultRowHeight="12.75" x14ac:dyDescent="0.2"/>
  <cols>
    <col min="1" max="1" width="5.42578125" style="2" customWidth="1"/>
    <col min="2" max="2" width="46.28515625" style="2" customWidth="1"/>
    <col min="3" max="3" width="11.42578125" style="2" customWidth="1"/>
    <col min="4" max="5" width="15.42578125" style="2" customWidth="1"/>
    <col min="6" max="6" width="5.7109375" style="2" customWidth="1"/>
    <col min="7" max="7" width="11.5703125" style="2" bestFit="1" customWidth="1"/>
    <col min="8" max="16384" width="9.140625" style="2"/>
  </cols>
  <sheetData>
    <row r="1" spans="1:7" x14ac:dyDescent="0.2">
      <c r="G1" s="5" t="s">
        <v>34</v>
      </c>
    </row>
    <row r="2" spans="1:7" x14ac:dyDescent="0.2">
      <c r="G2" s="5" t="s">
        <v>35</v>
      </c>
    </row>
    <row r="3" spans="1:7" x14ac:dyDescent="0.2">
      <c r="G3" s="5" t="s">
        <v>33</v>
      </c>
    </row>
    <row r="4" spans="1:7" x14ac:dyDescent="0.2">
      <c r="G4" s="5"/>
    </row>
    <row r="5" spans="1:7" ht="18" x14ac:dyDescent="0.25">
      <c r="A5" s="1" t="s">
        <v>0</v>
      </c>
    </row>
    <row r="6" spans="1:7" ht="15" x14ac:dyDescent="0.2">
      <c r="A6" s="3" t="s">
        <v>1</v>
      </c>
      <c r="C6" s="4"/>
    </row>
    <row r="7" spans="1:7" ht="15" x14ac:dyDescent="0.2">
      <c r="A7" s="3" t="s">
        <v>32</v>
      </c>
      <c r="C7" s="4"/>
    </row>
    <row r="8" spans="1:7" ht="15" x14ac:dyDescent="0.2">
      <c r="A8" s="3"/>
    </row>
    <row r="9" spans="1:7" x14ac:dyDescent="0.2">
      <c r="A9" s="6"/>
      <c r="B9" s="7"/>
      <c r="C9" s="7"/>
      <c r="D9" s="43" t="s">
        <v>29</v>
      </c>
      <c r="E9" s="43" t="s">
        <v>30</v>
      </c>
      <c r="F9" s="43"/>
    </row>
    <row r="10" spans="1:7" ht="12.75" customHeight="1" x14ac:dyDescent="0.2">
      <c r="A10" s="9"/>
      <c r="B10" s="10" t="s">
        <v>2</v>
      </c>
      <c r="C10" s="11"/>
      <c r="D10" s="55" t="s">
        <v>28</v>
      </c>
      <c r="E10" s="55" t="s">
        <v>28</v>
      </c>
      <c r="F10" s="55"/>
      <c r="G10" s="39" t="s">
        <v>31</v>
      </c>
    </row>
    <row r="11" spans="1:7" ht="12.75" customHeight="1" x14ac:dyDescent="0.2">
      <c r="A11" s="59" t="s">
        <v>3</v>
      </c>
      <c r="B11" s="12" t="s">
        <v>4</v>
      </c>
      <c r="C11" s="22" t="s">
        <v>5</v>
      </c>
      <c r="D11" s="58">
        <v>870</v>
      </c>
      <c r="E11" s="58">
        <v>870</v>
      </c>
      <c r="F11" s="8"/>
    </row>
    <row r="12" spans="1:7" x14ac:dyDescent="0.2">
      <c r="A12" s="59"/>
      <c r="B12" s="10"/>
      <c r="C12" s="11"/>
      <c r="D12" s="45"/>
      <c r="E12" s="45"/>
      <c r="F12" s="45"/>
    </row>
    <row r="13" spans="1:7" x14ac:dyDescent="0.2">
      <c r="A13" s="59"/>
      <c r="B13" s="14" t="s">
        <v>6</v>
      </c>
      <c r="C13" s="15" t="s">
        <v>7</v>
      </c>
      <c r="D13" s="26">
        <v>14.65</v>
      </c>
      <c r="E13" s="26">
        <v>14.65</v>
      </c>
      <c r="F13" s="26"/>
    </row>
    <row r="14" spans="1:7" x14ac:dyDescent="0.2">
      <c r="A14" s="59"/>
      <c r="C14" s="11"/>
      <c r="D14" s="16"/>
      <c r="E14" s="16"/>
      <c r="F14" s="16"/>
    </row>
    <row r="15" spans="1:7" ht="15" customHeight="1" x14ac:dyDescent="0.2">
      <c r="A15" s="59"/>
      <c r="B15" s="14" t="s">
        <v>8</v>
      </c>
      <c r="C15" s="22" t="s">
        <v>9</v>
      </c>
      <c r="D15" s="46">
        <v>12.14</v>
      </c>
      <c r="E15" s="46">
        <v>12.14</v>
      </c>
      <c r="F15" s="46"/>
    </row>
    <row r="16" spans="1:7" x14ac:dyDescent="0.2">
      <c r="A16" s="59"/>
      <c r="B16" s="14" t="s">
        <v>10</v>
      </c>
      <c r="C16" s="22"/>
      <c r="D16" s="46">
        <v>12.82</v>
      </c>
      <c r="E16" s="46">
        <v>12.82</v>
      </c>
      <c r="F16" s="46"/>
    </row>
    <row r="17" spans="1:7" x14ac:dyDescent="0.2">
      <c r="A17" s="59"/>
      <c r="C17" s="56"/>
      <c r="D17" s="47"/>
      <c r="E17" s="47"/>
      <c r="F17" s="47"/>
    </row>
    <row r="18" spans="1:7" x14ac:dyDescent="0.2">
      <c r="A18" s="59"/>
      <c r="B18" s="14" t="s">
        <v>11</v>
      </c>
      <c r="C18" s="22" t="s">
        <v>9</v>
      </c>
      <c r="D18" s="17">
        <v>0.191</v>
      </c>
      <c r="E18" s="17">
        <v>0.191</v>
      </c>
      <c r="F18" s="17"/>
    </row>
    <row r="19" spans="1:7" x14ac:dyDescent="0.2">
      <c r="A19" s="59"/>
      <c r="B19" s="14"/>
      <c r="C19" s="22"/>
      <c r="D19" s="17"/>
      <c r="E19" s="17"/>
      <c r="F19" s="17"/>
    </row>
    <row r="20" spans="1:7" x14ac:dyDescent="0.2">
      <c r="A20" s="59"/>
      <c r="B20" s="14" t="s">
        <v>13</v>
      </c>
      <c r="C20" s="22" t="s">
        <v>12</v>
      </c>
      <c r="D20" s="48">
        <v>0.1101</v>
      </c>
      <c r="E20" s="48">
        <v>0.1101</v>
      </c>
      <c r="F20" s="48"/>
    </row>
    <row r="21" spans="1:7" x14ac:dyDescent="0.2">
      <c r="A21" s="59"/>
      <c r="B21" s="14" t="s">
        <v>14</v>
      </c>
      <c r="C21" s="22" t="s">
        <v>12</v>
      </c>
      <c r="D21" s="19">
        <v>3.6200000000000003E-2</v>
      </c>
      <c r="E21" s="19">
        <v>3.6200000000000003E-2</v>
      </c>
      <c r="F21" s="19"/>
    </row>
    <row r="22" spans="1:7" ht="12.75" customHeight="1" x14ac:dyDescent="0.2">
      <c r="A22" s="59"/>
      <c r="B22" s="14"/>
      <c r="C22" s="22"/>
      <c r="D22" s="19"/>
      <c r="E22" s="19"/>
      <c r="F22" s="19"/>
    </row>
    <row r="23" spans="1:7" x14ac:dyDescent="0.2">
      <c r="A23" s="59"/>
      <c r="B23" s="14" t="s">
        <v>15</v>
      </c>
      <c r="C23" s="22" t="s">
        <v>12</v>
      </c>
      <c r="D23" s="57">
        <v>6.6000000000000003E-2</v>
      </c>
      <c r="E23" s="57">
        <v>1.9E-2</v>
      </c>
      <c r="F23" s="23"/>
      <c r="G23" s="54">
        <f>E23-D23</f>
        <v>-4.7E-2</v>
      </c>
    </row>
    <row r="24" spans="1:7" x14ac:dyDescent="0.2">
      <c r="A24" s="9"/>
      <c r="B24" s="21"/>
      <c r="C24" s="22"/>
      <c r="D24" s="19"/>
      <c r="E24" s="23"/>
      <c r="F24" s="23"/>
    </row>
    <row r="25" spans="1:7" x14ac:dyDescent="0.2">
      <c r="A25" s="59" t="s">
        <v>25</v>
      </c>
      <c r="B25" s="14" t="s">
        <v>16</v>
      </c>
      <c r="C25" s="22" t="s">
        <v>9</v>
      </c>
      <c r="D25" s="18">
        <v>-2.661</v>
      </c>
      <c r="E25" s="18">
        <v>-2.661</v>
      </c>
      <c r="F25" s="18"/>
    </row>
    <row r="26" spans="1:7" ht="21.75" customHeight="1" x14ac:dyDescent="0.2">
      <c r="A26" s="59"/>
      <c r="B26" s="14"/>
      <c r="C26" s="22"/>
      <c r="D26" s="44"/>
      <c r="E26" s="44"/>
      <c r="F26" s="44"/>
    </row>
    <row r="27" spans="1:7" x14ac:dyDescent="0.2">
      <c r="A27" s="59"/>
      <c r="B27" s="14" t="s">
        <v>17</v>
      </c>
      <c r="C27" s="22" t="s">
        <v>12</v>
      </c>
      <c r="D27" s="20">
        <v>-7.4999999999999997E-3</v>
      </c>
      <c r="E27" s="20">
        <v>-7.4999999999999997E-3</v>
      </c>
      <c r="F27" s="20"/>
    </row>
    <row r="28" spans="1:7" x14ac:dyDescent="0.2">
      <c r="A28" s="42"/>
      <c r="B28" s="14" t="s">
        <v>26</v>
      </c>
      <c r="C28" s="22" t="s">
        <v>12</v>
      </c>
      <c r="D28" s="49">
        <v>0.05</v>
      </c>
      <c r="E28" s="49">
        <v>0.05</v>
      </c>
      <c r="F28" s="49"/>
    </row>
    <row r="29" spans="1:7" x14ac:dyDescent="0.2">
      <c r="A29" s="24"/>
      <c r="B29" s="24"/>
      <c r="C29" s="24"/>
      <c r="D29" s="24"/>
      <c r="E29" s="24"/>
      <c r="F29" s="50"/>
      <c r="G29" s="50"/>
    </row>
    <row r="30" spans="1:7" ht="12.75" customHeight="1" x14ac:dyDescent="0.2">
      <c r="A30" s="25"/>
      <c r="B30" s="14" t="s">
        <v>6</v>
      </c>
      <c r="D30" s="26">
        <f>D13</f>
        <v>14.65</v>
      </c>
      <c r="E30" s="26">
        <f>E13</f>
        <v>14.65</v>
      </c>
      <c r="F30" s="26"/>
      <c r="G30" s="51">
        <f>E30-D30</f>
        <v>0</v>
      </c>
    </row>
    <row r="31" spans="1:7" x14ac:dyDescent="0.2">
      <c r="A31" s="14"/>
      <c r="D31" s="5"/>
      <c r="E31" s="5"/>
      <c r="F31" s="16"/>
      <c r="G31" s="51"/>
    </row>
    <row r="32" spans="1:7" x14ac:dyDescent="0.2">
      <c r="A32" s="14"/>
      <c r="B32" s="14" t="s">
        <v>18</v>
      </c>
      <c r="D32" s="27">
        <f>ROUND(D15/100*MIN(D$11,1000),2)</f>
        <v>105.62</v>
      </c>
      <c r="E32" s="27">
        <f>ROUND(E15/100*MIN(E$11,1000),2)</f>
        <v>105.62</v>
      </c>
      <c r="F32" s="27"/>
      <c r="G32" s="51">
        <f t="shared" ref="G32:G52" si="0">E32-D32</f>
        <v>0</v>
      </c>
    </row>
    <row r="33" spans="1:7" x14ac:dyDescent="0.2">
      <c r="A33" s="14"/>
      <c r="B33" s="14" t="s">
        <v>19</v>
      </c>
      <c r="D33" s="27">
        <f>ROUND(D16/100*MAX(D$11-1000,0),2)</f>
        <v>0</v>
      </c>
      <c r="E33" s="27">
        <f>ROUND(E16/100*MAX(E$11-1000,0),2)</f>
        <v>0</v>
      </c>
      <c r="F33" s="27"/>
      <c r="G33" s="52">
        <f t="shared" si="0"/>
        <v>0</v>
      </c>
    </row>
    <row r="34" spans="1:7" x14ac:dyDescent="0.2">
      <c r="A34" s="14"/>
      <c r="B34" s="14" t="s">
        <v>20</v>
      </c>
      <c r="D34" s="29">
        <f>SUM(D30,D32:D33)</f>
        <v>120.27000000000001</v>
      </c>
      <c r="E34" s="29">
        <f>SUM(E30,E32:E33)</f>
        <v>120.27000000000001</v>
      </c>
      <c r="F34" s="28"/>
      <c r="G34" s="51">
        <f t="shared" si="0"/>
        <v>0</v>
      </c>
    </row>
    <row r="35" spans="1:7" x14ac:dyDescent="0.2">
      <c r="A35" s="14"/>
      <c r="D35" s="30"/>
      <c r="E35" s="30"/>
      <c r="F35" s="30"/>
      <c r="G35" s="51"/>
    </row>
    <row r="36" spans="1:7" x14ac:dyDescent="0.2">
      <c r="A36" s="14"/>
      <c r="B36" s="14" t="str">
        <f>B18</f>
        <v>RIDER F - FUEL ADJUSTMENT RIDER</v>
      </c>
      <c r="D36" s="31">
        <f>ROUND(D18*D$11/100,2)</f>
        <v>1.66</v>
      </c>
      <c r="E36" s="31">
        <f>ROUND(E18*E$11/100,2)</f>
        <v>1.66</v>
      </c>
      <c r="F36" s="31"/>
      <c r="G36" s="51">
        <f t="shared" si="0"/>
        <v>0</v>
      </c>
    </row>
    <row r="37" spans="1:7" x14ac:dyDescent="0.2">
      <c r="A37" s="14"/>
      <c r="B37" s="14"/>
      <c r="D37" s="31"/>
      <c r="E37" s="31"/>
      <c r="F37" s="31"/>
      <c r="G37" s="51"/>
    </row>
    <row r="38" spans="1:7" x14ac:dyDescent="0.2">
      <c r="A38" s="14"/>
      <c r="B38" s="14" t="str">
        <f>B20</f>
        <v>RIDER J - YEC SHORTFALL 2012</v>
      </c>
      <c r="D38" s="27">
        <f>ROUND(D$34*D20,2)</f>
        <v>13.24</v>
      </c>
      <c r="E38" s="27">
        <f>ROUND(E$34*E20,2)</f>
        <v>13.24</v>
      </c>
      <c r="F38" s="27"/>
      <c r="G38" s="51">
        <f t="shared" si="0"/>
        <v>0</v>
      </c>
    </row>
    <row r="39" spans="1:7" x14ac:dyDescent="0.2">
      <c r="A39" s="33"/>
      <c r="B39" s="14" t="str">
        <f>B21</f>
        <v>RIDER R1 - YEC SHORTFALL 2013</v>
      </c>
      <c r="C39" s="13"/>
      <c r="D39" s="27">
        <f>ROUND(D$34*D21,2)</f>
        <v>4.3499999999999996</v>
      </c>
      <c r="E39" s="27">
        <f>ROUND(E$34*E21,2)</f>
        <v>4.3499999999999996</v>
      </c>
      <c r="F39" s="27"/>
      <c r="G39" s="51">
        <f t="shared" si="0"/>
        <v>0</v>
      </c>
    </row>
    <row r="40" spans="1:7" x14ac:dyDescent="0.2">
      <c r="A40" s="33"/>
      <c r="B40" s="14"/>
      <c r="C40" s="13"/>
      <c r="D40" s="27"/>
      <c r="E40" s="27"/>
      <c r="F40" s="27"/>
      <c r="G40" s="51"/>
    </row>
    <row r="41" spans="1:7" x14ac:dyDescent="0.2">
      <c r="A41" s="33"/>
      <c r="B41" s="14" t="str">
        <f>B23</f>
        <v>RIDER R - YECL SHORTFALL (13-15)</v>
      </c>
      <c r="C41" s="34"/>
      <c r="D41" s="53">
        <f>ROUND(D$34*D23,2)</f>
        <v>7.94</v>
      </c>
      <c r="E41" s="53">
        <f>ROUND(E$34*E23,2)</f>
        <v>2.29</v>
      </c>
      <c r="F41" s="28"/>
      <c r="G41" s="52">
        <f t="shared" si="0"/>
        <v>-5.65</v>
      </c>
    </row>
    <row r="42" spans="1:7" x14ac:dyDescent="0.2">
      <c r="A42" s="33"/>
      <c r="B42" s="6" t="s">
        <v>21</v>
      </c>
      <c r="C42" s="36"/>
      <c r="D42" s="37">
        <f>SUM(D34:D41)</f>
        <v>147.46</v>
      </c>
      <c r="E42" s="37">
        <f>SUM(E34:E41)</f>
        <v>141.81</v>
      </c>
      <c r="F42" s="37"/>
      <c r="G42" s="51">
        <f t="shared" si="0"/>
        <v>-5.6500000000000057</v>
      </c>
    </row>
    <row r="43" spans="1:7" x14ac:dyDescent="0.2">
      <c r="A43" s="33"/>
      <c r="B43" s="6" t="s">
        <v>22</v>
      </c>
      <c r="C43" s="13"/>
      <c r="D43" s="38"/>
      <c r="E43" s="38"/>
      <c r="F43" s="38"/>
      <c r="G43" s="51"/>
    </row>
    <row r="44" spans="1:7" x14ac:dyDescent="0.2">
      <c r="A44" s="33"/>
      <c r="B44" s="6"/>
      <c r="C44" s="13"/>
      <c r="D44" s="38"/>
      <c r="E44" s="38"/>
      <c r="F44" s="38"/>
      <c r="G44" s="51"/>
    </row>
    <row r="45" spans="1:7" x14ac:dyDescent="0.2">
      <c r="A45" s="14"/>
      <c r="B45" s="14" t="str">
        <f>B25</f>
        <v>INTERIM ELECTRICAL REBATE (up to 1000 kWh)</v>
      </c>
      <c r="D45" s="31">
        <f>ROUND((MIN(D$11,1000)*D25)/100,2)</f>
        <v>-23.15</v>
      </c>
      <c r="E45" s="31">
        <f>ROUND((MIN(E$11,1000)*E25)/100,2)</f>
        <v>-23.15</v>
      </c>
      <c r="F45" s="31"/>
      <c r="G45" s="51">
        <f t="shared" si="0"/>
        <v>0</v>
      </c>
    </row>
    <row r="46" spans="1:7" x14ac:dyDescent="0.2">
      <c r="A46" s="14"/>
      <c r="B46" s="14"/>
      <c r="D46" s="27"/>
      <c r="E46" s="27"/>
      <c r="F46" s="27"/>
      <c r="G46" s="51"/>
    </row>
    <row r="47" spans="1:7" x14ac:dyDescent="0.2">
      <c r="A47" s="14"/>
      <c r="B47" s="14" t="str">
        <f>B27</f>
        <v>YUKON RELIEF/INCOME TAX REBATE</v>
      </c>
      <c r="D47" s="35">
        <f>ROUND(D$34*D27,2)</f>
        <v>-0.9</v>
      </c>
      <c r="E47" s="35">
        <f>ROUND(E$34*E27,2)</f>
        <v>-0.9</v>
      </c>
      <c r="F47" s="28"/>
      <c r="G47" s="52">
        <f t="shared" si="0"/>
        <v>0</v>
      </c>
    </row>
    <row r="48" spans="1:7" x14ac:dyDescent="0.2">
      <c r="A48" s="14"/>
      <c r="B48" s="14" t="s">
        <v>23</v>
      </c>
      <c r="D48" s="28">
        <f>SUM(D45:D47)</f>
        <v>-24.049999999999997</v>
      </c>
      <c r="E48" s="28">
        <f>SUM(E45:E47)</f>
        <v>-24.049999999999997</v>
      </c>
      <c r="F48" s="28"/>
      <c r="G48" s="51">
        <f t="shared" si="0"/>
        <v>0</v>
      </c>
    </row>
    <row r="49" spans="1:7" x14ac:dyDescent="0.2">
      <c r="A49" s="14"/>
      <c r="B49" s="14"/>
      <c r="D49" s="28"/>
      <c r="E49" s="28"/>
      <c r="F49" s="28"/>
      <c r="G49" s="51"/>
    </row>
    <row r="50" spans="1:7" x14ac:dyDescent="0.2">
      <c r="A50" s="14"/>
      <c r="B50" s="6" t="s">
        <v>24</v>
      </c>
      <c r="C50" s="39"/>
      <c r="D50" s="40">
        <f>SUM(D42,D48)</f>
        <v>123.41000000000001</v>
      </c>
      <c r="E50" s="40">
        <f>SUM(E42,E48)</f>
        <v>117.76</v>
      </c>
      <c r="F50" s="40"/>
      <c r="G50" s="51">
        <f t="shared" si="0"/>
        <v>-5.6500000000000057</v>
      </c>
    </row>
    <row r="51" spans="1:7" x14ac:dyDescent="0.2">
      <c r="A51" s="14"/>
      <c r="B51" s="14" t="s">
        <v>26</v>
      </c>
      <c r="C51" s="39"/>
      <c r="D51" s="35">
        <f>D50*D28</f>
        <v>6.1705000000000005</v>
      </c>
      <c r="E51" s="35">
        <f>E50*E28</f>
        <v>5.8880000000000008</v>
      </c>
      <c r="F51" s="28"/>
      <c r="G51" s="52">
        <f t="shared" si="0"/>
        <v>-0.28249999999999975</v>
      </c>
    </row>
    <row r="52" spans="1:7" x14ac:dyDescent="0.2">
      <c r="A52" s="14"/>
      <c r="B52" s="6" t="s">
        <v>27</v>
      </c>
      <c r="C52" s="39"/>
      <c r="D52" s="40">
        <f>SUM(D50:D51)</f>
        <v>129.5805</v>
      </c>
      <c r="E52" s="40">
        <f>SUM(E50:E51)</f>
        <v>123.64800000000001</v>
      </c>
      <c r="F52" s="40"/>
      <c r="G52" s="51">
        <f t="shared" si="0"/>
        <v>-5.9324999999999903</v>
      </c>
    </row>
    <row r="53" spans="1:7" x14ac:dyDescent="0.2">
      <c r="A53" s="14"/>
      <c r="B53" s="6"/>
      <c r="D53" s="38"/>
      <c r="E53" s="38"/>
      <c r="F53" s="38"/>
    </row>
    <row r="54" spans="1:7" x14ac:dyDescent="0.2">
      <c r="A54" s="14"/>
      <c r="B54" s="6"/>
      <c r="D54" s="38"/>
      <c r="E54" s="38"/>
      <c r="F54" s="38"/>
    </row>
    <row r="55" spans="1:7" x14ac:dyDescent="0.2">
      <c r="A55" s="14"/>
      <c r="B55" s="6"/>
      <c r="D55" s="38"/>
      <c r="E55" s="38"/>
      <c r="F55" s="38"/>
    </row>
    <row r="56" spans="1:7" x14ac:dyDescent="0.2">
      <c r="A56" s="14"/>
      <c r="D56" s="5"/>
      <c r="E56" s="5"/>
      <c r="F56" s="5"/>
    </row>
    <row r="57" spans="1:7" x14ac:dyDescent="0.2">
      <c r="A57" s="14"/>
      <c r="D57" s="32"/>
      <c r="E57" s="32"/>
      <c r="F57" s="32"/>
    </row>
    <row r="58" spans="1:7" x14ac:dyDescent="0.2">
      <c r="A58" s="14"/>
      <c r="B58" s="14"/>
      <c r="D58" s="41"/>
      <c r="E58" s="41"/>
      <c r="F58" s="41"/>
    </row>
    <row r="59" spans="1:7" x14ac:dyDescent="0.2">
      <c r="A59" s="14"/>
      <c r="B59" s="14"/>
      <c r="D59" s="41"/>
      <c r="E59" s="41"/>
      <c r="F59" s="41"/>
    </row>
    <row r="61" spans="1:7" x14ac:dyDescent="0.2">
      <c r="A61" s="14"/>
      <c r="D61" s="5"/>
      <c r="E61" s="5"/>
      <c r="F61" s="5"/>
    </row>
  </sheetData>
  <mergeCells count="2">
    <mergeCell ref="A11:A23"/>
    <mergeCell ref="A25:A27"/>
  </mergeCells>
  <dataValidations disablePrompts="1" count="1">
    <dataValidation type="whole" allowBlank="1" showInputMessage="1" showErrorMessage="1" errorTitle="First and 2nd Energy Block Only" error="Energy must be 2500 kWh or less. " prompt="Energy must be 2500 kWh or less. Calculates first and second energy block only." sqref="D11:F11">
      <formula1>0</formula1>
      <formula2>2500</formula2>
    </dataValidation>
  </dataValidations>
  <pageMargins left="0.75" right="0.5" top="0.49" bottom="0.25" header="0.25" footer="0.25"/>
  <pageSetup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YECL Residential 870 kWh</vt:lpstr>
      <vt:lpstr>'YECL Residential 870 kWh'!Print_Area</vt:lpstr>
      <vt:lpstr>'YECL Residential 870 kWh'!Print_Titles</vt:lpstr>
    </vt:vector>
  </TitlesOfParts>
  <Company>ATCO I-TEK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Hocker, Rochelle</dc:creator>
  <cp:lastModifiedBy>Deana</cp:lastModifiedBy>
  <cp:lastPrinted>2013-11-05T15:30:04Z</cp:lastPrinted>
  <dcterms:created xsi:type="dcterms:W3CDTF">2013-08-08T17:49:11Z</dcterms:created>
  <dcterms:modified xsi:type="dcterms:W3CDTF">2014-03-25T06:37:37Z</dcterms:modified>
</cp:coreProperties>
</file>