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harepoint.yec.yk.ca/Departments/Finance/Gnwkp/Corporate Accounting/Rates and Riders/Rider F/Rider F - Quarterly Filings to YUB/"/>
    </mc:Choice>
  </mc:AlternateContent>
  <bookViews>
    <workbookView xWindow="0" yWindow="0" windowWidth="28800" windowHeight="1092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Table'!$A$1:$S$133</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O136" i="2" l="1"/>
  <c r="S136" i="2" s="1"/>
  <c r="D136" i="2"/>
  <c r="Q136" i="2" s="1"/>
  <c r="O135" i="2"/>
  <c r="D135" i="2"/>
  <c r="Q135" i="2" s="1"/>
  <c r="O134" i="2"/>
  <c r="D134" i="2"/>
  <c r="Q134" i="2" s="1"/>
  <c r="K134" i="2" l="1"/>
  <c r="F134" i="2" s="1"/>
  <c r="S135" i="2"/>
  <c r="R134" i="2"/>
  <c r="S134" i="2"/>
  <c r="S133" i="2"/>
  <c r="Q133" i="2"/>
  <c r="O133" i="2"/>
  <c r="Q132" i="2"/>
  <c r="P132" i="2"/>
  <c r="D132" i="2"/>
  <c r="B132" i="2"/>
  <c r="O132" i="2" s="1"/>
  <c r="S132" i="2" s="1"/>
  <c r="S131" i="2"/>
  <c r="Q131" i="2"/>
  <c r="P131" i="2"/>
  <c r="O131" i="2"/>
  <c r="R131" i="2" s="1"/>
  <c r="K131" i="2"/>
  <c r="M131" i="2" s="1"/>
  <c r="F131" i="2"/>
  <c r="G131" i="2" s="1"/>
  <c r="R135" i="2" l="1"/>
  <c r="K135" i="2"/>
  <c r="F135" i="2" s="1"/>
  <c r="G132" i="2"/>
  <c r="M132" i="2"/>
  <c r="K133" i="2" s="1"/>
  <c r="F133" i="2" s="1"/>
  <c r="K132" i="2"/>
  <c r="F132" i="2" s="1"/>
  <c r="R132" i="2"/>
  <c r="R133" i="2" s="1"/>
  <c r="R136" i="2" l="1"/>
  <c r="K136" i="2"/>
  <c r="F136" i="2" s="1"/>
  <c r="Q130" i="2"/>
  <c r="P130" i="2"/>
  <c r="O130" i="2"/>
  <c r="S130" i="2" s="1"/>
  <c r="Q129" i="2"/>
  <c r="P129" i="2"/>
  <c r="O129" i="2"/>
  <c r="S129" i="2" s="1"/>
  <c r="B129" i="2"/>
  <c r="Q128" i="2"/>
  <c r="P128" i="2"/>
  <c r="O128" i="2"/>
  <c r="K128" i="2" s="1"/>
  <c r="M128" i="2" l="1"/>
  <c r="F128" i="2"/>
  <c r="G128" i="2" s="1"/>
  <c r="R128" i="2"/>
  <c r="R129" i="2" s="1"/>
  <c r="R130" i="2" s="1"/>
  <c r="S128" i="2"/>
  <c r="Q127" i="2"/>
  <c r="P127" i="2"/>
  <c r="O127" i="2"/>
  <c r="S127" i="2" s="1"/>
  <c r="Q126" i="2"/>
  <c r="P126" i="2"/>
  <c r="O126" i="2"/>
  <c r="S126" i="2" s="1"/>
  <c r="Q125" i="2"/>
  <c r="P125" i="2"/>
  <c r="O125" i="2"/>
  <c r="K129" i="2" l="1"/>
  <c r="F129" i="2" s="1"/>
  <c r="G129" i="2" s="1"/>
  <c r="S125" i="2"/>
  <c r="M129" i="2" l="1"/>
  <c r="S124" i="2"/>
  <c r="Q124" i="2"/>
  <c r="P124" i="2"/>
  <c r="O124" i="2"/>
  <c r="Q123" i="2"/>
  <c r="P123" i="2"/>
  <c r="O123" i="2"/>
  <c r="S123" i="2" s="1"/>
  <c r="B123" i="2"/>
  <c r="Q122" i="2"/>
  <c r="P122" i="2"/>
  <c r="O122" i="2"/>
  <c r="M130" i="2" l="1"/>
  <c r="K130" i="2"/>
  <c r="F130" i="2" s="1"/>
  <c r="G130" i="2" s="1"/>
  <c r="S122" i="2"/>
  <c r="S121" i="2"/>
  <c r="Q121" i="2"/>
  <c r="P121" i="2"/>
  <c r="O121" i="2"/>
  <c r="Q120" i="2"/>
  <c r="P120" i="2"/>
  <c r="O120" i="2"/>
  <c r="S120" i="2" s="1"/>
  <c r="Q119" i="2"/>
  <c r="P119" i="2"/>
  <c r="O119" i="2"/>
  <c r="S119" i="2" s="1"/>
  <c r="Q118" i="2" l="1"/>
  <c r="S118" i="2" s="1"/>
  <c r="P118" i="2"/>
  <c r="O118" i="2"/>
  <c r="Q117" i="2"/>
  <c r="P117" i="2"/>
  <c r="B117" i="2"/>
  <c r="O117" i="2" s="1"/>
  <c r="S117" i="2" s="1"/>
  <c r="Q116" i="2"/>
  <c r="P116" i="2"/>
  <c r="O116" i="2"/>
  <c r="S116" i="2" l="1"/>
  <c r="Q115" i="2"/>
  <c r="P115" i="2"/>
  <c r="B115" i="2"/>
  <c r="O115" i="2" s="1"/>
  <c r="S115" i="2" s="1"/>
  <c r="Q114" i="2"/>
  <c r="P114" i="2"/>
  <c r="B114" i="2"/>
  <c r="O114" i="2" s="1"/>
  <c r="S114" i="2" s="1"/>
  <c r="Q113" i="2"/>
  <c r="P113" i="2"/>
  <c r="O113" i="2"/>
  <c r="S113" i="2" l="1"/>
  <c r="Q112" i="2"/>
  <c r="P112" i="2"/>
  <c r="O112" i="2"/>
  <c r="S112" i="2" s="1"/>
  <c r="Q111" i="2"/>
  <c r="P111" i="2"/>
  <c r="O111" i="2"/>
  <c r="Q110" i="2"/>
  <c r="P110" i="2"/>
  <c r="O110" i="2"/>
  <c r="S111" i="2" l="1"/>
  <c r="S110" i="2"/>
  <c r="Q109" i="2"/>
  <c r="P109" i="2"/>
  <c r="O109" i="2"/>
  <c r="S109" i="2" s="1"/>
  <c r="Q108" i="2"/>
  <c r="P108" i="2"/>
  <c r="S108" i="2" s="1"/>
  <c r="O108" i="2"/>
  <c r="Q107" i="2"/>
  <c r="P107" i="2"/>
  <c r="O107" i="2"/>
  <c r="S107" i="2" s="1"/>
  <c r="Q106" i="2"/>
  <c r="P106" i="2"/>
  <c r="O106" i="2"/>
  <c r="S106" i="2" s="1"/>
  <c r="F106" i="2"/>
  <c r="Q105" i="2"/>
  <c r="P105" i="2"/>
  <c r="O105" i="2"/>
  <c r="S105" i="2" s="1"/>
  <c r="F105" i="2"/>
  <c r="Q104" i="2"/>
  <c r="P104" i="2"/>
  <c r="O104" i="2"/>
  <c r="S104" i="2" s="1"/>
  <c r="F104" i="2"/>
  <c r="Q103" i="2"/>
  <c r="P103" i="2"/>
  <c r="O103" i="2"/>
  <c r="F103" i="2"/>
  <c r="Q102" i="2"/>
  <c r="P102" i="2"/>
  <c r="O102" i="2"/>
  <c r="S102" i="2" s="1"/>
  <c r="F102" i="2"/>
  <c r="P101" i="2"/>
  <c r="O101" i="2"/>
  <c r="F101" i="2"/>
  <c r="E101" i="2"/>
  <c r="D101" i="2"/>
  <c r="Q100" i="2"/>
  <c r="P100" i="2"/>
  <c r="O100" i="2"/>
  <c r="F100" i="2"/>
  <c r="Q99" i="2"/>
  <c r="P99" i="2"/>
  <c r="F99" i="2"/>
  <c r="B99" i="2"/>
  <c r="O99" i="2" s="1"/>
  <c r="S99" i="2" s="1"/>
  <c r="Q98" i="2"/>
  <c r="P98" i="2"/>
  <c r="O98" i="2"/>
  <c r="F98" i="2"/>
  <c r="Q97" i="2"/>
  <c r="P97" i="2"/>
  <c r="O97" i="2"/>
  <c r="S97" i="2" s="1"/>
  <c r="F97" i="2"/>
  <c r="Q96" i="2"/>
  <c r="P96" i="2"/>
  <c r="F96" i="2"/>
  <c r="B96" i="2"/>
  <c r="O96" i="2" s="1"/>
  <c r="P95" i="2"/>
  <c r="O95" i="2"/>
  <c r="F95" i="2"/>
  <c r="D95" i="2"/>
  <c r="Q95" i="2" s="1"/>
  <c r="Q94" i="2"/>
  <c r="P94" i="2"/>
  <c r="O94" i="2"/>
  <c r="F94" i="2"/>
  <c r="D94" i="2"/>
  <c r="Q93" i="2"/>
  <c r="P93" i="2"/>
  <c r="O93" i="2"/>
  <c r="F93" i="2"/>
  <c r="Q92" i="2"/>
  <c r="P92" i="2"/>
  <c r="O92" i="2"/>
  <c r="F92" i="2"/>
  <c r="Q91" i="2"/>
  <c r="P91" i="2"/>
  <c r="O91" i="2"/>
  <c r="F91" i="2"/>
  <c r="D91" i="2"/>
  <c r="Q90" i="2"/>
  <c r="P90" i="2"/>
  <c r="O90" i="2"/>
  <c r="F90" i="2"/>
  <c r="S96" i="2" l="1"/>
  <c r="S103" i="2"/>
  <c r="S98" i="2"/>
  <c r="S100" i="2"/>
  <c r="S91" i="2"/>
  <c r="S93" i="2"/>
  <c r="Q101" i="2"/>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R119" i="2" s="1"/>
  <c r="R120" i="2" s="1"/>
  <c r="R121" i="2" s="1"/>
  <c r="R122" i="2" s="1"/>
  <c r="R123" i="2" s="1"/>
  <c r="R124" i="2" s="1"/>
  <c r="R125" i="2" s="1"/>
  <c r="R126" i="2" s="1"/>
  <c r="R127"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l="1"/>
  <c r="M83" i="2"/>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l="1"/>
  <c r="K113" i="2" s="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 r="K119" i="2" l="1"/>
  <c r="F119" i="2" s="1"/>
  <c r="G119" i="2" s="1"/>
  <c r="M119" i="2" l="1"/>
  <c r="K120" i="2" l="1"/>
  <c r="F120" i="2" s="1"/>
  <c r="G120" i="2" s="1"/>
  <c r="M120" i="2" l="1"/>
  <c r="K121" i="2" l="1"/>
  <c r="F121" i="2" s="1"/>
  <c r="G121" i="2" s="1"/>
  <c r="M121" i="2" l="1"/>
  <c r="K122" i="2" l="1"/>
  <c r="F122" i="2" s="1"/>
  <c r="G122" i="2" s="1"/>
  <c r="M122" i="2" l="1"/>
  <c r="K123" i="2"/>
  <c r="F123" i="2" s="1"/>
  <c r="G123" i="2" s="1"/>
  <c r="M123" i="2" l="1"/>
  <c r="K124" i="2" l="1"/>
  <c r="F124" i="2" s="1"/>
  <c r="G124" i="2" s="1"/>
  <c r="M124" i="2" l="1"/>
  <c r="K125" i="2" l="1"/>
  <c r="F125" i="2" s="1"/>
  <c r="G125" i="2" s="1"/>
  <c r="M125" i="2" l="1"/>
  <c r="K126" i="2"/>
  <c r="F126" i="2" s="1"/>
  <c r="G126" i="2" s="1"/>
  <c r="M126" i="2" l="1"/>
  <c r="K127" i="2"/>
  <c r="F127" i="2" s="1"/>
  <c r="G127" i="2" s="1"/>
  <c r="M127" i="2" l="1"/>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<sst xmlns="http://schemas.openxmlformats.org/spreadsheetml/2006/main" count="55" uniqueCount="27">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</sst>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 #,##0.00_);_(* \(#,##0.00\);_(* &quot;-&quot;??_);_(@_)"/>
    <numFmt numFmtId="166" formatCode="_(* #,##0_);_(* \(#,##0\);_(* &quot;-&quot;??_);_(@_)"/>
    <numFmt numFmtId="167" formatCode="_(* #,##0.0000_);_(* \(#,##0.0000\);_(* &quot;-&quot;??_);_(@_)"/>
    <numFmt numFmtId="168"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165" fontId="2" fillId="0" borderId="0" applyFont="0" applyFill="0" applyBorder="0" applyAlignment="0" applyProtection="0"/>
    <xf numFmtId="165" fontId="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165" fontId="4" fillId="0" borderId="0" xfId="1" applyFont="1" applyFill="1"/>
    <xf numFmtId="166" fontId="4" fillId="0" borderId="0" xfId="1" applyNumberFormat="1" applyFont="1" applyFill="1"/>
    <xf numFmtId="166" fontId="4" fillId="0" borderId="0" xfId="0" applyNumberFormat="1" applyFont="1" applyFill="1"/>
    <xf numFmtId="0" fontId="4" fillId="0" borderId="0" xfId="0" applyFont="1" applyFill="1"/>
    <xf numFmtId="166" fontId="4" fillId="2" borderId="0" xfId="0" applyNumberFormat="1" applyFont="1" applyFill="1"/>
    <xf numFmtId="165" fontId="4" fillId="2" borderId="0" xfId="1" applyNumberFormat="1" applyFont="1" applyFill="1"/>
    <xf numFmtId="166" fontId="4" fillId="2" borderId="0" xfId="1" applyNumberFormat="1" applyFont="1" applyFill="1"/>
    <xf numFmtId="166" fontId="2" fillId="0" borderId="0" xfId="0" applyNumberFormat="1" applyFont="1"/>
    <xf numFmtId="165" fontId="4" fillId="0" borderId="0" xfId="0" applyNumberFormat="1" applyFont="1" applyFill="1"/>
    <xf numFmtId="17" fontId="2" fillId="0" borderId="0" xfId="0" applyNumberFormat="1" applyFont="1" applyFill="1"/>
    <xf numFmtId="165" fontId="2" fillId="0" borderId="0" xfId="1" applyFont="1" applyFill="1"/>
    <xf numFmtId="166" fontId="2" fillId="0" borderId="0" xfId="1" applyNumberFormat="1" applyFont="1" applyFill="1"/>
    <xf numFmtId="166" fontId="2" fillId="0" borderId="0" xfId="0" applyNumberFormat="1" applyFont="1" applyFill="1"/>
    <xf numFmtId="165" fontId="2" fillId="0" borderId="0" xfId="1" applyNumberFormat="1" applyFont="1" applyFill="1"/>
    <xf numFmtId="0" fontId="2" fillId="0" borderId="0" xfId="0" applyFont="1" applyFill="1"/>
    <xf numFmtId="166" fontId="2" fillId="2" borderId="0" xfId="0" applyNumberFormat="1" applyFont="1" applyFill="1"/>
    <xf numFmtId="165" fontId="2" fillId="2" borderId="0" xfId="1" applyNumberFormat="1" applyFont="1" applyFill="1"/>
    <xf numFmtId="166" fontId="2" fillId="2" borderId="0" xfId="1" applyNumberFormat="1" applyFont="1" applyFill="1"/>
    <xf numFmtId="165" fontId="2" fillId="0" borderId="0" xfId="0" applyNumberFormat="1" applyFont="1" applyFill="1"/>
    <xf numFmtId="17" fontId="2" fillId="2" borderId="0" xfId="0" applyNumberFormat="1" applyFont="1" applyFill="1"/>
    <xf numFmtId="165" fontId="2" fillId="2" borderId="0" xfId="1" applyFont="1" applyFill="1"/>
    <xf numFmtId="0" fontId="2" fillId="2" borderId="0" xfId="0" applyFont="1" applyFill="1"/>
    <xf numFmtId="165" fontId="2" fillId="2" borderId="0" xfId="0" applyNumberFormat="1" applyFont="1" applyFill="1"/>
    <xf numFmtId="17" fontId="4" fillId="2" borderId="0" xfId="0" applyNumberFormat="1" applyFont="1" applyFill="1"/>
    <xf numFmtId="166" fontId="4" fillId="0" borderId="0" xfId="0" applyNumberFormat="1" applyFont="1"/>
    <xf numFmtId="165" fontId="4" fillId="2" borderId="0" xfId="0" applyNumberFormat="1" applyFont="1" applyFill="1"/>
    <xf numFmtId="0" fontId="4" fillId="2" borderId="0" xfId="0" applyFont="1" applyFill="1"/>
    <xf numFmtId="166" fontId="0" fillId="0" borderId="0" xfId="0" applyNumberFormat="1" applyFont="1" applyFill="1"/>
    <xf numFmtId="1" fontId="5" fillId="2" borderId="0" xfId="0" applyNumberFormat="1" applyFont="1" applyFill="1" applyAlignment="1">
      <alignment horizontal="left"/>
    </xf>
    <xf numFmtId="166" fontId="4" fillId="0" borderId="0" xfId="1" applyNumberFormat="1" applyFont="1" applyFill="1" applyAlignment="1">
      <alignment horizontal="right"/>
    </xf>
    <xf numFmtId="0" fontId="6" fillId="0" borderId="0" xfId="0" applyFont="1"/>
    <xf numFmtId="166" fontId="0" fillId="2" borderId="0" xfId="0" applyNumberFormat="1" applyFont="1" applyFill="1"/>
    <xf numFmtId="0" fontId="7" fillId="0" borderId="0" xfId="0" applyFont="1"/>
    <xf numFmtId="17" fontId="0" fillId="0" borderId="0" xfId="0" applyNumberFormat="1" applyFont="1" applyFill="1"/>
    <xf numFmtId="168" fontId="4" fillId="0" borderId="0" xfId="1" applyNumberFormat="1" applyFont="1" applyFill="1"/>
    <xf numFmtId="168" fontId="2" fillId="0" borderId="0" xfId="1" applyNumberFormat="1" applyFont="1" applyFill="1"/>
    <xf numFmtId="165" fontId="0" fillId="0" borderId="0" xfId="0" applyNumberFormat="1" applyFont="1" applyFill="1"/>
    <xf numFmtId="166" fontId="10" fillId="0" borderId="0" xfId="1" applyNumberFormat="1" applyFont="1"/>
    <xf numFmtId="166"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6"/>
  <sheetViews>
    <sheetView tabSelected="1" zoomScaleNormal="100" workbookViewId="0">
      <selection activeCell="T133" sqref="T133"/>
    </sheetView>
  </sheetViews>
  <sheetFormatPr defaultRowHeight="11.25" outlineLevelRow="3" outlineLevelCol="1" x14ac:dyDescent="0.2"/>
  <cols>
    <col min="1" max="1" width="10.140625" style="37" customWidth="1"/>
    <col min="2" max="2" width="14.5703125" style="37" customWidth="1" outlineLevel="1"/>
    <col min="3" max="3" width="13.28515625" style="37" customWidth="1" outlineLevel="1"/>
    <col min="4" max="5" width="12.140625" style="37" customWidth="1" outlineLevel="1"/>
    <col min="6" max="6" width="12.85546875" style="37" customWidth="1" outlineLevel="1"/>
    <col min="7" max="7" width="13" style="37" customWidth="1" outlineLevel="1"/>
    <col min="8" max="8" width="3.42578125" style="37" customWidth="1" outlineLevel="1"/>
    <col min="9" max="9" width="14.140625" style="37" customWidth="1" outlineLevel="1"/>
    <col min="10" max="10" width="12.7109375" style="37" customWidth="1" outlineLevel="1"/>
    <col min="11" max="12" width="12.42578125" style="37" customWidth="1" outlineLevel="1"/>
    <col min="13" max="13" width="12.28515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24</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B4" s="47" t="s">
        <v>2</v>
      </c>
      <c r="C4" s="48"/>
      <c r="D4" s="48"/>
      <c r="E4" s="48"/>
      <c r="F4" s="48"/>
      <c r="G4" s="49"/>
      <c r="I4" s="47" t="s">
        <v>20</v>
      </c>
      <c r="J4" s="48"/>
      <c r="K4" s="48"/>
      <c r="L4" s="48"/>
      <c r="M4" s="49"/>
      <c r="O4" s="47" t="s">
        <v>3</v>
      </c>
      <c r="P4" s="48"/>
      <c r="Q4" s="48"/>
      <c r="R4" s="48"/>
      <c r="S4" s="49"/>
    </row>
    <row r="5" spans="1:20" s="3" customFormat="1" ht="38.25" x14ac:dyDescent="0.2">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2.75" hidden="1" outlineLevel="2" x14ac:dyDescent="0.2">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75" hidden="1" outlineLevel="3" x14ac:dyDescent="0.2">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2.75" hidden="1" outlineLevel="2" collapsed="1" x14ac:dyDescent="0.2">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75" hidden="1" outlineLevel="3" x14ac:dyDescent="0.2">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2">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2">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2">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2">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2.75" hidden="1" outlineLevel="1" x14ac:dyDescent="0.2">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2.75" hidden="1" outlineLevel="1" collapsed="1" x14ac:dyDescent="0.2">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2.75" hidden="1" outlineLevel="1" x14ac:dyDescent="0.2">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2.75" hidden="1" outlineLevel="1" x14ac:dyDescent="0.2">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2.75" hidden="1" outlineLevel="1" x14ac:dyDescent="0.2">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2.75" hidden="1" outlineLevel="1" x14ac:dyDescent="0.2">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2.75" hidden="1" outlineLevel="1" x14ac:dyDescent="0.2">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2.75" hidden="1" outlineLevel="1" x14ac:dyDescent="0.2">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2.75" hidden="1" outlineLevel="1" x14ac:dyDescent="0.2">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2.75" hidden="1" outlineLevel="1" x14ac:dyDescent="0.2">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2.75" hidden="1" outlineLevel="1" x14ac:dyDescent="0.2">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2.75" hidden="1" outlineLevel="1" x14ac:dyDescent="0.2">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2.75" hidden="1" outlineLevel="1" x14ac:dyDescent="0.2">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2.75" hidden="1" outlineLevel="1" x14ac:dyDescent="0.2">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2.75" hidden="1" outlineLevel="2" collapsed="1" x14ac:dyDescent="0.2">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2.75" hidden="1" outlineLevel="2" x14ac:dyDescent="0.2">
      <c r="A61" s="30"/>
      <c r="B61" s="24"/>
      <c r="C61" s="18"/>
      <c r="D61" s="24"/>
      <c r="E61" s="18"/>
      <c r="F61" s="38"/>
      <c r="G61" s="8"/>
      <c r="H61" s="9"/>
      <c r="I61" s="18"/>
      <c r="J61" s="18"/>
      <c r="K61" s="9"/>
      <c r="L61" s="9"/>
      <c r="M61" s="8"/>
      <c r="N61" s="11"/>
      <c r="O61" s="24"/>
      <c r="P61" s="24"/>
      <c r="Q61" s="24"/>
      <c r="R61" s="13"/>
      <c r="S61" s="31"/>
    </row>
    <row r="62" spans="1:20" s="28" customFormat="1" ht="12.75" hidden="1" outlineLevel="2" x14ac:dyDescent="0.2">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2.75" hidden="1" outlineLevel="2" x14ac:dyDescent="0.2">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2.75" hidden="1" outlineLevel="2" x14ac:dyDescent="0.2">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2.75" hidden="1" outlineLevel="2" x14ac:dyDescent="0.2">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2.75" hidden="1" outlineLevel="2" x14ac:dyDescent="0.2">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2.75" hidden="1" outlineLevel="2" x14ac:dyDescent="0.2">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2.75" hidden="1" outlineLevel="2" x14ac:dyDescent="0.2">
      <c r="A68" s="40"/>
      <c r="B68" s="18"/>
      <c r="C68" s="18"/>
      <c r="D68" s="18"/>
      <c r="E68" s="18"/>
      <c r="F68" s="34"/>
      <c r="G68" s="18"/>
      <c r="H68" s="34"/>
      <c r="I68" s="18"/>
      <c r="J68" s="18"/>
      <c r="K68" s="34"/>
      <c r="L68" s="34"/>
      <c r="M68" s="8"/>
      <c r="N68" s="34"/>
      <c r="O68" s="18"/>
      <c r="P68" s="18"/>
      <c r="Q68" s="18"/>
      <c r="R68" s="8"/>
      <c r="S68" s="9"/>
    </row>
    <row r="69" spans="1:20" ht="12.75" hidden="1" outlineLevel="2" x14ac:dyDescent="0.2">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2.75" hidden="1" outlineLevel="2" x14ac:dyDescent="0.2">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2.75" hidden="1" outlineLevel="2" x14ac:dyDescent="0.2">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75" hidden="1" outlineLevel="2" x14ac:dyDescent="0.2">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32" si="55">+C72</f>
        <v>482.64</v>
      </c>
      <c r="Q72" s="18">
        <f t="shared" ref="Q72:Q76" si="56">+E72+J72+D72</f>
        <v>5.0599999999999996</v>
      </c>
      <c r="R72" s="18">
        <f>R71+O72+Q72+P72</f>
        <v>-979.86011624472746</v>
      </c>
      <c r="S72" s="19">
        <f t="shared" ref="S72:S74" si="57">SUM(O72:Q72)</f>
        <v>35468.03</v>
      </c>
    </row>
    <row r="73" spans="1:20" ht="12.75" hidden="1" outlineLevel="2" x14ac:dyDescent="0.2">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75" hidden="1" outlineLevel="2" x14ac:dyDescent="0.2">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75" hidden="1" outlineLevel="2" x14ac:dyDescent="0.2">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75" hidden="1" outlineLevel="2" x14ac:dyDescent="0.2">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2">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75" hidden="1" outlineLevel="1" x14ac:dyDescent="0.2">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75" hidden="1" outlineLevel="1" x14ac:dyDescent="0.2">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2.75" hidden="1" outlineLevel="1" x14ac:dyDescent="0.2">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75" hidden="1" outlineLevel="1" x14ac:dyDescent="0.2">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75" hidden="1" outlineLevel="1" x14ac:dyDescent="0.2">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75" hidden="1" outlineLevel="1" x14ac:dyDescent="0.2">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75" hidden="1" outlineLevel="1" x14ac:dyDescent="0.2">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75" hidden="1" outlineLevel="1" x14ac:dyDescent="0.2">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75" hidden="1" outlineLevel="1" x14ac:dyDescent="0.2">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75" hidden="1" outlineLevel="1" x14ac:dyDescent="0.2">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36" si="84">+E87+J87+D87</f>
        <v>-107600.52</v>
      </c>
      <c r="R87" s="18">
        <f t="shared" ref="R87:R94" si="85">R86+O87+Q87+P87</f>
        <v>658161.4698837552</v>
      </c>
      <c r="S87" s="19">
        <f t="shared" ref="S87:S95" si="86">SUM(O87:Q87)</f>
        <v>33104.559999999983</v>
      </c>
    </row>
    <row r="88" spans="1:19" ht="12.75" hidden="1" outlineLevel="1" x14ac:dyDescent="0.2">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2.75" hidden="1" outlineLevel="1" x14ac:dyDescent="0.2">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75" hidden="1" outlineLevel="1" x14ac:dyDescent="0.2">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75" hidden="1" outlineLevel="1" x14ac:dyDescent="0.2">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75" hidden="1" outlineLevel="1" x14ac:dyDescent="0.2">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75" hidden="1" outlineLevel="1" x14ac:dyDescent="0.2">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75" hidden="1" outlineLevel="1" x14ac:dyDescent="0.2">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75" hidden="1" outlineLevel="1" x14ac:dyDescent="0.2">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75" hidden="1" outlineLevel="1" x14ac:dyDescent="0.2">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75" hidden="1" outlineLevel="1" x14ac:dyDescent="0.2">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75" hidden="1" outlineLevel="1" x14ac:dyDescent="0.2">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75" hidden="1" outlineLevel="1" x14ac:dyDescent="0.2">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75" hidden="1" outlineLevel="1" x14ac:dyDescent="0.2">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2.75" hidden="1" outlineLevel="1" x14ac:dyDescent="0.2">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75" hidden="1" outlineLevel="1" x14ac:dyDescent="0.2">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75" hidden="1" outlineLevel="1" x14ac:dyDescent="0.2">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75" hidden="1" outlineLevel="1" x14ac:dyDescent="0.2">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36" si="105">B104+I104</f>
        <v>72999.55</v>
      </c>
      <c r="P104" s="18">
        <f t="shared" si="55"/>
        <v>-1004.7</v>
      </c>
      <c r="Q104" s="18">
        <f t="shared" si="84"/>
        <v>-239893.38</v>
      </c>
      <c r="R104" s="18">
        <f>R103+O104+Q104+P104</f>
        <v>-1584672.7001162448</v>
      </c>
      <c r="S104" s="19">
        <f>SUM(O104:Q104)</f>
        <v>-167898.53</v>
      </c>
      <c r="T104" s="29"/>
    </row>
    <row r="105" spans="1:25" ht="12.75" hidden="1" outlineLevel="1" x14ac:dyDescent="0.2">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75" hidden="1" outlineLevel="1" x14ac:dyDescent="0.2">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2.75" hidden="1" outlineLevel="1" x14ac:dyDescent="0.2">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2.75" hidden="1" outlineLevel="1" x14ac:dyDescent="0.2">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75" hidden="1" outlineLevel="1" x14ac:dyDescent="0.2">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36"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hidden="1" customHeight="1" outlineLevel="1" x14ac:dyDescent="0.2">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75" hidden="1" outlineLevel="1" x14ac:dyDescent="0.2">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75" hidden="1" outlineLevel="1" x14ac:dyDescent="0.2">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75" hidden="1" outlineLevel="1" x14ac:dyDescent="0.2">
      <c r="A113" s="40">
        <v>43039</v>
      </c>
      <c r="B113" s="18">
        <v>2473.11</v>
      </c>
      <c r="C113" s="18">
        <v>-10781.51</v>
      </c>
      <c r="D113" s="18">
        <v>-439.82</v>
      </c>
      <c r="E113" s="18">
        <v>-311.24</v>
      </c>
      <c r="F113" s="19">
        <f t="shared" ref="F113:F136"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36" si="110">R112+O113+Q113+P113</f>
        <v>38589.039883754856</v>
      </c>
      <c r="S113" s="19">
        <f t="shared" ref="S113:S130" si="111">SUM(O113:Q113)</f>
        <v>-28502.750000000004</v>
      </c>
    </row>
    <row r="114" spans="1:19" ht="12.75" hidden="1" outlineLevel="1" x14ac:dyDescent="0.2">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2.75" collapsed="1" x14ac:dyDescent="0.2">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75" x14ac:dyDescent="0.2">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75" x14ac:dyDescent="0.2">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75" x14ac:dyDescent="0.2">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75" x14ac:dyDescent="0.2">
      <c r="A119" s="40">
        <v>43220</v>
      </c>
      <c r="B119" s="18">
        <v>5160.8599999999997</v>
      </c>
      <c r="C119" s="18">
        <v>0</v>
      </c>
      <c r="D119" s="18">
        <v>-448.14</v>
      </c>
      <c r="E119" s="18">
        <v>-415.61</v>
      </c>
      <c r="F119" s="19">
        <f t="shared" si="107"/>
        <v>1066.9379316618038</v>
      </c>
      <c r="G119" s="18">
        <f>SUM(B119:F119)+G118</f>
        <v>22558.440728216545</v>
      </c>
      <c r="H119" s="19"/>
      <c r="I119" s="18">
        <v>-95019.95</v>
      </c>
      <c r="J119" s="18">
        <v>-3651.11</v>
      </c>
      <c r="K119" s="19">
        <f t="shared" si="106"/>
        <v>-1066.9379316618038</v>
      </c>
      <c r="L119" s="19"/>
      <c r="M119" s="18">
        <f t="shared" ref="M119:M121" si="117">SUM(I119:K119)+M118</f>
        <v>-523809.67584446125</v>
      </c>
      <c r="N119" s="19"/>
      <c r="O119" s="18">
        <f t="shared" si="105"/>
        <v>-89859.09</v>
      </c>
      <c r="P119" s="18">
        <f t="shared" si="55"/>
        <v>0</v>
      </c>
      <c r="Q119" s="18">
        <f t="shared" si="84"/>
        <v>-4514.8600000000006</v>
      </c>
      <c r="R119" s="18">
        <f t="shared" si="110"/>
        <v>-501251.23511624511</v>
      </c>
      <c r="S119" s="19">
        <f t="shared" si="111"/>
        <v>-94373.95</v>
      </c>
    </row>
    <row r="120" spans="1:19" ht="12.75" x14ac:dyDescent="0.2">
      <c r="A120" s="40">
        <v>43251</v>
      </c>
      <c r="B120" s="18">
        <v>959.11</v>
      </c>
      <c r="C120" s="18">
        <v>0</v>
      </c>
      <c r="D120" s="18">
        <v>-360.36</v>
      </c>
      <c r="E120" s="18">
        <v>-332.36</v>
      </c>
      <c r="F120" s="19">
        <f t="shared" si="107"/>
        <v>824.6042210227406</v>
      </c>
      <c r="G120" s="18">
        <f t="shared" ref="G120:G121" si="118">SUM(B120:F120)+G119</f>
        <v>23649.434949239287</v>
      </c>
      <c r="H120" s="19"/>
      <c r="I120" s="18">
        <v>-92488.82</v>
      </c>
      <c r="J120" s="18">
        <v>-2631.54</v>
      </c>
      <c r="K120" s="19">
        <f t="shared" si="106"/>
        <v>-824.6042210227406</v>
      </c>
      <c r="L120" s="19"/>
      <c r="M120" s="18">
        <f t="shared" si="117"/>
        <v>-619754.64006548398</v>
      </c>
      <c r="N120" s="19"/>
      <c r="O120" s="18">
        <f t="shared" si="105"/>
        <v>-91529.71</v>
      </c>
      <c r="P120" s="18">
        <f t="shared" si="55"/>
        <v>0</v>
      </c>
      <c r="Q120" s="18">
        <f t="shared" si="84"/>
        <v>-3324.26</v>
      </c>
      <c r="R120" s="18">
        <f t="shared" si="110"/>
        <v>-596105.20511624508</v>
      </c>
      <c r="S120" s="19">
        <f t="shared" si="111"/>
        <v>-94853.97</v>
      </c>
    </row>
    <row r="121" spans="1:19" ht="12.75" x14ac:dyDescent="0.2">
      <c r="A121" s="40">
        <v>43281</v>
      </c>
      <c r="B121" s="18">
        <v>2904.93</v>
      </c>
      <c r="C121" s="18">
        <v>-84.33</v>
      </c>
      <c r="D121" s="18">
        <v>-302.14999999999998</v>
      </c>
      <c r="E121" s="18">
        <v>-354.83</v>
      </c>
      <c r="F121" s="19">
        <f t="shared" si="107"/>
        <v>781.64044145323669</v>
      </c>
      <c r="G121" s="18">
        <f t="shared" si="118"/>
        <v>26594.695390692523</v>
      </c>
      <c r="H121" s="19"/>
      <c r="I121" s="18">
        <v>-87024.46</v>
      </c>
      <c r="J121" s="18">
        <v>-2536.36</v>
      </c>
      <c r="K121" s="19">
        <f t="shared" si="106"/>
        <v>-781.64044145323669</v>
      </c>
      <c r="L121" s="19"/>
      <c r="M121" s="18">
        <f t="shared" si="117"/>
        <v>-710097.10050693725</v>
      </c>
      <c r="N121" s="19"/>
      <c r="O121" s="18">
        <f t="shared" si="105"/>
        <v>-84119.530000000013</v>
      </c>
      <c r="P121" s="18">
        <f t="shared" si="55"/>
        <v>-84.33</v>
      </c>
      <c r="Q121" s="18">
        <f t="shared" si="84"/>
        <v>-3193.34</v>
      </c>
      <c r="R121" s="18">
        <f t="shared" si="110"/>
        <v>-683502.40511624503</v>
      </c>
      <c r="S121" s="19">
        <f t="shared" si="111"/>
        <v>-87397.200000000012</v>
      </c>
    </row>
    <row r="122" spans="1:19" ht="12.75" x14ac:dyDescent="0.2">
      <c r="A122" s="40">
        <v>43312</v>
      </c>
      <c r="B122" s="18">
        <v>2537.14</v>
      </c>
      <c r="C122" s="18">
        <v>-124.32</v>
      </c>
      <c r="D122" s="18">
        <v>-345.58</v>
      </c>
      <c r="E122" s="18">
        <v>-337.81</v>
      </c>
      <c r="F122" s="19">
        <f t="shared" si="107"/>
        <v>802.56672156944524</v>
      </c>
      <c r="G122" s="18">
        <f t="shared" ref="G122" si="119">SUM(B122:F122)+G121</f>
        <v>29126.692112261968</v>
      </c>
      <c r="H122" s="19"/>
      <c r="I122" s="18">
        <v>-76996.62</v>
      </c>
      <c r="J122" s="18">
        <v>-2417.39</v>
      </c>
      <c r="K122" s="19">
        <f t="shared" si="106"/>
        <v>-802.56672156944524</v>
      </c>
      <c r="L122" s="19"/>
      <c r="M122" s="18">
        <f t="shared" ref="M122:M124" si="120">SUM(I122:K122)+M121</f>
        <v>-790313.67722850665</v>
      </c>
      <c r="N122" s="19"/>
      <c r="O122" s="18">
        <f t="shared" si="105"/>
        <v>-74459.48</v>
      </c>
      <c r="P122" s="18">
        <f t="shared" si="55"/>
        <v>-124.32</v>
      </c>
      <c r="Q122" s="18">
        <f t="shared" si="84"/>
        <v>-3100.7799999999997</v>
      </c>
      <c r="R122" s="18">
        <f t="shared" si="110"/>
        <v>-761186.98511624499</v>
      </c>
      <c r="S122" s="19">
        <f t="shared" si="111"/>
        <v>-77684.58</v>
      </c>
    </row>
    <row r="123" spans="1:19" ht="12.75" x14ac:dyDescent="0.2">
      <c r="A123" s="40">
        <v>43343</v>
      </c>
      <c r="B123" s="18">
        <f>280.02-1619.9</f>
        <v>-1339.88</v>
      </c>
      <c r="C123" s="18">
        <v>-1006.32</v>
      </c>
      <c r="D123" s="18">
        <v>-340.96</v>
      </c>
      <c r="E123" s="18">
        <v>-356.25</v>
      </c>
      <c r="F123" s="19">
        <f t="shared" si="107"/>
        <v>796.46078811600319</v>
      </c>
      <c r="G123" s="18">
        <f t="shared" ref="G123" si="121">SUM(B123:F123)+G122</f>
        <v>26879.742900377969</v>
      </c>
      <c r="H123" s="19"/>
      <c r="I123" s="18">
        <v>-81577.990000000005</v>
      </c>
      <c r="J123" s="18">
        <v>-2317.8200000000002</v>
      </c>
      <c r="K123" s="19">
        <f t="shared" si="106"/>
        <v>-796.46078811600319</v>
      </c>
      <c r="L123" s="19"/>
      <c r="M123" s="18">
        <f t="shared" si="120"/>
        <v>-875005.94801662269</v>
      </c>
      <c r="N123" s="19"/>
      <c r="O123" s="18">
        <f t="shared" si="105"/>
        <v>-82917.87000000001</v>
      </c>
      <c r="P123" s="18">
        <f t="shared" si="55"/>
        <v>-1006.32</v>
      </c>
      <c r="Q123" s="18">
        <f t="shared" si="84"/>
        <v>-3015.03</v>
      </c>
      <c r="R123" s="18">
        <f t="shared" si="110"/>
        <v>-848126.20511624496</v>
      </c>
      <c r="S123" s="19">
        <f t="shared" si="111"/>
        <v>-86939.220000000016</v>
      </c>
    </row>
    <row r="124" spans="1:19" ht="12.75" x14ac:dyDescent="0.2">
      <c r="A124" s="40">
        <v>43373</v>
      </c>
      <c r="B124" s="18">
        <v>51.42</v>
      </c>
      <c r="C124" s="18">
        <v>-520.48</v>
      </c>
      <c r="D124" s="18">
        <v>-333.56</v>
      </c>
      <c r="E124" s="18">
        <v>-404.97</v>
      </c>
      <c r="F124" s="19">
        <f t="shared" si="107"/>
        <v>834.9869241174124</v>
      </c>
      <c r="G124" s="18">
        <f t="shared" ref="G124" si="122">SUM(B124:F124)+G123</f>
        <v>26507.139824495382</v>
      </c>
      <c r="H124" s="19"/>
      <c r="I124" s="18">
        <v>-89545.43</v>
      </c>
      <c r="J124" s="18">
        <v>-2619.66</v>
      </c>
      <c r="K124" s="19">
        <f t="shared" si="106"/>
        <v>-834.9869241174124</v>
      </c>
      <c r="L124" s="19"/>
      <c r="M124" s="18">
        <f t="shared" si="120"/>
        <v>-968006.02494074008</v>
      </c>
      <c r="N124" s="19"/>
      <c r="O124" s="18">
        <f t="shared" si="105"/>
        <v>-89494.01</v>
      </c>
      <c r="P124" s="18">
        <f t="shared" si="55"/>
        <v>-520.48</v>
      </c>
      <c r="Q124" s="18">
        <f t="shared" si="84"/>
        <v>-3358.19</v>
      </c>
      <c r="R124" s="18">
        <f t="shared" si="110"/>
        <v>-941498.8851162449</v>
      </c>
      <c r="S124" s="19">
        <f t="shared" si="111"/>
        <v>-93372.68</v>
      </c>
    </row>
    <row r="125" spans="1:19" ht="12.75" x14ac:dyDescent="0.2">
      <c r="A125" s="40">
        <v>43404</v>
      </c>
      <c r="B125" s="18">
        <v>1002.15</v>
      </c>
      <c r="C125" s="18">
        <v>-28.8</v>
      </c>
      <c r="D125" s="18">
        <v>-305.83999999999997</v>
      </c>
      <c r="E125" s="18">
        <v>-364.23</v>
      </c>
      <c r="F125" s="19">
        <f t="shared" si="107"/>
        <v>757.63481167918508</v>
      </c>
      <c r="G125" s="18">
        <f t="shared" ref="G125:G127" si="123">SUM(B125:F125)+G124</f>
        <v>27568.054636174566</v>
      </c>
      <c r="H125" s="19"/>
      <c r="I125" s="18">
        <v>-125351.13</v>
      </c>
      <c r="J125" s="18">
        <v>-2722.63</v>
      </c>
      <c r="K125" s="19">
        <f t="shared" si="106"/>
        <v>-757.63481167918508</v>
      </c>
      <c r="L125" s="19"/>
      <c r="M125" s="18">
        <f>SUM(I125:K125)+M124</f>
        <v>-1096837.4197524192</v>
      </c>
      <c r="N125" s="19"/>
      <c r="O125" s="18">
        <f t="shared" si="105"/>
        <v>-124348.98000000001</v>
      </c>
      <c r="P125" s="18">
        <f t="shared" si="55"/>
        <v>-28.8</v>
      </c>
      <c r="Q125" s="18">
        <f t="shared" si="84"/>
        <v>-3392.7000000000003</v>
      </c>
      <c r="R125" s="18">
        <f t="shared" si="110"/>
        <v>-1069269.3651162449</v>
      </c>
      <c r="S125" s="19">
        <f t="shared" si="111"/>
        <v>-127770.48000000001</v>
      </c>
    </row>
    <row r="126" spans="1:19" ht="12.75" x14ac:dyDescent="0.2">
      <c r="A126" s="40">
        <v>43434</v>
      </c>
      <c r="B126" s="18">
        <v>-319.56</v>
      </c>
      <c r="C126" s="18">
        <v>0</v>
      </c>
      <c r="D126" s="18">
        <v>-159.85</v>
      </c>
      <c r="E126" s="18">
        <v>-381.34</v>
      </c>
      <c r="F126" s="19">
        <f t="shared" si="107"/>
        <v>625.04325848952203</v>
      </c>
      <c r="G126" s="18">
        <f t="shared" si="123"/>
        <v>27332.347894664086</v>
      </c>
      <c r="H126" s="19"/>
      <c r="I126" s="18">
        <v>-124076.23</v>
      </c>
      <c r="J126" s="18">
        <v>-3132.14</v>
      </c>
      <c r="K126" s="19">
        <f t="shared" si="106"/>
        <v>-625.04325848952203</v>
      </c>
      <c r="L126" s="19"/>
      <c r="M126" s="18">
        <f t="shared" ref="M126:M127" si="124">SUM(I126:K126)+M125</f>
        <v>-1224670.8330109087</v>
      </c>
      <c r="N126" s="19"/>
      <c r="O126" s="18">
        <f t="shared" si="105"/>
        <v>-124395.79</v>
      </c>
      <c r="P126" s="18">
        <f t="shared" si="55"/>
        <v>0</v>
      </c>
      <c r="Q126" s="18">
        <f t="shared" si="84"/>
        <v>-3673.33</v>
      </c>
      <c r="R126" s="18">
        <f t="shared" si="110"/>
        <v>-1197338.485116245</v>
      </c>
      <c r="S126" s="19">
        <f t="shared" si="111"/>
        <v>-128069.12</v>
      </c>
    </row>
    <row r="127" spans="1:19" ht="12.75" x14ac:dyDescent="0.2">
      <c r="A127" s="6">
        <v>43465</v>
      </c>
      <c r="B127" s="8">
        <v>-691.98</v>
      </c>
      <c r="C127" s="8">
        <v>0</v>
      </c>
      <c r="D127" s="8">
        <v>-143.22</v>
      </c>
      <c r="E127" s="8">
        <v>-419.14</v>
      </c>
      <c r="F127" s="9">
        <f t="shared" si="107"/>
        <v>643.02990556611394</v>
      </c>
      <c r="G127" s="8">
        <f t="shared" si="123"/>
        <v>26721.037800230199</v>
      </c>
      <c r="H127" s="9"/>
      <c r="I127" s="8">
        <v>-95533.13</v>
      </c>
      <c r="J127" s="8">
        <v>-3354.69</v>
      </c>
      <c r="K127" s="9">
        <f t="shared" si="106"/>
        <v>-643.02990556611394</v>
      </c>
      <c r="L127" s="9"/>
      <c r="M127" s="8">
        <f t="shared" si="124"/>
        <v>-1324201.6829164748</v>
      </c>
      <c r="N127" s="9"/>
      <c r="O127" s="8">
        <f t="shared" si="105"/>
        <v>-96225.11</v>
      </c>
      <c r="P127" s="8">
        <f t="shared" si="55"/>
        <v>0</v>
      </c>
      <c r="Q127" s="8">
        <f t="shared" si="84"/>
        <v>-3917.0499999999997</v>
      </c>
      <c r="R127" s="8">
        <f t="shared" si="110"/>
        <v>-1297480.6451162451</v>
      </c>
      <c r="S127" s="9">
        <f t="shared" si="111"/>
        <v>-100142.16</v>
      </c>
    </row>
    <row r="128" spans="1:19" ht="12.75" x14ac:dyDescent="0.2">
      <c r="A128" s="40">
        <v>43496</v>
      </c>
      <c r="B128" s="18">
        <v>20596.150000000001</v>
      </c>
      <c r="C128" s="18">
        <v>0</v>
      </c>
      <c r="D128" s="18">
        <v>-133.06</v>
      </c>
      <c r="E128" s="18">
        <v>-467.77</v>
      </c>
      <c r="F128" s="19">
        <f t="shared" si="107"/>
        <v>762.98108544571278</v>
      </c>
      <c r="G128" s="18">
        <f t="shared" ref="G128" si="125">SUM(B128:F128)+G127</f>
        <v>47479.338885675912</v>
      </c>
      <c r="H128" s="19"/>
      <c r="I128" s="18">
        <v>-124824.19</v>
      </c>
      <c r="J128" s="18">
        <v>-4202.68</v>
      </c>
      <c r="K128" s="19">
        <f t="shared" si="106"/>
        <v>-762.98108544571278</v>
      </c>
      <c r="L128" s="19"/>
      <c r="M128" s="18">
        <f t="shared" ref="M128:M130" si="126">SUM(I128:K128)+M127</f>
        <v>-1453991.5340019204</v>
      </c>
      <c r="N128" s="19"/>
      <c r="O128" s="18">
        <f t="shared" si="105"/>
        <v>-104228.04000000001</v>
      </c>
      <c r="P128" s="18">
        <f t="shared" si="55"/>
        <v>0</v>
      </c>
      <c r="Q128" s="18">
        <f t="shared" si="84"/>
        <v>-4803.5100000000011</v>
      </c>
      <c r="R128" s="18">
        <f t="shared" si="110"/>
        <v>-1406512.1951162452</v>
      </c>
      <c r="S128" s="19">
        <f t="shared" si="111"/>
        <v>-109031.55</v>
      </c>
    </row>
    <row r="129" spans="1:25" ht="12.75" x14ac:dyDescent="0.2">
      <c r="A129" s="40">
        <v>43524</v>
      </c>
      <c r="B129" s="18">
        <f>334.76+1977.88</f>
        <v>2312.6400000000003</v>
      </c>
      <c r="C129" s="18">
        <v>0</v>
      </c>
      <c r="D129" s="18">
        <v>-132.13</v>
      </c>
      <c r="E129" s="18">
        <v>-491.31</v>
      </c>
      <c r="F129" s="19">
        <f t="shared" si="107"/>
        <v>778.92537473047469</v>
      </c>
      <c r="G129" s="18">
        <f t="shared" ref="G129" si="127">SUM(B129:F129)+G128</f>
        <v>49947.464260406385</v>
      </c>
      <c r="H129" s="19"/>
      <c r="I129" s="18">
        <v>-114288.02</v>
      </c>
      <c r="J129" s="18">
        <v>-4118.34</v>
      </c>
      <c r="K129" s="19">
        <f t="shared" si="106"/>
        <v>-778.92537473047469</v>
      </c>
      <c r="L129" s="19"/>
      <c r="M129" s="18">
        <f t="shared" si="126"/>
        <v>-1573176.8193766507</v>
      </c>
      <c r="N129" s="19"/>
      <c r="O129" s="18">
        <f t="shared" si="105"/>
        <v>-111975.38</v>
      </c>
      <c r="P129" s="18">
        <f t="shared" si="55"/>
        <v>0</v>
      </c>
      <c r="Q129" s="18">
        <f t="shared" si="84"/>
        <v>-4741.7800000000007</v>
      </c>
      <c r="R129" s="18">
        <f t="shared" si="110"/>
        <v>-1523229.3551162451</v>
      </c>
      <c r="S129" s="19">
        <f t="shared" si="111"/>
        <v>-116717.16</v>
      </c>
    </row>
    <row r="130" spans="1:25" ht="12.75" x14ac:dyDescent="0.2">
      <c r="A130" s="40">
        <v>43555</v>
      </c>
      <c r="B130" s="18">
        <v>732.73</v>
      </c>
      <c r="C130" s="18">
        <v>-0.96</v>
      </c>
      <c r="D130" s="18">
        <v>-121.04</v>
      </c>
      <c r="E130" s="18">
        <v>-442.92</v>
      </c>
      <c r="F130" s="19">
        <f t="shared" si="107"/>
        <v>697.10777863280009</v>
      </c>
      <c r="G130" s="18">
        <f t="shared" ref="G130" si="128">SUM(B130:F130)+G129</f>
        <v>50812.382039039185</v>
      </c>
      <c r="H130" s="19"/>
      <c r="I130" s="18">
        <v>-108530.76</v>
      </c>
      <c r="J130" s="18">
        <v>-3721.1</v>
      </c>
      <c r="K130" s="19">
        <f t="shared" si="106"/>
        <v>-697.10777863280009</v>
      </c>
      <c r="L130" s="19"/>
      <c r="M130" s="18">
        <f t="shared" si="126"/>
        <v>-1686125.7871552836</v>
      </c>
      <c r="N130" s="19"/>
      <c r="O130" s="18">
        <f t="shared" si="105"/>
        <v>-107798.03</v>
      </c>
      <c r="P130" s="18">
        <f t="shared" si="55"/>
        <v>-0.96</v>
      </c>
      <c r="Q130" s="18">
        <f t="shared" si="84"/>
        <v>-4285.0599999999995</v>
      </c>
      <c r="R130" s="18">
        <f t="shared" si="110"/>
        <v>-1635313.4051162452</v>
      </c>
      <c r="S130" s="19">
        <f t="shared" si="111"/>
        <v>-112084.05</v>
      </c>
    </row>
    <row r="131" spans="1:25" ht="12.75" x14ac:dyDescent="0.2">
      <c r="A131" s="40">
        <v>43585</v>
      </c>
      <c r="B131" s="18">
        <v>3378.18</v>
      </c>
      <c r="C131" s="18">
        <v>0</v>
      </c>
      <c r="D131" s="18">
        <v>-120.12</v>
      </c>
      <c r="E131" s="18">
        <v>-347.51</v>
      </c>
      <c r="F131" s="19">
        <f t="shared" si="107"/>
        <v>577.57294930864828</v>
      </c>
      <c r="G131" s="18">
        <f t="shared" ref="G131" si="129">SUM(B131:F131)+G130</f>
        <v>54300.504988347835</v>
      </c>
      <c r="H131" s="19"/>
      <c r="I131" s="18">
        <v>-101357.18</v>
      </c>
      <c r="J131" s="18">
        <v>-3048.91</v>
      </c>
      <c r="K131" s="19">
        <f t="shared" si="106"/>
        <v>-577.57294930864828</v>
      </c>
      <c r="L131" s="19"/>
      <c r="M131" s="18">
        <f t="shared" ref="M131:M132" si="130">SUM(I131:K131)+M130</f>
        <v>-1791109.4501045924</v>
      </c>
      <c r="N131" s="19"/>
      <c r="O131" s="18">
        <f t="shared" si="105"/>
        <v>-97979</v>
      </c>
      <c r="P131" s="18">
        <f t="shared" si="55"/>
        <v>0</v>
      </c>
      <c r="Q131" s="18">
        <f t="shared" si="84"/>
        <v>-3516.54</v>
      </c>
      <c r="R131" s="18">
        <f t="shared" si="110"/>
        <v>-1736808.9451162452</v>
      </c>
      <c r="S131" s="19">
        <f t="shared" ref="S131:S133" si="131">SUM(O131:Q131)</f>
        <v>-101495.54</v>
      </c>
    </row>
    <row r="132" spans="1:25" ht="12.75" x14ac:dyDescent="0.2">
      <c r="A132" s="40">
        <v>43616</v>
      </c>
      <c r="B132" s="18">
        <f>448.88-1312.39</f>
        <v>-863.5100000000001</v>
      </c>
      <c r="C132" s="18">
        <v>0</v>
      </c>
      <c r="D132" s="18">
        <f>-98.87-0.2</f>
        <v>-99.070000000000007</v>
      </c>
      <c r="E132" s="18">
        <v>-354.5</v>
      </c>
      <c r="F132" s="19">
        <f t="shared" si="107"/>
        <v>547.83511802855173</v>
      </c>
      <c r="G132" s="18">
        <f t="shared" ref="G132" si="132">SUM(B132:F132)+G131</f>
        <v>53531.260106376387</v>
      </c>
      <c r="H132" s="19"/>
      <c r="I132" s="18">
        <v>-128717.06</v>
      </c>
      <c r="J132" s="18">
        <v>-2838.82</v>
      </c>
      <c r="K132" s="19">
        <f t="shared" si="106"/>
        <v>-547.83511802855173</v>
      </c>
      <c r="L132" s="19"/>
      <c r="M132" s="18">
        <f t="shared" si="130"/>
        <v>-1923213.1652226208</v>
      </c>
      <c r="N132" s="19"/>
      <c r="O132" s="18">
        <f t="shared" si="105"/>
        <v>-129580.56999999999</v>
      </c>
      <c r="P132" s="18">
        <f t="shared" si="55"/>
        <v>0</v>
      </c>
      <c r="Q132" s="18">
        <f t="shared" si="84"/>
        <v>-3292.3900000000003</v>
      </c>
      <c r="R132" s="18">
        <f t="shared" si="110"/>
        <v>-1869681.9051162452</v>
      </c>
      <c r="S132" s="19">
        <f t="shared" si="131"/>
        <v>-132872.95999999999</v>
      </c>
    </row>
    <row r="133" spans="1:25" ht="12.75" x14ac:dyDescent="0.2">
      <c r="A133" s="40">
        <v>43646</v>
      </c>
      <c r="B133" s="18">
        <v>15363.23</v>
      </c>
      <c r="C133" s="18">
        <v>0</v>
      </c>
      <c r="D133" s="18">
        <v>-134.63</v>
      </c>
      <c r="E133" s="18">
        <v>-348.39</v>
      </c>
      <c r="F133" s="19">
        <f t="shared" si="107"/>
        <v>591.5267498234698</v>
      </c>
      <c r="G133" s="18">
        <v>69002.996856199854</v>
      </c>
      <c r="H133" s="19"/>
      <c r="I133" s="18">
        <v>-41450.86</v>
      </c>
      <c r="J133" s="18">
        <v>-2502.7600000000002</v>
      </c>
      <c r="K133" s="19">
        <f t="shared" si="106"/>
        <v>-591.5267498234698</v>
      </c>
      <c r="L133" s="19"/>
      <c r="M133" s="18">
        <v>-1967758.3119724444</v>
      </c>
      <c r="N133" s="19"/>
      <c r="O133" s="18">
        <f t="shared" si="105"/>
        <v>-26087.63</v>
      </c>
      <c r="P133" s="18">
        <v>0</v>
      </c>
      <c r="Q133" s="18">
        <f t="shared" si="84"/>
        <v>-2985.78</v>
      </c>
      <c r="R133" s="18">
        <f t="shared" si="110"/>
        <v>-1898755.3151162451</v>
      </c>
      <c r="S133" s="19">
        <f t="shared" si="131"/>
        <v>-29073.41</v>
      </c>
    </row>
    <row r="134" spans="1:25" ht="12.75" collapsed="1" x14ac:dyDescent="0.2">
      <c r="A134" s="40">
        <v>43677</v>
      </c>
      <c r="B134" s="18">
        <v>3740.49</v>
      </c>
      <c r="C134" s="18">
        <v>0</v>
      </c>
      <c r="D134" s="18">
        <f>31.75+-187.38</f>
        <v>-155.63</v>
      </c>
      <c r="E134" s="18">
        <v>-349.18</v>
      </c>
      <c r="F134" s="19">
        <f t="shared" si="107"/>
        <v>611.877061238225</v>
      </c>
      <c r="G134" s="18">
        <v>69002.996856199854</v>
      </c>
      <c r="H134" s="19"/>
      <c r="I134" s="18">
        <v>-66524.639999999999</v>
      </c>
      <c r="J134" s="18">
        <v>-2382.27</v>
      </c>
      <c r="K134" s="19">
        <f t="shared" si="106"/>
        <v>-611.877061238225</v>
      </c>
      <c r="L134" s="19"/>
      <c r="M134" s="18">
        <v>-1967758.3119724444</v>
      </c>
      <c r="N134" s="19"/>
      <c r="O134" s="18">
        <f t="shared" si="105"/>
        <v>-62784.15</v>
      </c>
      <c r="P134" s="18">
        <v>0</v>
      </c>
      <c r="Q134" s="18">
        <f t="shared" si="84"/>
        <v>-2887.08</v>
      </c>
      <c r="R134" s="18">
        <f t="shared" si="110"/>
        <v>-1964426.545116245</v>
      </c>
      <c r="S134" s="19">
        <f t="shared" ref="S134:S136" si="133">SUM(O134:Q134)</f>
        <v>-65671.23</v>
      </c>
      <c r="U134" s="44"/>
      <c r="W134" s="18"/>
      <c r="X134" s="18"/>
      <c r="Y134" s="45"/>
    </row>
    <row r="135" spans="1:25" ht="12.75" collapsed="1" x14ac:dyDescent="0.2">
      <c r="A135" s="40">
        <v>43708</v>
      </c>
      <c r="B135" s="18">
        <v>905.64</v>
      </c>
      <c r="C135" s="18">
        <v>0</v>
      </c>
      <c r="D135" s="18">
        <f>-215.86-159.74</f>
        <v>-375.6</v>
      </c>
      <c r="E135" s="18">
        <v>-373.93</v>
      </c>
      <c r="F135" s="19">
        <f t="shared" si="107"/>
        <v>755.94420588738512</v>
      </c>
      <c r="G135" s="18">
        <v>69002.996856199854</v>
      </c>
      <c r="H135" s="19"/>
      <c r="I135" s="18">
        <v>-187875.08</v>
      </c>
      <c r="J135" s="18">
        <v>-2507.06</v>
      </c>
      <c r="K135" s="19">
        <f t="shared" si="106"/>
        <v>-755.94420588738512</v>
      </c>
      <c r="L135" s="19"/>
      <c r="M135" s="18">
        <v>-1967758.3119724444</v>
      </c>
      <c r="N135" s="19"/>
      <c r="O135" s="18">
        <f t="shared" si="105"/>
        <v>-186969.43999999997</v>
      </c>
      <c r="P135" s="18">
        <v>0</v>
      </c>
      <c r="Q135" s="18">
        <f t="shared" si="84"/>
        <v>-3256.5899999999997</v>
      </c>
      <c r="R135" s="18">
        <f t="shared" si="110"/>
        <v>-2154652.5751162451</v>
      </c>
      <c r="S135" s="19">
        <f t="shared" ref="S135:S136" si="134">SUM(O135:Q135)</f>
        <v>-190226.02999999997</v>
      </c>
      <c r="U135" s="44"/>
      <c r="W135" s="18"/>
      <c r="X135" s="18"/>
      <c r="Y135" s="45"/>
    </row>
    <row r="136" spans="1:25" ht="12.75" collapsed="1" x14ac:dyDescent="0.2">
      <c r="A136" s="40">
        <v>43738</v>
      </c>
      <c r="B136" s="18">
        <v>626.4</v>
      </c>
      <c r="C136" s="18">
        <v>0</v>
      </c>
      <c r="D136" s="18">
        <f>-289.93-168.94</f>
        <v>-458.87</v>
      </c>
      <c r="E136" s="18">
        <v>-387.93</v>
      </c>
      <c r="F136" s="19">
        <f t="shared" si="107"/>
        <v>573.86790599629194</v>
      </c>
      <c r="G136" s="18">
        <v>69002.996856199854</v>
      </c>
      <c r="H136" s="19"/>
      <c r="I136" s="18">
        <v>-72824.429999999993</v>
      </c>
      <c r="J136" s="18">
        <v>-2416.13</v>
      </c>
      <c r="K136" s="19">
        <f t="shared" si="106"/>
        <v>-573.86790599629194</v>
      </c>
      <c r="L136" s="19"/>
      <c r="M136" s="18">
        <v>-1967758.3119724444</v>
      </c>
      <c r="N136" s="19"/>
      <c r="O136" s="18">
        <f t="shared" si="105"/>
        <v>-72198.03</v>
      </c>
      <c r="P136" s="18">
        <v>0</v>
      </c>
      <c r="Q136" s="18">
        <f t="shared" si="84"/>
        <v>-3262.93</v>
      </c>
      <c r="R136" s="18">
        <f t="shared" si="110"/>
        <v>-2230113.535116245</v>
      </c>
      <c r="S136" s="19">
        <f t="shared" si="134"/>
        <v>-75460.959999999992</v>
      </c>
      <c r="U136" s="44"/>
      <c r="W136" s="18"/>
      <c r="X136" s="18"/>
      <c r="Y136" s="45"/>
    </row>
  </sheetData>
  <mergeCells count="5">
    <mergeCell ref="A1:S1"/>
    <mergeCell ref="A2:S2"/>
    <mergeCell ref="B4:G4"/>
    <mergeCell ref="I4:M4"/>
    <mergeCell ref="O4:S4"/>
  </mergeCells>
  <pageMargins left="0.1" right="0.1" top="0.51" bottom="1" header="0.28999999999999998" footer="0.5"/>
  <pageSetup scale="61"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RowHeight="11.25" outlineLevelRow="3" outlineLevelCol="1" x14ac:dyDescent="0.2"/>
  <cols>
    <col min="1" max="1" width="10.140625" style="37" customWidth="1"/>
    <col min="2" max="2" width="2.7109375" style="37" customWidth="1"/>
    <col min="3" max="3" width="14.5703125" style="37" customWidth="1" outlineLevel="1"/>
    <col min="4" max="4" width="13.28515625" style="37" customWidth="1" outlineLevel="1"/>
    <col min="5" max="6" width="12.140625" style="37" customWidth="1" outlineLevel="1"/>
    <col min="7" max="7" width="12.85546875" style="37" customWidth="1" outlineLevel="1"/>
    <col min="8" max="8" width="13" style="37" customWidth="1" outlineLevel="1"/>
    <col min="9" max="9" width="3.42578125" style="37" customWidth="1" outlineLevel="1"/>
    <col min="10" max="10" width="14.140625" style="37" customWidth="1" outlineLevel="1"/>
    <col min="11" max="11" width="12.7109375" style="37" customWidth="1" outlineLevel="1"/>
    <col min="12" max="12" width="12.42578125" style="37" customWidth="1" outlineLevel="1"/>
    <col min="13" max="13" width="12.140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0</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C4" s="47" t="s">
        <v>2</v>
      </c>
      <c r="D4" s="48"/>
      <c r="E4" s="48"/>
      <c r="F4" s="48"/>
      <c r="G4" s="48"/>
      <c r="H4" s="49"/>
      <c r="J4" s="47" t="s">
        <v>20</v>
      </c>
      <c r="K4" s="48"/>
      <c r="L4" s="48"/>
      <c r="M4" s="49"/>
      <c r="O4" s="47" t="s">
        <v>3</v>
      </c>
      <c r="P4" s="48"/>
      <c r="Q4" s="48"/>
      <c r="R4" s="48"/>
      <c r="S4" s="49"/>
    </row>
    <row r="5" spans="1:20" s="3" customFormat="1" ht="38.25" x14ac:dyDescent="0.2">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2.75" hidden="1" outlineLevel="2" x14ac:dyDescent="0.2">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75" hidden="1" outlineLevel="3" x14ac:dyDescent="0.2">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2.75" hidden="1" outlineLevel="2" collapsed="1" x14ac:dyDescent="0.2">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75" hidden="1" outlineLevel="3" x14ac:dyDescent="0.2">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2">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2">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2">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2">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2.75" hidden="1" outlineLevel="1" x14ac:dyDescent="0.2">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2.75" hidden="1" outlineLevel="1" collapsed="1" x14ac:dyDescent="0.2">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2.75" hidden="1" outlineLevel="1" x14ac:dyDescent="0.2">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2.75" hidden="1" outlineLevel="1" x14ac:dyDescent="0.2">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2.75" hidden="1" outlineLevel="1" x14ac:dyDescent="0.2">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2.75" hidden="1" outlineLevel="1" x14ac:dyDescent="0.2">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2.75" hidden="1" outlineLevel="1" x14ac:dyDescent="0.2">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2.75" hidden="1" outlineLevel="1" x14ac:dyDescent="0.2">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2.75" hidden="1" outlineLevel="1" x14ac:dyDescent="0.2">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2.75" hidden="1" outlineLevel="1" x14ac:dyDescent="0.2">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2.75" hidden="1" outlineLevel="1" x14ac:dyDescent="0.2">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2.75" hidden="1" outlineLevel="1" x14ac:dyDescent="0.2">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2.75" hidden="1" outlineLevel="1" x14ac:dyDescent="0.2">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2.75" hidden="1" outlineLevel="1" x14ac:dyDescent="0.2">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2.75" collapsed="1" x14ac:dyDescent="0.2">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2.75" x14ac:dyDescent="0.2">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2.75" x14ac:dyDescent="0.2">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75" x14ac:dyDescent="0.2">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2.75" x14ac:dyDescent="0.2">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2.75" x14ac:dyDescent="0.2">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2.75" x14ac:dyDescent="0.2">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x14ac:dyDescent="0.2">
      <c r="C69" s="39" t="s">
        <v>18</v>
      </c>
    </row>
    <row r="70" spans="1:19" ht="41.25" customHeight="1" x14ac:dyDescent="0.2">
      <c r="C70" s="50" t="s">
        <v>19</v>
      </c>
      <c r="D70" s="50"/>
      <c r="E70" s="50"/>
      <c r="F70" s="50"/>
      <c r="G70" s="50"/>
      <c r="H70" s="50"/>
      <c r="I70" s="50"/>
      <c r="J70" s="50"/>
      <c r="K70" s="50"/>
      <c r="L70" s="50"/>
      <c r="M70" s="50"/>
    </row>
    <row r="71" spans="1:19" ht="14.25" x14ac:dyDescent="0.2">
      <c r="C71" s="35"/>
    </row>
    <row r="72" spans="1:19" ht="14.25" x14ac:dyDescent="0.2">
      <c r="C72" s="35"/>
    </row>
    <row r="73" spans="1:19" ht="14.25" x14ac:dyDescent="0.2">
      <c r="C73" s="35"/>
    </row>
    <row r="74" spans="1:19" ht="14.25" x14ac:dyDescent="0.2">
      <c r="C74" s="35"/>
    </row>
    <row r="75" spans="1:19" ht="14.25" x14ac:dyDescent="0.2">
      <c r="C75" s="35"/>
    </row>
    <row r="76" spans="1:19" ht="14.25" x14ac:dyDescent="0.2">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A5C3DA-4AB2-4563-B37F-EC472EF22178}">
  <ds:schemaRefs>
    <ds:schemaRef ds:uri="http://schemas.microsoft.com/sharepoint/v3/contenttype/forms"/>
  </ds:schemaRefs>
</ds:datastoreItem>
</file>

<file path=customXml/itemProps2.xml><?xml version="1.0" encoding="utf-8"?>
<ds:datastoreItem xmlns:ds="http://schemas.openxmlformats.org/officeDocument/2006/customXml" ds:itemID="{938881C0-6DF5-49E8-8DB4-E30FE6758C58}">
  <ds:schemaRefs>
    <ds:schemaRef ds:uri="http://schemas.microsoft.com/sharepoint/events"/>
  </ds:schemaRefs>
</ds:datastoreItem>
</file>

<file path=customXml/itemProps3.xml><?xml version="1.0" encoding="utf-8"?>
<ds:datastoreItem xmlns:ds="http://schemas.openxmlformats.org/officeDocument/2006/customXml" ds:itemID="{CE5E796E-D6BE-445E-98C6-AD1D62D13A68}">
  <ds:schemaRefs>
    <ds:schemaRef ds:uri="http://schemas.microsoft.com/office/2006/metadata/properties"/>
    <ds:schemaRef ds:uri="http://purl.org/dc/terms/"/>
    <ds:schemaRef ds:uri="ebfaebbf-4320-422c-ac1d-4cb4d6876cb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cp:lastPrinted>2019-11-08T16:53:13Z</cp:lastPrinted>
  <dcterms:created xsi:type="dcterms:W3CDTF">2014-04-03T21:06:53Z</dcterms:created>
  <dcterms:modified xsi:type="dcterms:W3CDTF">2019-11-08T16:53:47Z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