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yukonenergy-my.sharepoint.com/personal/hnajmidinov_yec_yk_ca/Documents/Desktop/Working files/2023-24 GRA/Compliance Filing/Final pdf files/Excel files/"/>
    </mc:Choice>
  </mc:AlternateContent>
  <xr:revisionPtr revIDLastSave="0" documentId="8_{0F7801EF-4076-4BAB-83D7-2FF341CE174B}" xr6:coauthVersionLast="47" xr6:coauthVersionMax="47" xr10:uidLastSave="{00000000-0000-0000-0000-000000000000}"/>
  <bookViews>
    <workbookView xWindow="19090" yWindow="-230" windowWidth="19420" windowHeight="10420" activeTab="1" xr2:uid="{DD7AA941-CBA6-44A7-B9C4-6EE49E5E7332}"/>
  </bookViews>
  <sheets>
    <sheet name="Sheet1" sheetId="4" r:id="rId1"/>
    <sheet name="Schedule 3A - 2023" sheetId="1" r:id="rId2"/>
    <sheet name="Schedule 3A - 2024" sheetId="3" r:id="rId3"/>
  </sheets>
  <externalReferences>
    <externalReference r:id="rId4"/>
    <externalReference r:id="rId5"/>
    <externalReference r:id="rId6"/>
    <externalReference r:id="rId7"/>
    <externalReference r:id="rId8"/>
    <externalReference r:id="rId9"/>
    <externalReference r:id="rId10"/>
  </externalReferences>
  <definedNames>
    <definedName name="\c">#N/A</definedName>
    <definedName name="___AIF1">#N/A</definedName>
    <definedName name="___AIF2">#N/A</definedName>
    <definedName name="___CTS1">#N/A</definedName>
    <definedName name="___CTS2">#N/A</definedName>
    <definedName name="___CTS4">#N/A</definedName>
    <definedName name="___CTS5">#N/A</definedName>
    <definedName name="___CTS6">#N/A</definedName>
    <definedName name="___ECO1">#N/A</definedName>
    <definedName name="___ECO2">#N/A</definedName>
    <definedName name="___ECO3">#N/A</definedName>
    <definedName name="___ECO4">#N/A</definedName>
    <definedName name="___ECO5">#N/A</definedName>
    <definedName name="___ECO6">#N/A</definedName>
    <definedName name="___FIN1">#N/A</definedName>
    <definedName name="___FIN2">#N/A</definedName>
    <definedName name="___FIN4">#N/A</definedName>
    <definedName name="___FIN5">#N/A</definedName>
    <definedName name="___FIN6">#N/A</definedName>
    <definedName name="___FOT1">#N/A</definedName>
    <definedName name="___FOT2">#N/A</definedName>
    <definedName name="___GIL1">#N/A</definedName>
    <definedName name="___GIL2">#N/A</definedName>
    <definedName name="___HHR1">#N/A</definedName>
    <definedName name="___HHR2">#N/A</definedName>
    <definedName name="___HHR4">#N/A</definedName>
    <definedName name="___HHR5">#N/A</definedName>
    <definedName name="___HHR6">#N/A</definedName>
    <definedName name="___HTL1">#N/A</definedName>
    <definedName name="___HTL2">#N/A</definedName>
    <definedName name="___INDEX_SHEET___ASAP_Utilities">#REF!</definedName>
    <definedName name="___IPT1">#N/A</definedName>
    <definedName name="___IPT2">#N/A</definedName>
    <definedName name="___JUS1">#N/A</definedName>
    <definedName name="___JUS2">#N/A</definedName>
    <definedName name="___JUS4">#N/A</definedName>
    <definedName name="___JUS5">#N/A</definedName>
    <definedName name="___JUS6">#N/A</definedName>
    <definedName name="___PSC1">#N/A</definedName>
    <definedName name="___PSC2">#N/A</definedName>
    <definedName name="___PSC4">#N/A</definedName>
    <definedName name="___PSC5">#N/A</definedName>
    <definedName name="___PSC6">#N/A</definedName>
    <definedName name="___PYA1">#N/A</definedName>
    <definedName name="___PYA2">#N/A</definedName>
    <definedName name="___RD1">#N/A</definedName>
    <definedName name="___RD2">#N/A</definedName>
    <definedName name="___REV1">#REF!</definedName>
    <definedName name="___REV2">#REF!</definedName>
    <definedName name="___RR4">#N/A</definedName>
    <definedName name="___RR5">#N/A</definedName>
    <definedName name="___RR6">#N/A</definedName>
    <definedName name="___SPT1">#N/A</definedName>
    <definedName name="___SPT2">#N/A</definedName>
    <definedName name="___ST1">#N/A</definedName>
    <definedName name="___ST2">#N/A</definedName>
    <definedName name="___TAB1">#N/A</definedName>
    <definedName name="___TAB2">#N/A</definedName>
    <definedName name="___TIP1">#N/A</definedName>
    <definedName name="___TIP2">#N/A</definedName>
    <definedName name="___WD2">#N/A</definedName>
    <definedName name="___WD4">#N/A</definedName>
    <definedName name="___WD5">#N/A</definedName>
    <definedName name="___WD6">#N/A</definedName>
    <definedName name="__AIF1">#N/A</definedName>
    <definedName name="__AIF2">#N/A</definedName>
    <definedName name="__CTS1">#N/A</definedName>
    <definedName name="__CTS2">#N/A</definedName>
    <definedName name="__CTS4">#N/A</definedName>
    <definedName name="__CTS5">#N/A</definedName>
    <definedName name="__CTS6">#N/A</definedName>
    <definedName name="__ECO1">#N/A</definedName>
    <definedName name="__ECO2">#N/A</definedName>
    <definedName name="__ECO3">#N/A</definedName>
    <definedName name="__ECO4">#N/A</definedName>
    <definedName name="__ECO5">#N/A</definedName>
    <definedName name="__ECO6">#N/A</definedName>
    <definedName name="__FIN1">#N/A</definedName>
    <definedName name="__FIN2">#N/A</definedName>
    <definedName name="__FIN4">#N/A</definedName>
    <definedName name="__FIN5">#N/A</definedName>
    <definedName name="__FIN6">#N/A</definedName>
    <definedName name="__FOT1">#N/A</definedName>
    <definedName name="__FOT2">#N/A</definedName>
    <definedName name="__GIL1">#N/A</definedName>
    <definedName name="__GIL2">#N/A</definedName>
    <definedName name="__HHR1">#N/A</definedName>
    <definedName name="__HHR2">#N/A</definedName>
    <definedName name="__HHR4">#N/A</definedName>
    <definedName name="__HHR5">#N/A</definedName>
    <definedName name="__HHR6">#N/A</definedName>
    <definedName name="__HTL1">#N/A</definedName>
    <definedName name="__HTL2">#N/A</definedName>
    <definedName name="__IPT1">#N/A</definedName>
    <definedName name="__IPT2">#N/A</definedName>
    <definedName name="__JUS1">#N/A</definedName>
    <definedName name="__JUS2">#N/A</definedName>
    <definedName name="__JUS4">#N/A</definedName>
    <definedName name="__JUS5">#N/A</definedName>
    <definedName name="__JUS6">#N/A</definedName>
    <definedName name="__PSC1">#N/A</definedName>
    <definedName name="__PSC2">#N/A</definedName>
    <definedName name="__PSC4">#N/A</definedName>
    <definedName name="__PSC5">#N/A</definedName>
    <definedName name="__PSC6">#N/A</definedName>
    <definedName name="__PYA1">#N/A</definedName>
    <definedName name="__PYA2">#N/A</definedName>
    <definedName name="__RD1">#N/A</definedName>
    <definedName name="__RD2">#N/A</definedName>
    <definedName name="__REV1">#REF!</definedName>
    <definedName name="__REV2">#REF!</definedName>
    <definedName name="__RR4">#N/A</definedName>
    <definedName name="__RR5">#N/A</definedName>
    <definedName name="__RR6">#N/A</definedName>
    <definedName name="__SPT1">#N/A</definedName>
    <definedName name="__SPT2">#N/A</definedName>
    <definedName name="__ST1">#N/A</definedName>
    <definedName name="__ST2">#N/A</definedName>
    <definedName name="__TAB1">#N/A</definedName>
    <definedName name="__TAB2">#N/A</definedName>
    <definedName name="__TIP1">#N/A</definedName>
    <definedName name="__TIP2">#N/A</definedName>
    <definedName name="__WD2">#N/A</definedName>
    <definedName name="__WD4">#N/A</definedName>
    <definedName name="__WD5">#N/A</definedName>
    <definedName name="__WD6">#N/A</definedName>
    <definedName name="_AIF1">#N/A</definedName>
    <definedName name="_AIF2">#N/A</definedName>
    <definedName name="_CTS1">#N/A</definedName>
    <definedName name="_CTS2">#N/A</definedName>
    <definedName name="_CTS4">#N/A</definedName>
    <definedName name="_CTS5">#N/A</definedName>
    <definedName name="_CTS6">#N/A</definedName>
    <definedName name="_ECO1">#N/A</definedName>
    <definedName name="_ECO2">#N/A</definedName>
    <definedName name="_ECO3">#N/A</definedName>
    <definedName name="_ECO4">#N/A</definedName>
    <definedName name="_ECO5">#N/A</definedName>
    <definedName name="_ECO6">#N/A</definedName>
    <definedName name="_FIN1">#N/A</definedName>
    <definedName name="_FIN2">#N/A</definedName>
    <definedName name="_FIN4">#N/A</definedName>
    <definedName name="_FIN5">#N/A</definedName>
    <definedName name="_FIN6">#N/A</definedName>
    <definedName name="_FOT1">#N/A</definedName>
    <definedName name="_FOT2">#N/A</definedName>
    <definedName name="_GIL1">#N/A</definedName>
    <definedName name="_GIL2">#N/A</definedName>
    <definedName name="_HHR1">#N/A</definedName>
    <definedName name="_HHR2">#N/A</definedName>
    <definedName name="_HHR4">#N/A</definedName>
    <definedName name="_HHR5">#N/A</definedName>
    <definedName name="_HHR6">#N/A</definedName>
    <definedName name="_HTL1">#N/A</definedName>
    <definedName name="_HTL2">#N/A</definedName>
    <definedName name="_IPT1">#N/A</definedName>
    <definedName name="_IPT2">#N/A</definedName>
    <definedName name="_JUS1">#N/A</definedName>
    <definedName name="_JUS2">#N/A</definedName>
    <definedName name="_JUS4">#N/A</definedName>
    <definedName name="_JUS5">#N/A</definedName>
    <definedName name="_JUS6">#N/A</definedName>
    <definedName name="_Key1" hidden="1">#REF!</definedName>
    <definedName name="_Order1" hidden="1">255</definedName>
    <definedName name="_PSC1">#N/A</definedName>
    <definedName name="_PSC2">#N/A</definedName>
    <definedName name="_PSC4">#N/A</definedName>
    <definedName name="_PSC5">#N/A</definedName>
    <definedName name="_PSC6">#N/A</definedName>
    <definedName name="_PYA1">#N/A</definedName>
    <definedName name="_PYA2">#N/A</definedName>
    <definedName name="_RD1">#N/A</definedName>
    <definedName name="_RD2">#N/A</definedName>
    <definedName name="_REV1">#REF!</definedName>
    <definedName name="_REV2">#REF!</definedName>
    <definedName name="_RR4">#N/A</definedName>
    <definedName name="_RR5">#N/A</definedName>
    <definedName name="_RR6">#N/A</definedName>
    <definedName name="_Sort" hidden="1">#REF!</definedName>
    <definedName name="_SPT1">#N/A</definedName>
    <definedName name="_SPT2">#N/A</definedName>
    <definedName name="_ST1">#N/A</definedName>
    <definedName name="_ST2">#N/A</definedName>
    <definedName name="_TAB1">#N/A</definedName>
    <definedName name="_TAB2">#N/A</definedName>
    <definedName name="_TIP1">#N/A</definedName>
    <definedName name="_TIP2">#N/A</definedName>
    <definedName name="_WD2">#N/A</definedName>
    <definedName name="_WD4">#N/A</definedName>
    <definedName name="_WD5">#N/A</definedName>
    <definedName name="_WD6">#N/A</definedName>
    <definedName name="a">#REF!</definedName>
    <definedName name="AFUDC">'[1]2017 Planning Projects'!$D$1</definedName>
    <definedName name="ALLOT">#N/A</definedName>
    <definedName name="ALTA">#N/A</definedName>
    <definedName name="ALTB">#N/A</definedName>
    <definedName name="ALTC">#N/A</definedName>
    <definedName name="ALTD">#N/A</definedName>
    <definedName name="ALTE1">#N/A</definedName>
    <definedName name="ALTE2">#N/A</definedName>
    <definedName name="AMMORTIZATION">#N/A</definedName>
    <definedName name="asd">#REF!</definedName>
    <definedName name="BP_Query_for_Planning">#REF!</definedName>
    <definedName name="BP_with_Future_Year">#REF!</definedName>
    <definedName name="BP_YEC">#REF!</definedName>
    <definedName name="CAPEXP">#N/A</definedName>
    <definedName name="CAPEXPEND">#N/A</definedName>
    <definedName name="CAPIN">#N/A</definedName>
    <definedName name="CAPITAL">#N/A</definedName>
    <definedName name="CAPITALE">#N/A</definedName>
    <definedName name="CAPITALF">#N/A</definedName>
    <definedName name="CAPOLD">#N/A</definedName>
    <definedName name="CAPOLDC">#N/A</definedName>
    <definedName name="CAPOLDR">#N/A</definedName>
    <definedName name="CAPPER1">#N/A</definedName>
    <definedName name="CAPPERSONS">#N/A</definedName>
    <definedName name="CAPPY">#N/A</definedName>
    <definedName name="CAPPYBREAK">#N/A</definedName>
    <definedName name="CAPREC">#N/A</definedName>
    <definedName name="CAPREC1">#N/A</definedName>
    <definedName name="CAPREC2">#N/A</definedName>
    <definedName name="CAPRECE">#N/A</definedName>
    <definedName name="CAPRECF">#N/A</definedName>
    <definedName name="CAPRECOV">#N/A</definedName>
    <definedName name="CAPRECOVER">#N/A</definedName>
    <definedName name="CAPSPENDING">#N/A</definedName>
    <definedName name="CAPTERMPY">#N/A</definedName>
    <definedName name="CAPTRANSFER">#N/A</definedName>
    <definedName name="CASH1">#REF!</definedName>
    <definedName name="CASH2">#REF!</definedName>
    <definedName name="CHOICE">#N/A</definedName>
    <definedName name="CLOAN">#N/A</definedName>
    <definedName name="COPY1">#N/A</definedName>
    <definedName name="COPY2">#N/A</definedName>
    <definedName name="COTHER">#N/A</definedName>
    <definedName name="CREC1">#N/A</definedName>
    <definedName name="CREC2">#N/A</definedName>
    <definedName name="CTRANSFER">#N/A</definedName>
    <definedName name="CTS2F">#N/A</definedName>
    <definedName name="CTS3O">#N/A</definedName>
    <definedName name="CTS3P">#N/A</definedName>
    <definedName name="CTS3T">#N/A</definedName>
    <definedName name="CTS5I">#N/A</definedName>
    <definedName name="CTS5T">#N/A</definedName>
    <definedName name="CTSCAPFIN">#N/A</definedName>
    <definedName name="CTSCAPIN">#N/A</definedName>
    <definedName name="CTSIND">#N/A</definedName>
    <definedName name="CTSOLDOM">#N/A</definedName>
    <definedName name="CTSOLDOMR">#N/A</definedName>
    <definedName name="CTSPE">#N/A</definedName>
    <definedName name="CTSPF">#N/A</definedName>
    <definedName name="CTSREV1">#N/A</definedName>
    <definedName name="CTSREV2">#N/A</definedName>
    <definedName name="CTSTERM">#N/A</definedName>
    <definedName name="DONE">#N/A</definedName>
    <definedName name="ECO2F">#N/A</definedName>
    <definedName name="ECO3O">#N/A</definedName>
    <definedName name="ECO3P">#N/A</definedName>
    <definedName name="ECO3T">#N/A</definedName>
    <definedName name="ECO5I">#N/A</definedName>
    <definedName name="ECO5T">#N/A</definedName>
    <definedName name="ECON1">#N/A</definedName>
    <definedName name="ECON3O">#N/A</definedName>
    <definedName name="ECON3P">#N/A</definedName>
    <definedName name="ECON3T">#N/A</definedName>
    <definedName name="ECON4">#N/A</definedName>
    <definedName name="ECON5">#N/A</definedName>
    <definedName name="ECON5I">#N/A</definedName>
    <definedName name="ECON5T">#N/A</definedName>
    <definedName name="ECON6">#N/A</definedName>
    <definedName name="ECONCAPFIN">#N/A</definedName>
    <definedName name="ECONCAPIN">#N/A</definedName>
    <definedName name="ECONFR">#N/A</definedName>
    <definedName name="ECONIND">#N/A</definedName>
    <definedName name="ECONOLDCR">#N/A</definedName>
    <definedName name="ECONOLDOM">#N/A</definedName>
    <definedName name="ECONPE">#N/A</definedName>
    <definedName name="ECONPF">#N/A</definedName>
    <definedName name="ECONR">#N/A</definedName>
    <definedName name="ECONTERM">#N/A</definedName>
    <definedName name="ECOOLDOM">#N/A</definedName>
    <definedName name="ECOOLDOMR">#N/A</definedName>
    <definedName name="EDUC1">#N/A</definedName>
    <definedName name="EDUC2">#N/A</definedName>
    <definedName name="EDUC2F">#N/A</definedName>
    <definedName name="EDUC3O">#N/A</definedName>
    <definedName name="EDUC3P">#N/A</definedName>
    <definedName name="EDUC3T">#N/A</definedName>
    <definedName name="EDUC4">#N/A</definedName>
    <definedName name="EDUC5">#N/A</definedName>
    <definedName name="EDUC5I">#N/A</definedName>
    <definedName name="EDUC5T">#N/A</definedName>
    <definedName name="EDUC6">#N/A</definedName>
    <definedName name="EDUCIND">#N/A</definedName>
    <definedName name="EDUCOLDOM">#N/A</definedName>
    <definedName name="EDUCOLDOMR">#N/A</definedName>
    <definedName name="EDUCPE">#N/A</definedName>
    <definedName name="EDUCPF">#N/A</definedName>
    <definedName name="EDUCTERM">#N/A</definedName>
    <definedName name="ENTIRE">#N/A</definedName>
    <definedName name="EQ1_">#N/A</definedName>
    <definedName name="EQ2_">#N/A</definedName>
    <definedName name="EQPT1">#N/A</definedName>
    <definedName name="EQPT2">#N/A</definedName>
    <definedName name="ff">[2]D!#REF!</definedName>
    <definedName name="FIN2F">#N/A</definedName>
    <definedName name="FIN3O">#N/A</definedName>
    <definedName name="FIN3P">#N/A</definedName>
    <definedName name="FIN3T">#N/A</definedName>
    <definedName name="FIN5I">#N/A</definedName>
    <definedName name="FIN5T">#N/A</definedName>
    <definedName name="FINES1">#N/A</definedName>
    <definedName name="FINES2">#N/A</definedName>
    <definedName name="FINOLDOM">#N/A</definedName>
    <definedName name="FINOLDOMR">#N/A</definedName>
    <definedName name="FINSUMMARY">#N/A</definedName>
    <definedName name="FTN_CALCULATION_AND_PMT_AMOUNTS">#REF!</definedName>
    <definedName name="FTN_SALES_ANALYSIS">#REF!</definedName>
    <definedName name="ftnpaymentamounts">#REF!</definedName>
    <definedName name="FTNSales_for_year">#REF!</definedName>
    <definedName name="GOVT1">#N/A</definedName>
    <definedName name="GOVT2">#N/A</definedName>
    <definedName name="GOVT2F">#N/A</definedName>
    <definedName name="GOVT3O">#N/A</definedName>
    <definedName name="GOVT3P">#N/A</definedName>
    <definedName name="GOVT3T">#N/A</definedName>
    <definedName name="GOVT4">#N/A</definedName>
    <definedName name="GOVT5I">#N/A</definedName>
    <definedName name="GOVT5T">#N/A</definedName>
    <definedName name="GOVT6">#N/A</definedName>
    <definedName name="GOVTIND">#N/A</definedName>
    <definedName name="GOVTOLDOM">#N/A</definedName>
    <definedName name="GOVTOLDOMR">#N/A</definedName>
    <definedName name="GOVTPE">#N/A</definedName>
    <definedName name="GOVTPF">#N/A</definedName>
    <definedName name="GOVTTERM">#N/A</definedName>
    <definedName name="GSCAPFIN">#N/A</definedName>
    <definedName name="GSCAPIN">#N/A</definedName>
    <definedName name="hh">'[3]SUMMARY 2'!#REF!</definedName>
    <definedName name="HHR2F">#N/A</definedName>
    <definedName name="HHR3O">#N/A</definedName>
    <definedName name="HHR3P">#N/A</definedName>
    <definedName name="HHR3T">#N/A</definedName>
    <definedName name="HHR5I">#N/A</definedName>
    <definedName name="HHR5T">#N/A</definedName>
    <definedName name="HHRFR">#N/A</definedName>
    <definedName name="HHRIND">#N/A</definedName>
    <definedName name="HHROLDCR">#N/A</definedName>
    <definedName name="HHROLDOM">#N/A</definedName>
    <definedName name="HHROLDOMR">#N/A</definedName>
    <definedName name="HHRPE">#N/A</definedName>
    <definedName name="HHRPF">#N/A</definedName>
    <definedName name="HHRR">#N/A</definedName>
    <definedName name="HHRTERM">#N/A</definedName>
    <definedName name="INDET">#N/A</definedName>
    <definedName name="INDPY1">#N/A</definedName>
    <definedName name="INDPY2">#N/A</definedName>
    <definedName name="INDTERMPY">#N/A</definedName>
    <definedName name="Insurance">#REF!</definedName>
    <definedName name="INTAX1">#N/A</definedName>
    <definedName name="INTAX2">#N/A</definedName>
    <definedName name="INVEST1">#N/A</definedName>
    <definedName name="INVEST2">#N/A</definedName>
    <definedName name="jj">[2]D!#REF!</definedName>
    <definedName name="JUS2F">#N/A</definedName>
    <definedName name="JUS3O">#N/A</definedName>
    <definedName name="JUS3P">#N/A</definedName>
    <definedName name="JUS3T">#N/A</definedName>
    <definedName name="JUS5I">#N/A</definedName>
    <definedName name="JUS5T">#N/A</definedName>
    <definedName name="JUSOLDOM">#N/A</definedName>
    <definedName name="JUSOLDOMR">#N/A</definedName>
    <definedName name="KAPITALPY">#N/A</definedName>
    <definedName name="kk">[2]D!#REF!</definedName>
    <definedName name="LFRP1">#N/A</definedName>
    <definedName name="LFRP2">#N/A</definedName>
    <definedName name="LIQTAX1">#N/A</definedName>
    <definedName name="LIQTAX2">#N/A</definedName>
    <definedName name="LIQUOR1">#N/A</definedName>
    <definedName name="LIQUOR2">#N/A</definedName>
    <definedName name="LOAN">#N/A</definedName>
    <definedName name="LOANCE1">#N/A</definedName>
    <definedName name="LOANCE2">#N/A</definedName>
    <definedName name="LOANCR1">#N/A</definedName>
    <definedName name="LOANCR2">#N/A</definedName>
    <definedName name="LOANIE1">#N/A</definedName>
    <definedName name="LOANIE2">#N/A</definedName>
    <definedName name="LOANIR1">#N/A</definedName>
    <definedName name="LOANIR2">#N/A</definedName>
    <definedName name="LOANP">#N/A</definedName>
    <definedName name="LOANPE1">#N/A</definedName>
    <definedName name="LOANPE2">#N/A</definedName>
    <definedName name="LOANPR1">#N/A</definedName>
    <definedName name="LOANPR2">#N/A</definedName>
    <definedName name="MACRO">#N/A</definedName>
    <definedName name="MENU">#N/A</definedName>
    <definedName name="MENU2">#N/A</definedName>
    <definedName name="MISC">#N/A</definedName>
    <definedName name="MISC1">#N/A</definedName>
    <definedName name="MISC2">#N/A</definedName>
    <definedName name="no">[2]D!#REF!</definedName>
    <definedName name="Number">#REF!</definedName>
    <definedName name="NvsASD">"V1999-06-30"</definedName>
    <definedName name="NvsAutoDrillOk">"VN"</definedName>
    <definedName name="NvsElapsedTime">0.000781365735747386</definedName>
    <definedName name="NvsEndTime">36349.6769064815</definedName>
    <definedName name="NvsInstSpec">"%"</definedName>
    <definedName name="NvsLayoutType">"M3"</definedName>
    <definedName name="NvsPanelEffdt">"V1997-01-01"</definedName>
    <definedName name="NvsPanelSetid">"VYEC"</definedName>
    <definedName name="NvsReqBU">"VYEC"</definedName>
    <definedName name="NvsReqBUOnly">"VY"</definedName>
    <definedName name="NvsTransLed">"VN"</definedName>
    <definedName name="NvsTreeASD">"V1999-06-30"</definedName>
    <definedName name="OLDC">#N/A</definedName>
    <definedName name="OLDOM">#N/A</definedName>
    <definedName name="OLDOMHSG">#N/A</definedName>
    <definedName name="OLDOMR">#N/A</definedName>
    <definedName name="OLDR">#N/A</definedName>
    <definedName name="OMALLOT">#N/A</definedName>
    <definedName name="OMALLOTMENT">#N/A</definedName>
    <definedName name="OMCOMPPY">#N/A</definedName>
    <definedName name="OMEXP">#N/A</definedName>
    <definedName name="OMEXPEND">#N/A</definedName>
    <definedName name="OMEXPENHSG">#N/A</definedName>
    <definedName name="OMEXPENSE">#N/A</definedName>
    <definedName name="OMINDPY1">#N/A</definedName>
    <definedName name="OMINDPY2">#N/A</definedName>
    <definedName name="OMPERSONS">#N/A</definedName>
    <definedName name="OMPY">#N/A</definedName>
    <definedName name="OMPYBREAK">#N/A</definedName>
    <definedName name="OMREC">#N/A</definedName>
    <definedName name="OMRECOVER">#N/A</definedName>
    <definedName name="OMRECOVERY">#N/A</definedName>
    <definedName name="OMSPENDING">#N/A</definedName>
    <definedName name="OMSPLITPY">#N/A</definedName>
    <definedName name="OMTERMPY">#N/A</definedName>
    <definedName name="OMTERMPY1">#N/A</definedName>
    <definedName name="OMTERMPY2">#N/A</definedName>
    <definedName name="OMTRANSFER">#N/A</definedName>
    <definedName name="OREV">#N/A</definedName>
    <definedName name="Other">#REF!</definedName>
    <definedName name="page2">#REF!</definedName>
    <definedName name="page3">#REF!</definedName>
    <definedName name="PAGE6">#REF!</definedName>
    <definedName name="page6_7">[4]BS!$A$1:$F$78,[4]BS!#REF!</definedName>
    <definedName name="PAGE7">#REF!</definedName>
    <definedName name="PAGE9">#REF!</definedName>
    <definedName name="PERSON">#N/A</definedName>
    <definedName name="PHOT1">#N/A</definedName>
    <definedName name="PHOT2">#N/A</definedName>
    <definedName name="PRINT">#N/A</definedName>
    <definedName name="_xlnm.Print_Area" localSheetId="1">'Schedule 3A - 2023'!$A$1:$M$154</definedName>
    <definedName name="_xlnm.Print_Area" localSheetId="2">'Schedule 3A - 2024'!$A$1:$M$154</definedName>
    <definedName name="Print_Area_MI">#REF!</definedName>
    <definedName name="_xlnm.Print_Titles" localSheetId="1">'Schedule 3A - 2023'!$1:$6</definedName>
    <definedName name="_xlnm.Print_Titles" localSheetId="2">'Schedule 3A - 2024'!$1:$6</definedName>
    <definedName name="PRINTALLOT">#N/A</definedName>
    <definedName name="PRINTCAPPY1">#N/A</definedName>
    <definedName name="PRINTCAPPY2">#N/A</definedName>
    <definedName name="PRINTFINANCIAL">#N/A</definedName>
    <definedName name="PRINTO_M">#N/A</definedName>
    <definedName name="PRINTO_MPY1">#N/A</definedName>
    <definedName name="PRINTO_MPY2">#N/A</definedName>
    <definedName name="PRINTREVENUE">#N/A</definedName>
    <definedName name="PRINTSUMPY">#N/A</definedName>
    <definedName name="PRINTTOTAL">#N/A</definedName>
    <definedName name="PSC2F">#N/A</definedName>
    <definedName name="PSC3O">#N/A</definedName>
    <definedName name="PSC3P">#N/A</definedName>
    <definedName name="PSC3T">#N/A</definedName>
    <definedName name="PSC5I">#N/A</definedName>
    <definedName name="PSC5T">#N/A</definedName>
    <definedName name="PSCOLDOM">#N/A</definedName>
    <definedName name="PSCOLDOMR">#N/A</definedName>
    <definedName name="PUTT1">#N/A</definedName>
    <definedName name="PUTT2">#N/A</definedName>
    <definedName name="PYTOTALS">#N/A</definedName>
    <definedName name="REV">#N/A</definedName>
    <definedName name="REVENUE">#N/A</definedName>
    <definedName name="REVENUES">#N/A</definedName>
    <definedName name="RiderJForecast">#REF!</definedName>
    <definedName name="RNEW1">#N/A</definedName>
    <definedName name="RNEW2">#N/A</definedName>
    <definedName name="RNEW2F">#N/A</definedName>
    <definedName name="RNEWIND">#N/A</definedName>
    <definedName name="RNEWOLDOM">#N/A</definedName>
    <definedName name="RNEWOLDOMR">#N/A</definedName>
    <definedName name="RNEWPE">#N/A</definedName>
    <definedName name="RNEWPF">#N/A</definedName>
    <definedName name="RNEWTERM">#N/A</definedName>
    <definedName name="RR3O">#N/A</definedName>
    <definedName name="RR3P">#N/A</definedName>
    <definedName name="RR3T">#N/A</definedName>
    <definedName name="RR5I">#N/A</definedName>
    <definedName name="RR5T">#N/A</definedName>
    <definedName name="Salesforecastdollars">#REF!</definedName>
    <definedName name="SalesforecastKWh">#REF!</definedName>
    <definedName name="Sch2OMDetail">#REF!</definedName>
    <definedName name="START">#N/A</definedName>
    <definedName name="SUMMARY">#N/A</definedName>
    <definedName name="TABLE">#N/A</definedName>
    <definedName name="taxes">#REF!</definedName>
    <definedName name="TERM">#N/A</definedName>
    <definedName name="TERPY1">#N/A</definedName>
    <definedName name="TERPY2">#N/A</definedName>
    <definedName name="TEST">#N/A</definedName>
    <definedName name="TOTALS">#N/A</definedName>
    <definedName name="TOUR1">#N/A</definedName>
    <definedName name="TOUR2">#N/A</definedName>
    <definedName name="TOUR2F">#N/A</definedName>
    <definedName name="TOUR3O">#N/A</definedName>
    <definedName name="TOUR3P">#N/A</definedName>
    <definedName name="TOUR3T">#N/A</definedName>
    <definedName name="TOUR4">#N/A</definedName>
    <definedName name="TOUR5">#N/A</definedName>
    <definedName name="TOUR5I">#N/A</definedName>
    <definedName name="TOUR5T">#N/A</definedName>
    <definedName name="TOUR6">#N/A</definedName>
    <definedName name="TOURCAPFIN">#N/A</definedName>
    <definedName name="TOURCAPIN">#N/A</definedName>
    <definedName name="TOURIND">#N/A</definedName>
    <definedName name="TOUROLDOM">#N/A</definedName>
    <definedName name="TOUROLDOMR">#N/A</definedName>
    <definedName name="TOURPE">#N/A</definedName>
    <definedName name="TOURPF">#N/A</definedName>
    <definedName name="TOURTERM">#N/A</definedName>
    <definedName name="TRANSFER">#N/A</definedName>
    <definedName name="TREV">#N/A</definedName>
    <definedName name="ttlannualdiesel">#REF!</definedName>
    <definedName name="ttlannualeso">#REF!</definedName>
    <definedName name="ttlannualsales">#REF!</definedName>
    <definedName name="ttlretailsales9899">#REF!</definedName>
    <definedName name="ttlyecdiesel9899">#REF!</definedName>
    <definedName name="ttlyeceso9899">#REF!</definedName>
    <definedName name="ValueDate">#REF!</definedName>
    <definedName name="WD2F">#N/A</definedName>
    <definedName name="WD3O">#N/A</definedName>
    <definedName name="WD3P">#N/A</definedName>
    <definedName name="WD3T">#N/A</definedName>
    <definedName name="WD5I">#N/A</definedName>
    <definedName name="WD5T">#N/A</definedName>
    <definedName name="WDIR1">#N/A</definedName>
    <definedName name="WDIR2">#N/A</definedName>
    <definedName name="WDIR2F">#N/A</definedName>
    <definedName name="WDIROLDOM">#N/A</definedName>
    <definedName name="WDIROLDOMR">#N/A</definedName>
    <definedName name="WIP">#REF!</definedName>
    <definedName name="YDC1">#N/A</definedName>
    <definedName name="YDC2">#N/A</definedName>
    <definedName name="YDC2F">#N/A</definedName>
    <definedName name="YDC3O">#N/A</definedName>
    <definedName name="YDC3P">#N/A</definedName>
    <definedName name="YDC3T">#N/A</definedName>
    <definedName name="YDC4">#N/A</definedName>
    <definedName name="YDC5">#N/A</definedName>
    <definedName name="YDC5I">#N/A</definedName>
    <definedName name="YDC5T">#N/A</definedName>
    <definedName name="YEC_7__Flex_Note">#REF!</definedName>
    <definedName name="yes">[2]D!#REF!</definedName>
    <definedName name="YHC1">#N/A</definedName>
    <definedName name="YHC2">#N/A</definedName>
    <definedName name="YHC2F">#N/A</definedName>
    <definedName name="YHC3O">#N/A</definedName>
    <definedName name="YHC3P">#N/A</definedName>
    <definedName name="YHC3T">#N/A</definedName>
    <definedName name="YHC4">#N/A</definedName>
    <definedName name="YHC5">#N/A</definedName>
    <definedName name="YHC5I">#N/A</definedName>
    <definedName name="YHC5T">#N/A</definedName>
    <definedName name="YHCC">#REF!</definedName>
    <definedName name="YHCFC">#REF!</definedName>
    <definedName name="YHCFR">[5]RECOVERY!#REF!</definedName>
    <definedName name="YHCOLDC">[5]EXPEND!#REF!</definedName>
    <definedName name="YHCOLDCR">[5]RECOVERY!#REF!</definedName>
    <definedName name="YHCOLDOM">#N/A</definedName>
    <definedName name="YHCOLDOMR">#N/A</definedName>
    <definedName name="YHCR">[5]RECOVERY!#REF!</definedName>
    <definedName name="YLA1">#N/A</definedName>
    <definedName name="YLA2">#N/A</definedName>
    <definedName name="YLA2F">#N/A</definedName>
    <definedName name="YLA3O">#N/A</definedName>
    <definedName name="YLA3P">#N/A</definedName>
    <definedName name="YLA3T">#N/A</definedName>
    <definedName name="YLA4">#N/A</definedName>
    <definedName name="YLA5">#N/A</definedName>
    <definedName name="YLA5I">#N/A</definedName>
    <definedName name="YLA5T">#N/A</definedName>
    <definedName name="YLA6">#N/A</definedName>
    <definedName name="YLAOLDOM">#N/A</definedName>
    <definedName name="YLC1">#N/A</definedName>
    <definedName name="YLC2">#N/A</definedName>
    <definedName name="YLC2F">#N/A</definedName>
    <definedName name="YLC3O">#N/A</definedName>
    <definedName name="YLC3P">#N/A</definedName>
    <definedName name="YLC3T">#N/A</definedName>
    <definedName name="YLC4">#N/A</definedName>
    <definedName name="YLC5">#N/A</definedName>
    <definedName name="YLC5I">#N/A</definedName>
    <definedName name="YLC5T">#N/A</definedName>
    <definedName name="Z_2E51B7C0_6CEE_11D3_AD1A_A5A650036065_.wvu.Cols" hidden="1">'[6]Core(see pg 18)'!#REF!</definedName>
    <definedName name="Z_418DF6FE_13EF_11D2_8C37_00A0C92A9A63_.wvu.PrintArea" hidden="1">#REF!</definedName>
    <definedName name="Z_418DF6FE_13EF_11D2_8C37_00A0C92A9A63_.wvu.PrintTitles" hidden="1">#REF!</definedName>
    <definedName name="Z_418DF6FE_13EF_11D2_8C37_00A0C92A9A63_.wvu.Rows" hidden="1">#REF!,#REF!,#REF!,#REF!,#REF!,#REF!,#REF!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 l="1"/>
  <c r="D15" i="4"/>
  <c r="E13" i="4"/>
  <c r="E10" i="4"/>
  <c r="E7" i="4"/>
  <c r="E4" i="4"/>
  <c r="D13" i="4"/>
  <c r="D10" i="4"/>
  <c r="D4" i="4"/>
  <c r="L2" i="3"/>
  <c r="E141" i="3"/>
  <c r="E142" i="3" s="1"/>
  <c r="D141" i="3"/>
  <c r="E136" i="3"/>
  <c r="E135" i="3"/>
  <c r="E134" i="3"/>
  <c r="E133" i="3"/>
  <c r="E132" i="3"/>
  <c r="E131" i="3"/>
  <c r="E130" i="3"/>
  <c r="E126" i="3"/>
  <c r="E127" i="3" s="1"/>
  <c r="E121" i="3"/>
  <c r="E120" i="3"/>
  <c r="E119" i="3"/>
  <c r="E118" i="3"/>
  <c r="E117" i="3"/>
  <c r="E116" i="3"/>
  <c r="E115" i="3"/>
  <c r="E110" i="3"/>
  <c r="E109" i="3"/>
  <c r="E108" i="3"/>
  <c r="E107" i="3"/>
  <c r="E106" i="3"/>
  <c r="E105" i="3"/>
  <c r="E104" i="3"/>
  <c r="E103" i="3"/>
  <c r="E102" i="3"/>
  <c r="E101" i="3"/>
  <c r="E100" i="3"/>
  <c r="E99" i="3"/>
  <c r="E98" i="3"/>
  <c r="E93" i="3"/>
  <c r="E92" i="3"/>
  <c r="E91" i="3"/>
  <c r="E90" i="3"/>
  <c r="E89" i="3"/>
  <c r="E88" i="3"/>
  <c r="E87" i="3"/>
  <c r="E86" i="3"/>
  <c r="E85" i="3"/>
  <c r="E84" i="3"/>
  <c r="E83" i="3"/>
  <c r="E82" i="3"/>
  <c r="E81" i="3"/>
  <c r="E80" i="3"/>
  <c r="E79" i="3"/>
  <c r="E78" i="3"/>
  <c r="E73" i="3"/>
  <c r="E72" i="3"/>
  <c r="E71" i="3"/>
  <c r="E70" i="3"/>
  <c r="E69" i="3"/>
  <c r="E68" i="3"/>
  <c r="E67" i="3"/>
  <c r="E66" i="3"/>
  <c r="E65" i="3"/>
  <c r="E64" i="3"/>
  <c r="E63" i="3"/>
  <c r="E58" i="3"/>
  <c r="E57" i="3"/>
  <c r="J56" i="3"/>
  <c r="E56" i="3"/>
  <c r="J55" i="3"/>
  <c r="E55" i="3"/>
  <c r="E54" i="3"/>
  <c r="E53" i="3"/>
  <c r="E52" i="3"/>
  <c r="E51" i="3"/>
  <c r="E50" i="3"/>
  <c r="E49" i="3"/>
  <c r="E48" i="3"/>
  <c r="E44" i="3"/>
  <c r="D44" i="3"/>
  <c r="C44" i="3"/>
  <c r="C45" i="3" s="1"/>
  <c r="E39" i="3"/>
  <c r="E38" i="3"/>
  <c r="E37" i="3"/>
  <c r="E36" i="3"/>
  <c r="E35" i="3"/>
  <c r="E34" i="3"/>
  <c r="E33" i="3"/>
  <c r="E41" i="3" s="1"/>
  <c r="E32" i="3"/>
  <c r="E27" i="3"/>
  <c r="E26" i="3"/>
  <c r="E25" i="3"/>
  <c r="E24" i="3"/>
  <c r="E23" i="3"/>
  <c r="E22" i="3"/>
  <c r="E21" i="3"/>
  <c r="C21" i="3"/>
  <c r="H21" i="3" s="1"/>
  <c r="E20" i="3"/>
  <c r="E19" i="3"/>
  <c r="E18" i="3"/>
  <c r="J14" i="3"/>
  <c r="H14" i="3"/>
  <c r="E12" i="3"/>
  <c r="E11" i="3"/>
  <c r="E10" i="3"/>
  <c r="E9" i="3"/>
  <c r="E8" i="3"/>
  <c r="D142" i="3"/>
  <c r="E123" i="3"/>
  <c r="D45" i="3"/>
  <c r="H44" i="3"/>
  <c r="H45" i="3" s="1"/>
  <c r="F44" i="3"/>
  <c r="F45" i="3" s="1"/>
  <c r="E45" i="3"/>
  <c r="G21" i="3"/>
  <c r="K14" i="3" l="1"/>
  <c r="E60" i="3"/>
  <c r="E29" i="3"/>
  <c r="E75" i="3"/>
  <c r="E95" i="3"/>
  <c r="E138" i="3"/>
  <c r="E112" i="3"/>
  <c r="G21" i="1" l="1"/>
  <c r="J56" i="1"/>
  <c r="J55" i="1"/>
  <c r="E141" i="1"/>
  <c r="E142" i="1" s="1"/>
  <c r="E136" i="1"/>
  <c r="E135" i="1"/>
  <c r="E134" i="1"/>
  <c r="E133" i="1"/>
  <c r="E132" i="1"/>
  <c r="E131" i="1"/>
  <c r="E130" i="1"/>
  <c r="E127" i="1"/>
  <c r="E126" i="1"/>
  <c r="E121" i="1"/>
  <c r="E120" i="1"/>
  <c r="E119" i="1"/>
  <c r="E118" i="1"/>
  <c r="E117" i="1"/>
  <c r="E116" i="1"/>
  <c r="E115" i="1"/>
  <c r="E110" i="1"/>
  <c r="E109" i="1"/>
  <c r="E108" i="1"/>
  <c r="E107" i="1"/>
  <c r="E106" i="1"/>
  <c r="E105" i="1"/>
  <c r="E104" i="1"/>
  <c r="E103" i="1"/>
  <c r="E102" i="1"/>
  <c r="E101" i="1"/>
  <c r="E100" i="1"/>
  <c r="E99" i="1"/>
  <c r="E98" i="1"/>
  <c r="E93" i="1"/>
  <c r="E92" i="1"/>
  <c r="E91" i="1"/>
  <c r="E90" i="1"/>
  <c r="E89" i="1"/>
  <c r="E88" i="1"/>
  <c r="E87" i="1"/>
  <c r="E86" i="1"/>
  <c r="E85" i="1"/>
  <c r="E84" i="1"/>
  <c r="E83" i="1"/>
  <c r="E82" i="1"/>
  <c r="E81" i="1"/>
  <c r="E80" i="1"/>
  <c r="E79" i="1"/>
  <c r="E78" i="1"/>
  <c r="E73" i="1"/>
  <c r="E72" i="1"/>
  <c r="E71" i="1"/>
  <c r="E70" i="1"/>
  <c r="E69" i="1"/>
  <c r="E68" i="1"/>
  <c r="E67" i="1"/>
  <c r="E66" i="1"/>
  <c r="E65" i="1"/>
  <c r="E64" i="1"/>
  <c r="E63" i="1"/>
  <c r="E58" i="1"/>
  <c r="E57" i="1"/>
  <c r="E56" i="1"/>
  <c r="E55" i="1"/>
  <c r="E54" i="1"/>
  <c r="E53" i="1"/>
  <c r="E52" i="1"/>
  <c r="E51" i="1"/>
  <c r="E50" i="1"/>
  <c r="E49" i="1"/>
  <c r="E48" i="1"/>
  <c r="E45" i="1"/>
  <c r="E44" i="1"/>
  <c r="E39" i="1"/>
  <c r="E38" i="1"/>
  <c r="E37" i="1"/>
  <c r="E36" i="1"/>
  <c r="E34" i="1"/>
  <c r="E33" i="1"/>
  <c r="E32" i="1"/>
  <c r="E27" i="1"/>
  <c r="E26" i="1"/>
  <c r="E25" i="1"/>
  <c r="E24" i="1"/>
  <c r="E23" i="1"/>
  <c r="E22" i="1"/>
  <c r="E21" i="1"/>
  <c r="E20" i="1"/>
  <c r="E19" i="1"/>
  <c r="E18" i="1"/>
  <c r="E12" i="1"/>
  <c r="E11" i="1"/>
  <c r="E10" i="1"/>
  <c r="E9" i="1"/>
  <c r="E8" i="1"/>
  <c r="D44" i="1"/>
  <c r="D45" i="1" s="1"/>
  <c r="D21" i="1"/>
  <c r="C136" i="1"/>
  <c r="H136" i="1" s="1"/>
  <c r="C135" i="1"/>
  <c r="H135" i="1" s="1"/>
  <c r="C134" i="1"/>
  <c r="H134" i="1" s="1"/>
  <c r="C133" i="1"/>
  <c r="H133" i="1" s="1"/>
  <c r="C132" i="1"/>
  <c r="H132" i="1" s="1"/>
  <c r="C131" i="1"/>
  <c r="C130" i="1"/>
  <c r="H130" i="1" s="1"/>
  <c r="C126" i="1"/>
  <c r="H126" i="1" s="1"/>
  <c r="H127" i="1" s="1"/>
  <c r="C121" i="1"/>
  <c r="H121" i="1" s="1"/>
  <c r="C120" i="1"/>
  <c r="H120" i="1" s="1"/>
  <c r="C119" i="1"/>
  <c r="H119" i="1" s="1"/>
  <c r="C118" i="1"/>
  <c r="H118" i="1" s="1"/>
  <c r="C117" i="1"/>
  <c r="H117" i="1" s="1"/>
  <c r="C116" i="1"/>
  <c r="H116" i="1" s="1"/>
  <c r="C115" i="1"/>
  <c r="H115" i="1" s="1"/>
  <c r="C110" i="1"/>
  <c r="H110" i="1" s="1"/>
  <c r="C109" i="1"/>
  <c r="H109" i="1" s="1"/>
  <c r="C108" i="1"/>
  <c r="H108" i="1" s="1"/>
  <c r="C107" i="1"/>
  <c r="H107" i="1" s="1"/>
  <c r="C106" i="1"/>
  <c r="H106" i="1" s="1"/>
  <c r="C105" i="1"/>
  <c r="H105" i="1" s="1"/>
  <c r="C104" i="1"/>
  <c r="H104" i="1" s="1"/>
  <c r="C103" i="1"/>
  <c r="H103" i="1" s="1"/>
  <c r="C102" i="1"/>
  <c r="H102" i="1" s="1"/>
  <c r="C101" i="1"/>
  <c r="H101" i="1" s="1"/>
  <c r="C100" i="1"/>
  <c r="H100" i="1" s="1"/>
  <c r="C99" i="1"/>
  <c r="H99" i="1" s="1"/>
  <c r="C98" i="1"/>
  <c r="H98" i="1" s="1"/>
  <c r="C93" i="1"/>
  <c r="H93" i="1" s="1"/>
  <c r="C92" i="1"/>
  <c r="H92" i="1" s="1"/>
  <c r="C91" i="1"/>
  <c r="H91" i="1" s="1"/>
  <c r="C90" i="1"/>
  <c r="H90" i="1" s="1"/>
  <c r="C89" i="1"/>
  <c r="H89" i="1" s="1"/>
  <c r="C88" i="1"/>
  <c r="H88" i="1" s="1"/>
  <c r="C87" i="1"/>
  <c r="H87" i="1" s="1"/>
  <c r="C86" i="1"/>
  <c r="H86" i="1" s="1"/>
  <c r="C85" i="1"/>
  <c r="H85" i="1" s="1"/>
  <c r="C84" i="1"/>
  <c r="H84" i="1" s="1"/>
  <c r="C83" i="1"/>
  <c r="H83" i="1" s="1"/>
  <c r="C82" i="1"/>
  <c r="H82" i="1" s="1"/>
  <c r="C81" i="1"/>
  <c r="H81" i="1" s="1"/>
  <c r="C80" i="1"/>
  <c r="C79" i="1"/>
  <c r="H79" i="1" s="1"/>
  <c r="C78" i="1"/>
  <c r="H78" i="1" s="1"/>
  <c r="C73" i="1"/>
  <c r="H73" i="1" s="1"/>
  <c r="C72" i="1"/>
  <c r="H72" i="1" s="1"/>
  <c r="C71" i="1"/>
  <c r="H71" i="1" s="1"/>
  <c r="C70" i="1"/>
  <c r="H70" i="1" s="1"/>
  <c r="C69" i="1"/>
  <c r="H69" i="1" s="1"/>
  <c r="C68" i="1"/>
  <c r="H68" i="1" s="1"/>
  <c r="C67" i="1"/>
  <c r="H67" i="1" s="1"/>
  <c r="C66" i="1"/>
  <c r="H66" i="1" s="1"/>
  <c r="C65" i="1"/>
  <c r="H65" i="1" s="1"/>
  <c r="C64" i="1"/>
  <c r="H64" i="1" s="1"/>
  <c r="C63" i="1"/>
  <c r="H63" i="1" s="1"/>
  <c r="C58" i="1"/>
  <c r="H58" i="1" s="1"/>
  <c r="C57" i="1"/>
  <c r="H57" i="1" s="1"/>
  <c r="C56" i="1"/>
  <c r="H56" i="1" s="1"/>
  <c r="C55" i="1"/>
  <c r="H55" i="1" s="1"/>
  <c r="C54" i="1"/>
  <c r="H54" i="1" s="1"/>
  <c r="C53" i="1"/>
  <c r="H53" i="1" s="1"/>
  <c r="C52" i="1"/>
  <c r="H52" i="1" s="1"/>
  <c r="C51" i="1"/>
  <c r="H51" i="1" s="1"/>
  <c r="C50" i="1"/>
  <c r="H50" i="1" s="1"/>
  <c r="C49" i="1"/>
  <c r="H49" i="1" s="1"/>
  <c r="C48" i="1"/>
  <c r="H48" i="1" s="1"/>
  <c r="C44" i="1"/>
  <c r="H44" i="1" s="1"/>
  <c r="H45" i="1" s="1"/>
  <c r="C39" i="1"/>
  <c r="H39" i="1" s="1"/>
  <c r="C38" i="1"/>
  <c r="H38" i="1" s="1"/>
  <c r="C37" i="1"/>
  <c r="H37" i="1" s="1"/>
  <c r="C36" i="1"/>
  <c r="H36" i="1" s="1"/>
  <c r="C35" i="1"/>
  <c r="H35" i="1" s="1"/>
  <c r="C34" i="1"/>
  <c r="H34" i="1" s="1"/>
  <c r="C33" i="1"/>
  <c r="H33" i="1" s="1"/>
  <c r="C32" i="1"/>
  <c r="H32" i="1" s="1"/>
  <c r="C27" i="1"/>
  <c r="H27" i="1" s="1"/>
  <c r="C26" i="1"/>
  <c r="H26" i="1" s="1"/>
  <c r="C25" i="1"/>
  <c r="C24" i="1"/>
  <c r="H24" i="1" s="1"/>
  <c r="C23" i="1"/>
  <c r="H23" i="1" s="1"/>
  <c r="C22" i="1"/>
  <c r="H22" i="1" s="1"/>
  <c r="C21" i="1"/>
  <c r="H21" i="1" s="1"/>
  <c r="C20" i="1"/>
  <c r="H20" i="1" s="1"/>
  <c r="C19" i="1"/>
  <c r="H19" i="1" s="1"/>
  <c r="C18" i="1"/>
  <c r="H18" i="1" s="1"/>
  <c r="C13" i="1"/>
  <c r="H13" i="1" s="1"/>
  <c r="C12" i="1"/>
  <c r="H12" i="1" s="1"/>
  <c r="C11" i="1"/>
  <c r="C10" i="1"/>
  <c r="H10" i="1" s="1"/>
  <c r="C9" i="1"/>
  <c r="H9" i="1" s="1"/>
  <c r="C8" i="1"/>
  <c r="H8" i="1" s="1"/>
  <c r="C123" i="1" l="1"/>
  <c r="K56" i="1"/>
  <c r="F21" i="1"/>
  <c r="K55" i="1"/>
  <c r="E95" i="1"/>
  <c r="E112" i="1"/>
  <c r="E123" i="1"/>
  <c r="E29" i="1"/>
  <c r="C75" i="1"/>
  <c r="H25" i="1"/>
  <c r="H80" i="1"/>
  <c r="H131" i="1"/>
  <c r="E75" i="1"/>
  <c r="E60" i="1"/>
  <c r="E138" i="1"/>
  <c r="H11" i="1"/>
  <c r="C138" i="1"/>
  <c r="C112" i="1"/>
  <c r="C29" i="1"/>
  <c r="C60" i="1"/>
  <c r="C95" i="1"/>
  <c r="C127" i="1"/>
  <c r="C45" i="1"/>
  <c r="F44" i="1"/>
  <c r="C15" i="1"/>
  <c r="C41" i="1"/>
  <c r="F45" i="1" l="1"/>
  <c r="E35" i="1" l="1"/>
  <c r="E41" i="1" s="1"/>
  <c r="H14" i="1" l="1"/>
  <c r="J14" i="1"/>
  <c r="K14" i="1" s="1"/>
  <c r="H15" i="1" l="1"/>
  <c r="D21" i="3" l="1"/>
  <c r="F21" i="3" s="1"/>
  <c r="J105" i="3" l="1"/>
  <c r="J85" i="3"/>
  <c r="J67" i="3"/>
  <c r="J21" i="3"/>
  <c r="K21" i="3" s="1"/>
  <c r="J12" i="3"/>
  <c r="J11" i="3"/>
  <c r="J10" i="3"/>
  <c r="J9" i="3"/>
  <c r="J8" i="3"/>
  <c r="D84" i="3"/>
  <c r="D56" i="3"/>
  <c r="D55" i="3"/>
  <c r="D54" i="3"/>
  <c r="D84" i="1"/>
  <c r="F84" i="1" s="1"/>
  <c r="D56" i="1"/>
  <c r="F56" i="1" s="1"/>
  <c r="D55" i="1"/>
  <c r="F55" i="1" s="1"/>
  <c r="D54" i="1"/>
  <c r="F54" i="1" s="1"/>
  <c r="J126" i="1"/>
  <c r="J105" i="1"/>
  <c r="K105" i="1" s="1"/>
  <c r="J85" i="1"/>
  <c r="K85" i="1" s="1"/>
  <c r="J67" i="1"/>
  <c r="K67" i="1" s="1"/>
  <c r="J44" i="1"/>
  <c r="J21" i="1"/>
  <c r="K21" i="1" s="1"/>
  <c r="J12" i="1"/>
  <c r="K12" i="1" s="1"/>
  <c r="J11" i="1"/>
  <c r="K11" i="1" s="1"/>
  <c r="J10" i="1"/>
  <c r="K10" i="1" s="1"/>
  <c r="J9" i="1"/>
  <c r="K9" i="1" s="1"/>
  <c r="J8" i="1"/>
  <c r="J54" i="1"/>
  <c r="K54" i="1" s="1"/>
  <c r="J84" i="1"/>
  <c r="K84" i="1" s="1"/>
  <c r="J126" i="3" l="1"/>
  <c r="J45" i="1"/>
  <c r="K44" i="1"/>
  <c r="K45" i="1" s="1"/>
  <c r="J44" i="3"/>
  <c r="K126" i="1"/>
  <c r="K127" i="1" s="1"/>
  <c r="J127" i="1"/>
  <c r="K8" i="1"/>
  <c r="J54" i="3"/>
  <c r="J84" i="3"/>
  <c r="K44" i="3" l="1"/>
  <c r="K45" i="3" s="1"/>
  <c r="J45" i="3"/>
  <c r="J127" i="3"/>
  <c r="C55" i="3" l="1"/>
  <c r="C56" i="3"/>
  <c r="H56" i="3" l="1"/>
  <c r="K56" i="3" s="1"/>
  <c r="F56" i="3"/>
  <c r="H55" i="3"/>
  <c r="K55" i="3" s="1"/>
  <c r="F55" i="3"/>
  <c r="C84" i="3" l="1"/>
  <c r="H84" i="3" l="1"/>
  <c r="K84" i="3" s="1"/>
  <c r="F84" i="3"/>
  <c r="C54" i="3" l="1"/>
  <c r="F54" i="3" l="1"/>
  <c r="H54" i="3"/>
  <c r="K54" i="3" s="1"/>
  <c r="C141" i="1" l="1"/>
  <c r="C142" i="1" l="1"/>
  <c r="H141" i="1"/>
  <c r="H142" i="1" s="1"/>
  <c r="C144" i="1"/>
  <c r="J23" i="1" l="1"/>
  <c r="K23" i="1" s="1"/>
  <c r="J27" i="1"/>
  <c r="K27" i="1" s="1"/>
  <c r="J32" i="1"/>
  <c r="J33" i="1"/>
  <c r="K33" i="1" s="1"/>
  <c r="J37" i="1"/>
  <c r="K37" i="1" s="1"/>
  <c r="J79" i="1"/>
  <c r="K79" i="1" s="1"/>
  <c r="J80" i="1"/>
  <c r="K80" i="1" s="1"/>
  <c r="J82" i="1"/>
  <c r="K82" i="1" s="1"/>
  <c r="J83" i="1"/>
  <c r="K83" i="1" s="1"/>
  <c r="J86" i="1"/>
  <c r="K86" i="1" s="1"/>
  <c r="J87" i="1"/>
  <c r="K87" i="1" s="1"/>
  <c r="J89" i="1"/>
  <c r="K89" i="1" s="1"/>
  <c r="J90" i="1"/>
  <c r="K90" i="1" s="1"/>
  <c r="J91" i="1"/>
  <c r="K91" i="1" s="1"/>
  <c r="J92" i="1"/>
  <c r="K92" i="1" s="1"/>
  <c r="J93" i="1"/>
  <c r="K93" i="1" s="1"/>
  <c r="J49" i="1"/>
  <c r="K49" i="1" s="1"/>
  <c r="J51" i="1"/>
  <c r="K51" i="1" s="1"/>
  <c r="J52" i="1"/>
  <c r="K52" i="1" s="1"/>
  <c r="J57" i="1"/>
  <c r="K57" i="1" s="1"/>
  <c r="J58" i="1"/>
  <c r="K58" i="1" s="1"/>
  <c r="J64" i="1"/>
  <c r="K64" i="1" s="1"/>
  <c r="J65" i="1"/>
  <c r="K65" i="1" s="1"/>
  <c r="J66" i="1"/>
  <c r="K66" i="1" s="1"/>
  <c r="J68" i="1"/>
  <c r="K68" i="1" s="1"/>
  <c r="J69" i="1"/>
  <c r="K69" i="1" s="1"/>
  <c r="J70" i="1"/>
  <c r="K70" i="1" s="1"/>
  <c r="J71" i="1"/>
  <c r="K71" i="1" s="1"/>
  <c r="J73" i="1"/>
  <c r="K73" i="1" s="1"/>
  <c r="J98" i="1"/>
  <c r="J102" i="1"/>
  <c r="K102" i="1" s="1"/>
  <c r="J107" i="1"/>
  <c r="K107" i="1" s="1"/>
  <c r="J109" i="1"/>
  <c r="K109" i="1" s="1"/>
  <c r="J116" i="1"/>
  <c r="K116" i="1" s="1"/>
  <c r="J118" i="1"/>
  <c r="K118" i="1" s="1"/>
  <c r="J121" i="1"/>
  <c r="K121" i="1" s="1"/>
  <c r="J130" i="1"/>
  <c r="J131" i="1"/>
  <c r="K131" i="1" s="1"/>
  <c r="J134" i="1"/>
  <c r="K134" i="1" s="1"/>
  <c r="J136" i="1"/>
  <c r="K136" i="1" s="1"/>
  <c r="K32" i="1" l="1"/>
  <c r="K130" i="1"/>
  <c r="K98" i="1"/>
  <c r="J118" i="3"/>
  <c r="J73" i="3"/>
  <c r="J65" i="3"/>
  <c r="J49" i="3"/>
  <c r="J87" i="3"/>
  <c r="J37" i="3"/>
  <c r="J136" i="3"/>
  <c r="J116" i="3"/>
  <c r="J71" i="3"/>
  <c r="J64" i="3"/>
  <c r="J93" i="3"/>
  <c r="J86" i="3"/>
  <c r="J33" i="3"/>
  <c r="J134" i="3"/>
  <c r="J109" i="3"/>
  <c r="J70" i="3"/>
  <c r="J58" i="3"/>
  <c r="J92" i="3"/>
  <c r="J83" i="3"/>
  <c r="J32" i="3"/>
  <c r="J131" i="3"/>
  <c r="J107" i="3"/>
  <c r="J69" i="3"/>
  <c r="J57" i="3"/>
  <c r="J91" i="3"/>
  <c r="J82" i="3"/>
  <c r="J27" i="3"/>
  <c r="J130" i="3"/>
  <c r="J102" i="3"/>
  <c r="J68" i="3"/>
  <c r="J52" i="3"/>
  <c r="J90" i="3"/>
  <c r="J80" i="3"/>
  <c r="J23" i="3"/>
  <c r="J121" i="3"/>
  <c r="J98" i="3"/>
  <c r="J66" i="3"/>
  <c r="J51" i="3"/>
  <c r="J89" i="3"/>
  <c r="J79" i="3"/>
  <c r="J13" i="1" l="1"/>
  <c r="J13" i="3"/>
  <c r="J15" i="3" s="1"/>
  <c r="K13" i="1" l="1"/>
  <c r="K15" i="1" s="1"/>
  <c r="J15" i="1"/>
  <c r="E13" i="1"/>
  <c r="E15" i="1" s="1"/>
  <c r="E144" i="1" s="1"/>
  <c r="E13" i="3" l="1"/>
  <c r="E15" i="3" l="1"/>
  <c r="E144" i="3" s="1"/>
  <c r="J72" i="1" l="1"/>
  <c r="K72" i="1" s="1"/>
  <c r="J72" i="3" l="1"/>
  <c r="D26" i="3" l="1"/>
  <c r="J117" i="1" l="1"/>
  <c r="K117" i="1" s="1"/>
  <c r="J36" i="1" l="1"/>
  <c r="K36" i="1" s="1"/>
  <c r="J36" i="3" l="1"/>
  <c r="H137" i="1" l="1"/>
  <c r="H138" i="1" s="1"/>
  <c r="J137" i="1"/>
  <c r="K137" i="1" l="1"/>
  <c r="J137" i="3"/>
  <c r="H137" i="3"/>
  <c r="D141" i="1"/>
  <c r="D142" i="1" l="1"/>
  <c r="F141" i="1"/>
  <c r="F142" i="1" s="1"/>
  <c r="K137" i="3"/>
  <c r="C141" i="3" l="1"/>
  <c r="C142" i="3" l="1"/>
  <c r="H141" i="3"/>
  <c r="H142" i="3" s="1"/>
  <c r="F141" i="3"/>
  <c r="F142" i="3" s="1"/>
  <c r="J141" i="1" l="1"/>
  <c r="J142" i="1" l="1"/>
  <c r="K141" i="1"/>
  <c r="K142" i="1" s="1"/>
  <c r="J141" i="3"/>
  <c r="J142" i="3" l="1"/>
  <c r="K141" i="3"/>
  <c r="K142" i="3" s="1"/>
  <c r="D136" i="3"/>
  <c r="D134" i="3"/>
  <c r="D131" i="3"/>
  <c r="D130" i="3"/>
  <c r="D121" i="3"/>
  <c r="D118" i="3"/>
  <c r="D116" i="3"/>
  <c r="D109" i="3"/>
  <c r="D107" i="3"/>
  <c r="D105" i="3"/>
  <c r="D102" i="3"/>
  <c r="D98" i="3"/>
  <c r="D73" i="3"/>
  <c r="D71" i="3"/>
  <c r="D70" i="3"/>
  <c r="D69" i="3"/>
  <c r="D68" i="3"/>
  <c r="D66" i="3"/>
  <c r="D67" i="3"/>
  <c r="D65" i="3"/>
  <c r="D64" i="3"/>
  <c r="D58" i="3"/>
  <c r="D57" i="3"/>
  <c r="D52" i="3"/>
  <c r="D51" i="3"/>
  <c r="D49" i="3"/>
  <c r="D93" i="3"/>
  <c r="D92" i="3"/>
  <c r="D91" i="3"/>
  <c r="D90" i="3"/>
  <c r="D89" i="3"/>
  <c r="D87" i="3"/>
  <c r="D86" i="3"/>
  <c r="D85" i="3"/>
  <c r="D83" i="3"/>
  <c r="D82" i="3"/>
  <c r="D80" i="3"/>
  <c r="D79" i="3"/>
  <c r="D37" i="3"/>
  <c r="D32" i="3"/>
  <c r="D27" i="3"/>
  <c r="D13" i="3"/>
  <c r="D12" i="3"/>
  <c r="D11" i="3"/>
  <c r="D10" i="3"/>
  <c r="D9" i="3"/>
  <c r="D8" i="3"/>
  <c r="D126" i="3" l="1"/>
  <c r="D127" i="3" s="1"/>
  <c r="D15" i="3"/>
  <c r="D19" i="3" l="1"/>
  <c r="J19" i="3" l="1"/>
  <c r="J19" i="1"/>
  <c r="K19" i="1" s="1"/>
  <c r="D25" i="3" l="1"/>
  <c r="J135" i="1" l="1"/>
  <c r="K135" i="1" s="1"/>
  <c r="D110" i="3"/>
  <c r="J135" i="3" l="1"/>
  <c r="J103" i="1"/>
  <c r="K103" i="1" s="1"/>
  <c r="D103" i="3"/>
  <c r="J39" i="1" l="1"/>
  <c r="K39" i="1" s="1"/>
  <c r="J103" i="3" l="1"/>
  <c r="J25" i="1"/>
  <c r="K25" i="1" s="1"/>
  <c r="J25" i="3" l="1"/>
  <c r="J110" i="3"/>
  <c r="D39" i="3"/>
  <c r="J110" i="1"/>
  <c r="K110" i="1" s="1"/>
  <c r="J39" i="3" l="1"/>
  <c r="D136" i="1"/>
  <c r="F136" i="1" s="1"/>
  <c r="D134" i="1"/>
  <c r="F134" i="1" s="1"/>
  <c r="D131" i="1"/>
  <c r="F131" i="1" s="1"/>
  <c r="D130" i="1"/>
  <c r="D126" i="1"/>
  <c r="D121" i="1"/>
  <c r="F121" i="1" s="1"/>
  <c r="D118" i="1"/>
  <c r="F118" i="1" s="1"/>
  <c r="D116" i="1"/>
  <c r="F116" i="1" s="1"/>
  <c r="D110" i="1"/>
  <c r="F110" i="1" s="1"/>
  <c r="D109" i="1"/>
  <c r="F109" i="1" s="1"/>
  <c r="D107" i="1"/>
  <c r="F107" i="1" s="1"/>
  <c r="D105" i="1"/>
  <c r="F105" i="1" s="1"/>
  <c r="D103" i="1"/>
  <c r="F103" i="1" s="1"/>
  <c r="D102" i="1"/>
  <c r="F102" i="1" s="1"/>
  <c r="D98" i="1"/>
  <c r="D73" i="1"/>
  <c r="F73" i="1" s="1"/>
  <c r="D71" i="1"/>
  <c r="F71" i="1" s="1"/>
  <c r="D70" i="1"/>
  <c r="F70" i="1" s="1"/>
  <c r="D69" i="1"/>
  <c r="F69" i="1" s="1"/>
  <c r="D68" i="1"/>
  <c r="F68" i="1" s="1"/>
  <c r="D66" i="1"/>
  <c r="F66" i="1" s="1"/>
  <c r="D67" i="1"/>
  <c r="F67" i="1" s="1"/>
  <c r="D65" i="1"/>
  <c r="F65" i="1" s="1"/>
  <c r="D64" i="1"/>
  <c r="F64" i="1" s="1"/>
  <c r="D58" i="1"/>
  <c r="F58" i="1" s="1"/>
  <c r="D57" i="1"/>
  <c r="F57" i="1" s="1"/>
  <c r="D52" i="1"/>
  <c r="F52" i="1" s="1"/>
  <c r="D51" i="1"/>
  <c r="F51" i="1" s="1"/>
  <c r="D49" i="1"/>
  <c r="F49" i="1" s="1"/>
  <c r="D93" i="1"/>
  <c r="F93" i="1" s="1"/>
  <c r="D92" i="1"/>
  <c r="F92" i="1" s="1"/>
  <c r="D91" i="1"/>
  <c r="F91" i="1" s="1"/>
  <c r="D90" i="1"/>
  <c r="F90" i="1" s="1"/>
  <c r="D89" i="1"/>
  <c r="F89" i="1" s="1"/>
  <c r="D87" i="1"/>
  <c r="F87" i="1" s="1"/>
  <c r="D86" i="1"/>
  <c r="F86" i="1" s="1"/>
  <c r="D85" i="1"/>
  <c r="F85" i="1" s="1"/>
  <c r="D83" i="1"/>
  <c r="F83" i="1" s="1"/>
  <c r="D82" i="1"/>
  <c r="F82" i="1" s="1"/>
  <c r="D80" i="1"/>
  <c r="F80" i="1" s="1"/>
  <c r="D79" i="1"/>
  <c r="F79" i="1" s="1"/>
  <c r="D39" i="1"/>
  <c r="F39" i="1" s="1"/>
  <c r="D37" i="1"/>
  <c r="F37" i="1" s="1"/>
  <c r="D32" i="1"/>
  <c r="D27" i="1"/>
  <c r="F27" i="1" s="1"/>
  <c r="D25" i="1"/>
  <c r="F25" i="1" s="1"/>
  <c r="D19" i="1"/>
  <c r="F19" i="1" s="1"/>
  <c r="D13" i="1"/>
  <c r="F13" i="1" s="1"/>
  <c r="D12" i="1"/>
  <c r="F12" i="1" s="1"/>
  <c r="D11" i="1"/>
  <c r="F11" i="1" s="1"/>
  <c r="D10" i="1"/>
  <c r="F10" i="1" s="1"/>
  <c r="D9" i="1"/>
  <c r="F9" i="1" s="1"/>
  <c r="D8" i="1"/>
  <c r="F8" i="1" l="1"/>
  <c r="F15" i="1" s="1"/>
  <c r="D15" i="1"/>
  <c r="F126" i="1"/>
  <c r="F127" i="1" s="1"/>
  <c r="D127" i="1"/>
  <c r="F32" i="1"/>
  <c r="F130" i="1"/>
  <c r="F98" i="1"/>
  <c r="C118" i="3"/>
  <c r="C39" i="3"/>
  <c r="C93" i="3"/>
  <c r="C70" i="3"/>
  <c r="C121" i="3"/>
  <c r="C71" i="3"/>
  <c r="C51" i="3"/>
  <c r="C73" i="3"/>
  <c r="C52" i="3"/>
  <c r="C131" i="3"/>
  <c r="C102" i="3"/>
  <c r="C134" i="3"/>
  <c r="C58" i="3"/>
  <c r="C103" i="3"/>
  <c r="C86" i="3"/>
  <c r="C87" i="3"/>
  <c r="C65" i="3"/>
  <c r="C107" i="3"/>
  <c r="C37" i="3"/>
  <c r="C25" i="3"/>
  <c r="C89" i="3"/>
  <c r="C67" i="3"/>
  <c r="C109" i="3"/>
  <c r="C27" i="3"/>
  <c r="F89" i="3" l="1"/>
  <c r="H89" i="3"/>
  <c r="K89" i="3" s="1"/>
  <c r="C12" i="3"/>
  <c r="F52" i="3"/>
  <c r="H52" i="3"/>
  <c r="K52" i="3" s="1"/>
  <c r="C91" i="3"/>
  <c r="H25" i="3"/>
  <c r="K25" i="3" s="1"/>
  <c r="F25" i="3"/>
  <c r="C9" i="3"/>
  <c r="C80" i="3"/>
  <c r="H67" i="3"/>
  <c r="K67" i="3" s="1"/>
  <c r="F67" i="3"/>
  <c r="C13" i="3"/>
  <c r="C69" i="3"/>
  <c r="H73" i="3"/>
  <c r="K73" i="3" s="1"/>
  <c r="F73" i="3"/>
  <c r="C83" i="3"/>
  <c r="C92" i="3"/>
  <c r="C82" i="3"/>
  <c r="C136" i="3"/>
  <c r="H51" i="3"/>
  <c r="K51" i="3" s="1"/>
  <c r="F51" i="3"/>
  <c r="H86" i="3"/>
  <c r="K86" i="3" s="1"/>
  <c r="F86" i="3"/>
  <c r="F37" i="3"/>
  <c r="H37" i="3"/>
  <c r="K37" i="3" s="1"/>
  <c r="H103" i="3"/>
  <c r="K103" i="3" s="1"/>
  <c r="F103" i="3"/>
  <c r="F71" i="3"/>
  <c r="H71" i="3"/>
  <c r="K71" i="3" s="1"/>
  <c r="C68" i="3"/>
  <c r="C110" i="3"/>
  <c r="H107" i="3"/>
  <c r="K107" i="3" s="1"/>
  <c r="F107" i="3"/>
  <c r="H58" i="3"/>
  <c r="K58" i="3" s="1"/>
  <c r="F58" i="3"/>
  <c r="C49" i="3"/>
  <c r="C66" i="3"/>
  <c r="C90" i="3"/>
  <c r="H65" i="3"/>
  <c r="K65" i="3" s="1"/>
  <c r="F65" i="3"/>
  <c r="C85" i="3"/>
  <c r="H121" i="3"/>
  <c r="K121" i="3" s="1"/>
  <c r="F121" i="3"/>
  <c r="C116" i="3"/>
  <c r="H87" i="3"/>
  <c r="K87" i="3" s="1"/>
  <c r="F87" i="3"/>
  <c r="C11" i="3"/>
  <c r="H70" i="3"/>
  <c r="K70" i="3" s="1"/>
  <c r="F70" i="3"/>
  <c r="C57" i="3"/>
  <c r="C79" i="3"/>
  <c r="F93" i="3"/>
  <c r="H93" i="3"/>
  <c r="K93" i="3" s="1"/>
  <c r="F27" i="3"/>
  <c r="H27" i="3"/>
  <c r="K27" i="3" s="1"/>
  <c r="C19" i="3"/>
  <c r="C10" i="3"/>
  <c r="C105" i="3"/>
  <c r="F134" i="3"/>
  <c r="H134" i="3"/>
  <c r="K134" i="3" s="1"/>
  <c r="H39" i="3"/>
  <c r="K39" i="3" s="1"/>
  <c r="F39" i="3"/>
  <c r="H131" i="3"/>
  <c r="K131" i="3" s="1"/>
  <c r="F131" i="3"/>
  <c r="H109" i="3"/>
  <c r="K109" i="3" s="1"/>
  <c r="F109" i="3"/>
  <c r="C64" i="3"/>
  <c r="H102" i="3"/>
  <c r="K102" i="3" s="1"/>
  <c r="F102" i="3"/>
  <c r="H118" i="3"/>
  <c r="K118" i="3" s="1"/>
  <c r="F118" i="3"/>
  <c r="C126" i="3"/>
  <c r="C8" i="3"/>
  <c r="F57" i="3" l="1"/>
  <c r="H57" i="3"/>
  <c r="K57" i="3" s="1"/>
  <c r="C127" i="3"/>
  <c r="F126" i="3"/>
  <c r="F127" i="3" s="1"/>
  <c r="H126" i="3"/>
  <c r="F19" i="3"/>
  <c r="H19" i="3"/>
  <c r="H92" i="3"/>
  <c r="K92" i="3" s="1"/>
  <c r="F92" i="3"/>
  <c r="H13" i="3"/>
  <c r="K13" i="3" s="1"/>
  <c r="F13" i="3"/>
  <c r="H91" i="3"/>
  <c r="K91" i="3" s="1"/>
  <c r="F91" i="3"/>
  <c r="H82" i="3"/>
  <c r="K82" i="3" s="1"/>
  <c r="F82" i="3"/>
  <c r="H11" i="3"/>
  <c r="K11" i="3" s="1"/>
  <c r="F11" i="3"/>
  <c r="F90" i="3"/>
  <c r="H90" i="3"/>
  <c r="K90" i="3" s="1"/>
  <c r="H69" i="3"/>
  <c r="K69" i="3" s="1"/>
  <c r="F69" i="3"/>
  <c r="C130" i="3"/>
  <c r="C98" i="3"/>
  <c r="H64" i="3"/>
  <c r="K64" i="3" s="1"/>
  <c r="F64" i="3"/>
  <c r="H110" i="3"/>
  <c r="K110" i="3" s="1"/>
  <c r="F110" i="3"/>
  <c r="H49" i="3"/>
  <c r="K49" i="3" s="1"/>
  <c r="F49" i="3"/>
  <c r="H12" i="3"/>
  <c r="K12" i="3" s="1"/>
  <c r="F12" i="3"/>
  <c r="H66" i="3"/>
  <c r="K66" i="3" s="1"/>
  <c r="F66" i="3"/>
  <c r="H68" i="3"/>
  <c r="K68" i="3" s="1"/>
  <c r="F68" i="3"/>
  <c r="H83" i="3"/>
  <c r="K83" i="3" s="1"/>
  <c r="F83" i="3"/>
  <c r="H80" i="3"/>
  <c r="K80" i="3" s="1"/>
  <c r="F80" i="3"/>
  <c r="H116" i="3"/>
  <c r="K116" i="3" s="1"/>
  <c r="F116" i="3"/>
  <c r="H105" i="3"/>
  <c r="K105" i="3" s="1"/>
  <c r="F105" i="3"/>
  <c r="F79" i="3"/>
  <c r="H79" i="3"/>
  <c r="K79" i="3" s="1"/>
  <c r="H8" i="3"/>
  <c r="F8" i="3"/>
  <c r="C15" i="3"/>
  <c r="H85" i="3"/>
  <c r="K85" i="3" s="1"/>
  <c r="F85" i="3"/>
  <c r="C32" i="3"/>
  <c r="H10" i="3"/>
  <c r="K10" i="3" s="1"/>
  <c r="F10" i="3"/>
  <c r="H136" i="3"/>
  <c r="K136" i="3" s="1"/>
  <c r="F136" i="3"/>
  <c r="H9" i="3"/>
  <c r="K9" i="3" s="1"/>
  <c r="F9" i="3"/>
  <c r="H15" i="3" l="1"/>
  <c r="K8" i="3"/>
  <c r="F130" i="3"/>
  <c r="H130" i="3"/>
  <c r="K19" i="3"/>
  <c r="H127" i="3"/>
  <c r="K126" i="3"/>
  <c r="K127" i="3" s="1"/>
  <c r="F32" i="3"/>
  <c r="H32" i="3"/>
  <c r="F15" i="3"/>
  <c r="H98" i="3"/>
  <c r="F98" i="3"/>
  <c r="D120" i="3"/>
  <c r="D120" i="1"/>
  <c r="F120" i="1" s="1"/>
  <c r="K32" i="3" l="1"/>
  <c r="K130" i="3"/>
  <c r="K15" i="3"/>
  <c r="K98" i="3"/>
  <c r="C120" i="3" l="1"/>
  <c r="J120" i="1"/>
  <c r="K120" i="1" s="1"/>
  <c r="H120" i="3" l="1"/>
  <c r="F120" i="3"/>
  <c r="J74" i="3" l="1"/>
  <c r="H74" i="3"/>
  <c r="J111" i="3"/>
  <c r="H111" i="3"/>
  <c r="J28" i="3"/>
  <c r="H28" i="3"/>
  <c r="J94" i="3"/>
  <c r="H94" i="3"/>
  <c r="J40" i="3"/>
  <c r="H40" i="3"/>
  <c r="J122" i="1"/>
  <c r="H122" i="1"/>
  <c r="H123" i="1" s="1"/>
  <c r="H74" i="1"/>
  <c r="H75" i="1" s="1"/>
  <c r="J74" i="1"/>
  <c r="K74" i="1" s="1"/>
  <c r="J120" i="3"/>
  <c r="K120" i="3" s="1"/>
  <c r="J59" i="3"/>
  <c r="H59" i="3"/>
  <c r="J28" i="1"/>
  <c r="K28" i="1" s="1"/>
  <c r="H28" i="1"/>
  <c r="J111" i="1"/>
  <c r="H111" i="1"/>
  <c r="H112" i="1" s="1"/>
  <c r="J59" i="1"/>
  <c r="H59" i="1"/>
  <c r="H60" i="1" s="1"/>
  <c r="H40" i="1"/>
  <c r="H41" i="1" s="1"/>
  <c r="J40" i="1"/>
  <c r="H94" i="1"/>
  <c r="H95" i="1" s="1"/>
  <c r="J94" i="1"/>
  <c r="J122" i="3"/>
  <c r="H122" i="3"/>
  <c r="K122" i="3" l="1"/>
  <c r="K94" i="1"/>
  <c r="K111" i="3"/>
  <c r="K94" i="3"/>
  <c r="K40" i="3"/>
  <c r="K28" i="3"/>
  <c r="K59" i="3"/>
  <c r="K122" i="1"/>
  <c r="K40" i="1"/>
  <c r="K111" i="1"/>
  <c r="K59" i="1"/>
  <c r="H29" i="1"/>
  <c r="H144" i="1" s="1"/>
  <c r="K74" i="3"/>
  <c r="D132" i="3"/>
  <c r="D33" i="3"/>
  <c r="D135" i="3"/>
  <c r="D117" i="3" l="1"/>
  <c r="D22" i="3"/>
  <c r="D24" i="3"/>
  <c r="D99" i="3"/>
  <c r="D38" i="3"/>
  <c r="D63" i="3"/>
  <c r="D34" i="3"/>
  <c r="J117" i="3" l="1"/>
  <c r="D72" i="3" l="1"/>
  <c r="D75" i="3" s="1"/>
  <c r="D72" i="1"/>
  <c r="F72" i="1" s="1"/>
  <c r="D23" i="3"/>
  <c r="D135" i="1" l="1"/>
  <c r="F135" i="1" s="1"/>
  <c r="C72" i="3" l="1"/>
  <c r="C135" i="3"/>
  <c r="D63" i="1"/>
  <c r="J63" i="1"/>
  <c r="F63" i="1" l="1"/>
  <c r="F75" i="1" s="1"/>
  <c r="D75" i="1"/>
  <c r="H135" i="3"/>
  <c r="K135" i="3" s="1"/>
  <c r="F135" i="3"/>
  <c r="K63" i="1"/>
  <c r="K75" i="1" s="1"/>
  <c r="J75" i="1"/>
  <c r="F72" i="3"/>
  <c r="H72" i="3"/>
  <c r="K72" i="3" s="1"/>
  <c r="J63" i="3" l="1"/>
  <c r="C63" i="3" l="1"/>
  <c r="J75" i="3"/>
  <c r="F63" i="3" l="1"/>
  <c r="F75" i="3" s="1"/>
  <c r="H63" i="3"/>
  <c r="C75" i="3"/>
  <c r="H75" i="3" l="1"/>
  <c r="K63" i="3"/>
  <c r="K75" i="3" s="1"/>
  <c r="J81" i="1" l="1"/>
  <c r="K81" i="1" s="1"/>
  <c r="D81" i="3"/>
  <c r="D81" i="1"/>
  <c r="F81" i="1" s="1"/>
  <c r="C81" i="3" l="1"/>
  <c r="J81" i="3" l="1"/>
  <c r="F81" i="3"/>
  <c r="H81" i="3"/>
  <c r="K81" i="3" l="1"/>
  <c r="J34" i="1" l="1"/>
  <c r="K34" i="1" l="1"/>
  <c r="J34" i="3"/>
  <c r="J99" i="1" l="1"/>
  <c r="K99" i="1" l="1"/>
  <c r="J99" i="3"/>
  <c r="D88" i="3"/>
  <c r="D117" i="1" l="1"/>
  <c r="F117" i="1" s="1"/>
  <c r="D133" i="3" l="1"/>
  <c r="D138" i="3" s="1"/>
  <c r="C117" i="3"/>
  <c r="F117" i="3" l="1"/>
  <c r="H117" i="3"/>
  <c r="J133" i="1"/>
  <c r="K133" i="1" s="1"/>
  <c r="D133" i="1"/>
  <c r="F133" i="1" s="1"/>
  <c r="K117" i="3" l="1"/>
  <c r="C133" i="3"/>
  <c r="J133" i="3"/>
  <c r="D99" i="1"/>
  <c r="F99" i="1" l="1"/>
  <c r="H133" i="3"/>
  <c r="K133" i="3" s="1"/>
  <c r="F133" i="3"/>
  <c r="D24" i="1"/>
  <c r="F24" i="1" s="1"/>
  <c r="D34" i="1"/>
  <c r="F34" i="1" s="1"/>
  <c r="D132" i="1"/>
  <c r="D23" i="1"/>
  <c r="F23" i="1" s="1"/>
  <c r="D33" i="1"/>
  <c r="D88" i="1"/>
  <c r="F88" i="1" s="1"/>
  <c r="D38" i="1"/>
  <c r="F38" i="1" s="1"/>
  <c r="D26" i="1"/>
  <c r="F26" i="1" s="1"/>
  <c r="F33" i="1" l="1"/>
  <c r="F132" i="1"/>
  <c r="F138" i="1" s="1"/>
  <c r="D138" i="1"/>
  <c r="C23" i="3"/>
  <c r="C34" i="3"/>
  <c r="C38" i="3"/>
  <c r="C88" i="3" l="1"/>
  <c r="C99" i="3"/>
  <c r="F34" i="3"/>
  <c r="H34" i="3"/>
  <c r="K34" i="3" s="1"/>
  <c r="H23" i="3"/>
  <c r="K23" i="3" s="1"/>
  <c r="F23" i="3"/>
  <c r="C26" i="3"/>
  <c r="C24" i="3"/>
  <c r="F38" i="3"/>
  <c r="H38" i="3"/>
  <c r="F26" i="3" l="1"/>
  <c r="H26" i="3"/>
  <c r="F99" i="3"/>
  <c r="H99" i="3"/>
  <c r="C132" i="3"/>
  <c r="C33" i="3"/>
  <c r="F88" i="3"/>
  <c r="H88" i="3"/>
  <c r="H24" i="3"/>
  <c r="F24" i="3"/>
  <c r="K99" i="3" l="1"/>
  <c r="H33" i="3"/>
  <c r="F33" i="3"/>
  <c r="H132" i="3"/>
  <c r="H138" i="3" s="1"/>
  <c r="F132" i="3"/>
  <c r="F138" i="3" s="1"/>
  <c r="C138" i="3"/>
  <c r="J101" i="1"/>
  <c r="K101" i="1" s="1"/>
  <c r="J119" i="1"/>
  <c r="K119" i="1" s="1"/>
  <c r="J115" i="1"/>
  <c r="D119" i="1"/>
  <c r="F119" i="1" s="1"/>
  <c r="K33" i="3" l="1"/>
  <c r="J123" i="1"/>
  <c r="K115" i="1"/>
  <c r="K123" i="1" s="1"/>
  <c r="J104" i="1"/>
  <c r="K104" i="1" s="1"/>
  <c r="J50" i="1"/>
  <c r="K50" i="1" s="1"/>
  <c r="D108" i="1"/>
  <c r="F108" i="1" s="1"/>
  <c r="D115" i="1"/>
  <c r="D101" i="1"/>
  <c r="F101" i="1" s="1"/>
  <c r="D50" i="1"/>
  <c r="F50" i="1" s="1"/>
  <c r="D48" i="1"/>
  <c r="D104" i="1"/>
  <c r="F104" i="1" s="1"/>
  <c r="D100" i="1"/>
  <c r="D50" i="3"/>
  <c r="F100" i="1" l="1"/>
  <c r="C119" i="3"/>
  <c r="F48" i="1"/>
  <c r="F115" i="1"/>
  <c r="F123" i="1" s="1"/>
  <c r="D123" i="1"/>
  <c r="D115" i="3"/>
  <c r="D101" i="3"/>
  <c r="D100" i="3"/>
  <c r="D108" i="3" l="1"/>
  <c r="D104" i="3"/>
  <c r="C108" i="3"/>
  <c r="H119" i="3"/>
  <c r="D119" i="3"/>
  <c r="D123" i="3" s="1"/>
  <c r="C101" i="3"/>
  <c r="C50" i="3"/>
  <c r="C104" i="3"/>
  <c r="D106" i="1"/>
  <c r="J106" i="1"/>
  <c r="K106" i="1" s="1"/>
  <c r="D53" i="1"/>
  <c r="D48" i="3"/>
  <c r="F119" i="3" l="1"/>
  <c r="J101" i="3"/>
  <c r="F108" i="3"/>
  <c r="H108" i="3"/>
  <c r="J115" i="3"/>
  <c r="J50" i="3"/>
  <c r="F53" i="1"/>
  <c r="F60" i="1" s="1"/>
  <c r="D60" i="1"/>
  <c r="H50" i="3"/>
  <c r="F50" i="3"/>
  <c r="F106" i="1"/>
  <c r="F112" i="1" s="1"/>
  <c r="D112" i="1"/>
  <c r="C115" i="3"/>
  <c r="C100" i="3"/>
  <c r="H101" i="3"/>
  <c r="F101" i="3"/>
  <c r="H104" i="3"/>
  <c r="F104" i="3"/>
  <c r="C48" i="3"/>
  <c r="D106" i="3"/>
  <c r="D112" i="3" s="1"/>
  <c r="J119" i="3"/>
  <c r="K119" i="3" s="1"/>
  <c r="J106" i="3"/>
  <c r="K50" i="3" l="1"/>
  <c r="J104" i="3"/>
  <c r="K104" i="3" s="1"/>
  <c r="H100" i="3"/>
  <c r="F100" i="3"/>
  <c r="J123" i="3"/>
  <c r="H115" i="3"/>
  <c r="H123" i="3" s="1"/>
  <c r="C123" i="3"/>
  <c r="F115" i="3"/>
  <c r="F123" i="3" s="1"/>
  <c r="K101" i="3"/>
  <c r="H48" i="3"/>
  <c r="F48" i="3"/>
  <c r="K115" i="3" l="1"/>
  <c r="K123" i="3" s="1"/>
  <c r="C106" i="3"/>
  <c r="C53" i="3"/>
  <c r="H53" i="3" l="1"/>
  <c r="C60" i="3"/>
  <c r="H106" i="3"/>
  <c r="F106" i="3"/>
  <c r="F112" i="3" s="1"/>
  <c r="C112" i="3"/>
  <c r="J88" i="1"/>
  <c r="K88" i="1" s="1"/>
  <c r="J20" i="1"/>
  <c r="K20" i="1" s="1"/>
  <c r="J26" i="1"/>
  <c r="K26" i="1" s="1"/>
  <c r="J24" i="1"/>
  <c r="K24" i="1" s="1"/>
  <c r="K106" i="3" l="1"/>
  <c r="H112" i="3"/>
  <c r="H60" i="3"/>
  <c r="J20" i="3"/>
  <c r="J38" i="1"/>
  <c r="K38" i="1" s="1"/>
  <c r="J108" i="1"/>
  <c r="K108" i="1" s="1"/>
  <c r="J48" i="1"/>
  <c r="J53" i="1"/>
  <c r="K53" i="1" s="1"/>
  <c r="J100" i="1"/>
  <c r="J132" i="1"/>
  <c r="K132" i="1" l="1"/>
  <c r="K138" i="1" s="1"/>
  <c r="J138" i="1"/>
  <c r="J48" i="3"/>
  <c r="K48" i="1"/>
  <c r="K60" i="1" s="1"/>
  <c r="J60" i="1"/>
  <c r="J26" i="3"/>
  <c r="K26" i="3" s="1"/>
  <c r="J24" i="3"/>
  <c r="K24" i="3" s="1"/>
  <c r="K100" i="1"/>
  <c r="K112" i="1" s="1"/>
  <c r="J112" i="1"/>
  <c r="J53" i="3"/>
  <c r="K53" i="3" s="1"/>
  <c r="J88" i="3"/>
  <c r="K88" i="3" s="1"/>
  <c r="J108" i="3"/>
  <c r="K108" i="3" s="1"/>
  <c r="J100" i="3" l="1"/>
  <c r="J132" i="3"/>
  <c r="J38" i="3"/>
  <c r="K38" i="3" s="1"/>
  <c r="J60" i="3"/>
  <c r="K48" i="3"/>
  <c r="K60" i="3" s="1"/>
  <c r="K132" i="3" l="1"/>
  <c r="K138" i="3" s="1"/>
  <c r="J138" i="3"/>
  <c r="K100" i="3"/>
  <c r="K112" i="3" s="1"/>
  <c r="J112" i="3"/>
  <c r="D18" i="3" l="1"/>
  <c r="D20" i="3" l="1"/>
  <c r="D29" i="3" s="1"/>
  <c r="J18" i="3" l="1"/>
  <c r="J18" i="1"/>
  <c r="K18" i="1" l="1"/>
  <c r="D22" i="1"/>
  <c r="F22" i="1" s="1"/>
  <c r="C22" i="3" l="1"/>
  <c r="H22" i="3" l="1"/>
  <c r="F22" i="3"/>
  <c r="J22" i="1"/>
  <c r="J22" i="3" l="1"/>
  <c r="J29" i="3" s="1"/>
  <c r="K22" i="1"/>
  <c r="K29" i="1" s="1"/>
  <c r="J29" i="1"/>
  <c r="D35" i="3"/>
  <c r="K22" i="3" l="1"/>
  <c r="J35" i="1"/>
  <c r="D18" i="1"/>
  <c r="F18" i="1" l="1"/>
  <c r="K35" i="1"/>
  <c r="K41" i="1" s="1"/>
  <c r="J41" i="1"/>
  <c r="J35" i="3" l="1"/>
  <c r="J41" i="3" l="1"/>
  <c r="C18" i="3"/>
  <c r="H18" i="3" l="1"/>
  <c r="F18" i="3"/>
  <c r="D36" i="1"/>
  <c r="F36" i="1" s="1"/>
  <c r="D36" i="3" l="1"/>
  <c r="D41" i="3" s="1"/>
  <c r="K18" i="3"/>
  <c r="C36" i="3" l="1"/>
  <c r="D78" i="1"/>
  <c r="D20" i="1"/>
  <c r="F20" i="1" l="1"/>
  <c r="F29" i="1" s="1"/>
  <c r="D29" i="1"/>
  <c r="H36" i="3"/>
  <c r="K36" i="3" s="1"/>
  <c r="F36" i="3"/>
  <c r="D95" i="1"/>
  <c r="F78" i="1"/>
  <c r="F95" i="1" s="1"/>
  <c r="D35" i="1"/>
  <c r="D53" i="3"/>
  <c r="D78" i="3" l="1"/>
  <c r="D95" i="3" s="1"/>
  <c r="F35" i="1"/>
  <c r="F41" i="1" s="1"/>
  <c r="F144" i="1" s="1"/>
  <c r="D41" i="1"/>
  <c r="D144" i="1" s="1"/>
  <c r="D60" i="3"/>
  <c r="F53" i="3"/>
  <c r="F60" i="3" s="1"/>
  <c r="J78" i="1"/>
  <c r="D144" i="3" l="1"/>
  <c r="C20" i="3"/>
  <c r="C78" i="3"/>
  <c r="K78" i="1"/>
  <c r="K95" i="1" s="1"/>
  <c r="K144" i="1" s="1"/>
  <c r="J95" i="1"/>
  <c r="J144" i="1" s="1"/>
  <c r="F78" i="3" l="1"/>
  <c r="F95" i="3" s="1"/>
  <c r="H78" i="3"/>
  <c r="H95" i="3" s="1"/>
  <c r="C95" i="3"/>
  <c r="C35" i="3"/>
  <c r="J78" i="3"/>
  <c r="H20" i="3"/>
  <c r="F20" i="3"/>
  <c r="C29" i="3"/>
  <c r="F29" i="3" l="1"/>
  <c r="K20" i="3"/>
  <c r="H29" i="3"/>
  <c r="J95" i="3"/>
  <c r="J144" i="3" s="1"/>
  <c r="K78" i="3"/>
  <c r="K95" i="3" s="1"/>
  <c r="H35" i="3"/>
  <c r="F35" i="3"/>
  <c r="F41" i="3" s="1"/>
  <c r="C41" i="3"/>
  <c r="C144" i="3" s="1"/>
  <c r="F144" i="3" l="1"/>
  <c r="K29" i="3"/>
  <c r="H41" i="3"/>
  <c r="H144" i="3" s="1"/>
  <c r="K35" i="3"/>
  <c r="K41" i="3" s="1"/>
  <c r="K144" i="3" l="1"/>
</calcChain>
</file>

<file path=xl/sharedStrings.xml><?xml version="1.0" encoding="utf-8"?>
<sst xmlns="http://schemas.openxmlformats.org/spreadsheetml/2006/main" count="338" uniqueCount="135">
  <si>
    <t>Yukon Energy Corporation</t>
  </si>
  <si>
    <t>Calculation of Depreciation Expense for 2023</t>
  </si>
  <si>
    <t>$000</t>
  </si>
  <si>
    <t>Description</t>
  </si>
  <si>
    <t>Cost at 2022 Year End</t>
  </si>
  <si>
    <t>2023 Additions</t>
  </si>
  <si>
    <t>2023 Disposals/ Adjustments</t>
  </si>
  <si>
    <t>Cost at 2023 Year End</t>
  </si>
  <si>
    <t>Land</t>
  </si>
  <si>
    <t>Hydraulic Production</t>
  </si>
  <si>
    <t>Diesel Production</t>
  </si>
  <si>
    <t>Main Transmission Facilities</t>
  </si>
  <si>
    <t>Distribution System</t>
  </si>
  <si>
    <t>General Plant</t>
  </si>
  <si>
    <t>Rights</t>
  </si>
  <si>
    <t>Depreciation Study Differences</t>
  </si>
  <si>
    <t>Total Land</t>
  </si>
  <si>
    <t>Hydro Plant</t>
  </si>
  <si>
    <t>Structures and Improvements</t>
  </si>
  <si>
    <t>Buildings and Improvements</t>
  </si>
  <si>
    <t>Reservoirs, Dams, and Waterways</t>
  </si>
  <si>
    <t>Hydro, Dams wtwys Twin Assets</t>
  </si>
  <si>
    <t>Overhaul</t>
  </si>
  <si>
    <t>Waterwheels,Turbines &amp; Generation</t>
  </si>
  <si>
    <t>Accessory Electric Equipment</t>
  </si>
  <si>
    <t>Accessory Digital Equipment</t>
  </si>
  <si>
    <t>Misc Power Plant Equipment</t>
  </si>
  <si>
    <t>Fencing</t>
  </si>
  <si>
    <t>Total Hydro Plant</t>
  </si>
  <si>
    <t>Fuel Holders, Products, and ACC</t>
  </si>
  <si>
    <t>Generating Equipment and Prime</t>
  </si>
  <si>
    <t>Minto Generating Equipment</t>
  </si>
  <si>
    <t>Total Diesel Production</t>
  </si>
  <si>
    <t>Wind Turbine</t>
  </si>
  <si>
    <t>Total Wind Turbine</t>
  </si>
  <si>
    <t>Poles and Fixtures</t>
  </si>
  <si>
    <t>Brushing</t>
  </si>
  <si>
    <t>Survey Costs</t>
  </si>
  <si>
    <t>Overhead Conductors / Poles</t>
  </si>
  <si>
    <t>Overhead Conductors / Towers</t>
  </si>
  <si>
    <t>Substation Equipment</t>
  </si>
  <si>
    <t>Substation VGC Group - Gold Mine</t>
  </si>
  <si>
    <t>STATCOM - VGC Group - Gold Mine</t>
  </si>
  <si>
    <t>Other - VGC Group - Gold Mine</t>
  </si>
  <si>
    <t>Substation Buildings</t>
  </si>
  <si>
    <t>Substation Fences</t>
  </si>
  <si>
    <t>Total Main Transmission Facilities</t>
  </si>
  <si>
    <t>Sub Transmission Lines</t>
  </si>
  <si>
    <t>25Kv Minto Spur- Structure</t>
  </si>
  <si>
    <t xml:space="preserve">Brushing </t>
  </si>
  <si>
    <t>Brushing Minto</t>
  </si>
  <si>
    <t xml:space="preserve">Survey costs </t>
  </si>
  <si>
    <t>Survey costs Minto</t>
  </si>
  <si>
    <t>Overhead Conductors</t>
  </si>
  <si>
    <t>Underground Conductors / Conduit</t>
  </si>
  <si>
    <t>Overhead Conductors Minto</t>
  </si>
  <si>
    <t xml:space="preserve">Substation Equipment </t>
  </si>
  <si>
    <t>Substation Equipment Minto</t>
  </si>
  <si>
    <t>Total Sub Transmission Lines</t>
  </si>
  <si>
    <t>Overhead conductors - Poles</t>
  </si>
  <si>
    <t>Overhead Costs</t>
  </si>
  <si>
    <t>Underground Services</t>
  </si>
  <si>
    <t>Underground Conduit</t>
  </si>
  <si>
    <t>Wind Monitoring Equipment</t>
  </si>
  <si>
    <t>Meters</t>
  </si>
  <si>
    <t>Meter Equipment</t>
  </si>
  <si>
    <t>Street Lights</t>
  </si>
  <si>
    <t>Line Transformers</t>
  </si>
  <si>
    <t>Sentinel Lights</t>
  </si>
  <si>
    <t>Total Distribution System</t>
  </si>
  <si>
    <t>Building and Other Equipment</t>
  </si>
  <si>
    <t>Survey Costs Land</t>
  </si>
  <si>
    <t>Structures and Improvements (Hydro)</t>
  </si>
  <si>
    <t>Building and Improvements</t>
  </si>
  <si>
    <t>Office Furniture and Equipment</t>
  </si>
  <si>
    <t>Communication Site Towers</t>
  </si>
  <si>
    <t>Communication Site Fences</t>
  </si>
  <si>
    <t>Computer Hardware</t>
  </si>
  <si>
    <t>Computer Software</t>
  </si>
  <si>
    <t>Tool and Instruments</t>
  </si>
  <si>
    <t>Communication Equipment</t>
  </si>
  <si>
    <t>Company Owned Houses / Land</t>
  </si>
  <si>
    <t>Company Owned Houses</t>
  </si>
  <si>
    <t>Total Building and Other Equipment</t>
  </si>
  <si>
    <t>Transportation</t>
  </si>
  <si>
    <t>Utility Vehicles</t>
  </si>
  <si>
    <t>Sedans and Stationwagons</t>
  </si>
  <si>
    <t>Trucks &amp; Pole Trailer</t>
  </si>
  <si>
    <t>Pole Trailers &gt; 10,000 Lbs</t>
  </si>
  <si>
    <t>Trucks 3/4 to 2 Ton</t>
  </si>
  <si>
    <t>Trucks &gt; 3 Ton</t>
  </si>
  <si>
    <t>Foremost</t>
  </si>
  <si>
    <t>Total Transportation</t>
  </si>
  <si>
    <t>Critical Spares</t>
  </si>
  <si>
    <t>Total Critical  Spares</t>
  </si>
  <si>
    <t>LNG Production</t>
  </si>
  <si>
    <t>Fuel Holders</t>
  </si>
  <si>
    <t>Generator</t>
  </si>
  <si>
    <t>Fence</t>
  </si>
  <si>
    <t>Total LNG Prodution</t>
  </si>
  <si>
    <t>Right of Use Assets</t>
  </si>
  <si>
    <t>Total Right of Use Assets</t>
  </si>
  <si>
    <t>Total</t>
  </si>
  <si>
    <t>Calculation of Depreciation Expense for 2024</t>
  </si>
  <si>
    <t>2024 Additions</t>
  </si>
  <si>
    <t>2024 Disposals/ Adjustments</t>
  </si>
  <si>
    <t>Cost at 2024 Year End</t>
  </si>
  <si>
    <t>Approved Depreciation Rate (Years)</t>
  </si>
  <si>
    <t>Calculated Depreciation Expense for 2023</t>
  </si>
  <si>
    <t>Note</t>
  </si>
  <si>
    <t>Variance</t>
  </si>
  <si>
    <t>Depreciation Expense in Schedule 3A for 2023</t>
  </si>
  <si>
    <t>A</t>
  </si>
  <si>
    <t>B</t>
  </si>
  <si>
    <t>C</t>
  </si>
  <si>
    <t>D=A+B-C</t>
  </si>
  <si>
    <t>E</t>
  </si>
  <si>
    <t>F=A/E</t>
  </si>
  <si>
    <t>G</t>
  </si>
  <si>
    <t>H=G-F</t>
  </si>
  <si>
    <t>I</t>
  </si>
  <si>
    <t>Note 1</t>
  </si>
  <si>
    <t>Note 2</t>
  </si>
  <si>
    <t>Note 3</t>
  </si>
  <si>
    <t>2023/24 GRA Compliance Filing</t>
  </si>
  <si>
    <t>Notes:</t>
  </si>
  <si>
    <t xml:space="preserve">1. YEC uses Microsoft Great Plains to track its assets and calculate depreciation and amortization expenses. The system has a limit regarding the maximum asset life of 99 years, therefore, twin assets line was created to compensate the variance between approved life of 103 years and 99 years. In addition to this, there are two Wareham Spillway Interim Repairs projects included in this asset class with amortization period of 5 years based on life of those interim repairs resulting in an increase in the depreciation expense for this asset class. </t>
  </si>
  <si>
    <t>2. In the system, this asset class by error included the assets the Board directed to be amortized over the VGC Group mine life shown in the next lines. Therefore, showing higher  depreciation expense for this class offset by lower depreciation expense shown for the next lines.</t>
  </si>
  <si>
    <t>Calculated Depreciation Expense for 2024</t>
  </si>
  <si>
    <t>Depreciation Expense in Schedule 3A for 2024</t>
  </si>
  <si>
    <t>Note 4</t>
  </si>
  <si>
    <t>Adjs</t>
  </si>
  <si>
    <t>Appendix 2.4</t>
  </si>
  <si>
    <t>4. The amortization of Right of Use Assets is based on the expected useful life related to individual contract terms.</t>
  </si>
  <si>
    <t>3. LNG overhauls consist of any overhaul requirement greater than 6000 hours. This was estimated to be completed an average of every two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</si>
</sst>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d\-mmm\-yy\ &quot;filing&quot;"/>
    <numFmt numFmtId="165" formatCode="_(* #,##0_);_(* \(#,##0\);_(* &quot;-&quot;_);_(@_)"/>
    <numFmt numFmtId="166" formatCode="_(* #,##0.00_);_(* \(#,##0.00\);_(* &quot;-&quot;??_);_(@_)"/>
    <numFmt numFmtId="167" formatCode="#,##0.0,"/>
    <numFmt numFmtId="168" formatCode="0.000"/>
    <numFmt numFmtId="169" formatCode="#,##0.0"/>
  </numFmts>
  <fonts count="12" x14ac:knownFonts="1">
    <font>
      <sz val="10"/>
      <name val="Arial"/>
    </font>
    <font>
      <sz val="10"/>
      <name val="Arial"/>
      <family val="2"/>
    </font>
    <font>
      <b/>
      <sz val="12"/>
      <name val="Tahoma"/>
      <family val="2"/>
    </font>
    <font>
      <sz val="10"/>
      <name val="Tahoma"/>
      <family val="2"/>
    </font>
    <font>
      <sz val="10"/>
      <color theme="1"/>
      <name val="Arial"/>
      <family val="2"/>
    </font>
    <font>
      <b/>
      <sz val="10"/>
      <name val="Tahoma"/>
      <family val="2"/>
    </font>
    <font>
      <b/>
      <sz val="10"/>
      <color indexed="8"/>
      <name val="Tahoma"/>
      <family val="2"/>
    </font>
    <font>
      <sz val="10"/>
      <color theme="1"/>
      <name val="Tahoma"/>
      <family val="2"/>
    </font>
    <font>
      <sz val="10"/>
      <color indexed="8"/>
      <name val="Tahoma"/>
      <family val="2"/>
    </font>
    <font>
      <b/>
      <sz val="10"/>
      <color theme="1"/>
      <name val="Tahoma"/>
      <family val="2"/>
    </font>
    <font>
      <sz val="11"/>
      <name val="Calibri"/>
      <family val="2"/>
    </font>
    <font>
      <b/>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s>
  <cellStyleXfs count="5">
    <xf numFmtId="0" fontId="0" fillId="0" borderId="0"/>
    <xf numFmtId="9" fontId="1" fillId="0" borderId="0" applyFont="0" applyFill="0" applyBorder="0" applyAlignment="0" applyProtection="0"/>
    <xf numFmtId="0" fontId="1" fillId="0" borderId="0"/>
    <xf numFmtId="0" fontId="4" fillId="0" borderId="0"/>
    <xf numFmtId="166" fontId="4" fillId="0" borderId="0" applyFont="0" applyFill="0" applyBorder="0" applyAlignment="0" applyProtection="0"/>
  </cellStyleXfs>
  <cellXfs count="53">
    <xf numFmtId="0" fontId="0" fillId="0" borderId="0" xfId="0"/>
    <xf numFmtId="0" fontId="2" fillId="2" borderId="0" xfId="2" applyFont="1" applyFill="1" applyAlignment="1">
      <alignment horizontal="left"/>
    </xf>
    <xf numFmtId="0" fontId="3" fillId="2" borderId="0" xfId="2" applyFont="1" applyFill="1"/>
    <xf numFmtId="0" fontId="3" fillId="2" borderId="0" xfId="2" applyFont="1" applyFill="1" applyAlignment="1">
      <alignment horizontal="center"/>
    </xf>
    <xf numFmtId="0" fontId="3" fillId="2" borderId="0" xfId="3" applyFont="1" applyFill="1"/>
    <xf numFmtId="0" fontId="3" fillId="2" borderId="0" xfId="2" applyFont="1" applyFill="1" applyAlignment="1">
      <alignment horizontal="right"/>
    </xf>
    <xf numFmtId="0" fontId="5" fillId="2" borderId="0" xfId="2" applyFont="1" applyFill="1" applyAlignment="1">
      <alignment horizontal="left"/>
    </xf>
    <xf numFmtId="164" fontId="3" fillId="2" borderId="0" xfId="2" applyNumberFormat="1" applyFont="1" applyFill="1" applyAlignment="1">
      <alignment horizontal="right"/>
    </xf>
    <xf numFmtId="6" fontId="5" fillId="2" borderId="0" xfId="2" quotePrefix="1" applyNumberFormat="1" applyFont="1" applyFill="1" applyAlignment="1">
      <alignment horizontal="left"/>
    </xf>
    <xf numFmtId="0" fontId="5" fillId="2" borderId="0" xfId="3" applyFont="1" applyFill="1" applyAlignment="1">
      <alignment horizontal="center"/>
    </xf>
    <xf numFmtId="0" fontId="5" fillId="2" borderId="0" xfId="3" applyFont="1" applyFill="1" applyAlignment="1">
      <alignment horizontal="center" wrapText="1"/>
    </xf>
    <xf numFmtId="0" fontId="5" fillId="2" borderId="0" xfId="3" applyFont="1" applyFill="1" applyAlignment="1">
      <alignment wrapText="1"/>
    </xf>
    <xf numFmtId="0" fontId="6" fillId="2" borderId="0" xfId="3" applyFont="1" applyFill="1" applyAlignment="1">
      <alignment horizontal="left"/>
    </xf>
    <xf numFmtId="0" fontId="7" fillId="2" borderId="0" xfId="3" applyFont="1" applyFill="1"/>
    <xf numFmtId="165" fontId="7" fillId="2" borderId="0" xfId="3" applyNumberFormat="1" applyFont="1" applyFill="1"/>
    <xf numFmtId="2" fontId="7" fillId="2" borderId="0" xfId="3" applyNumberFormat="1" applyFont="1" applyFill="1"/>
    <xf numFmtId="0" fontId="8" fillId="2" borderId="0" xfId="3" applyFont="1" applyFill="1" applyAlignment="1">
      <alignment horizontal="right"/>
    </xf>
    <xf numFmtId="0" fontId="8" fillId="2" borderId="0" xfId="3" applyFont="1" applyFill="1" applyAlignment="1">
      <alignment horizontal="left"/>
    </xf>
    <xf numFmtId="167" fontId="8" fillId="2" borderId="0" xfId="4" applyNumberFormat="1" applyFont="1" applyFill="1" applyBorder="1" applyAlignment="1">
      <alignment horizontal="right"/>
    </xf>
    <xf numFmtId="1" fontId="8" fillId="2" borderId="0" xfId="1" applyNumberFormat="1" applyFont="1" applyFill="1" applyBorder="1" applyAlignment="1">
      <alignment horizontal="right"/>
    </xf>
    <xf numFmtId="167" fontId="8" fillId="2" borderId="1" xfId="4" applyNumberFormat="1" applyFont="1" applyFill="1" applyBorder="1" applyAlignment="1">
      <alignment horizontal="right"/>
    </xf>
    <xf numFmtId="10" fontId="8" fillId="2" borderId="1" xfId="1" applyNumberFormat="1" applyFont="1" applyFill="1" applyBorder="1" applyAlignment="1">
      <alignment horizontal="center"/>
    </xf>
    <xf numFmtId="167" fontId="6" fillId="2" borderId="0" xfId="4" applyNumberFormat="1" applyFont="1" applyFill="1" applyBorder="1" applyAlignment="1">
      <alignment horizontal="right"/>
    </xf>
    <xf numFmtId="10" fontId="6" fillId="2" borderId="0" xfId="1" applyNumberFormat="1" applyFont="1" applyFill="1" applyBorder="1" applyAlignment="1">
      <alignment horizontal="center"/>
    </xf>
    <xf numFmtId="0" fontId="9" fillId="2" borderId="0" xfId="3" applyFont="1" applyFill="1"/>
    <xf numFmtId="167" fontId="7" fillId="2" borderId="0" xfId="4" applyNumberFormat="1" applyFont="1" applyFill="1" applyBorder="1" applyAlignment="1">
      <alignment horizontal="right"/>
    </xf>
    <xf numFmtId="10" fontId="7" fillId="2" borderId="0" xfId="1" applyNumberFormat="1" applyFont="1" applyFill="1" applyBorder="1" applyAlignment="1">
      <alignment horizontal="center"/>
    </xf>
    <xf numFmtId="168" fontId="8" fillId="2" borderId="0" xfId="3" applyNumberFormat="1" applyFont="1" applyFill="1" applyAlignment="1">
      <alignment horizontal="right"/>
    </xf>
    <xf numFmtId="1" fontId="8" fillId="2" borderId="1" xfId="1" applyNumberFormat="1" applyFont="1" applyFill="1" applyBorder="1" applyAlignment="1">
      <alignment horizontal="right"/>
    </xf>
    <xf numFmtId="3" fontId="6" fillId="2" borderId="0" xfId="4" applyNumberFormat="1" applyFont="1" applyFill="1" applyBorder="1" applyAlignment="1">
      <alignment horizontal="right"/>
    </xf>
    <xf numFmtId="167" fontId="7" fillId="2" borderId="0" xfId="3" applyNumberFormat="1" applyFont="1" applyFill="1" applyAlignment="1">
      <alignment horizontal="right"/>
    </xf>
    <xf numFmtId="10" fontId="7" fillId="2" borderId="0" xfId="1" applyNumberFormat="1" applyFont="1" applyFill="1" applyBorder="1"/>
    <xf numFmtId="10" fontId="7" fillId="2" borderId="0" xfId="1" applyNumberFormat="1" applyFont="1" applyFill="1"/>
    <xf numFmtId="1" fontId="8" fillId="2" borderId="0" xfId="3" applyNumberFormat="1" applyFont="1" applyFill="1" applyAlignment="1">
      <alignment horizontal="right"/>
    </xf>
    <xf numFmtId="1" fontId="8" fillId="2" borderId="1" xfId="3" applyNumberFormat="1" applyFont="1" applyFill="1" applyBorder="1" applyAlignment="1">
      <alignment horizontal="right"/>
    </xf>
    <xf numFmtId="2" fontId="6" fillId="2" borderId="0" xfId="3" applyNumberFormat="1" applyFont="1" applyFill="1" applyAlignment="1">
      <alignment horizontal="center"/>
    </xf>
    <xf numFmtId="1" fontId="6" fillId="2" borderId="0" xfId="1" applyNumberFormat="1" applyFont="1" applyFill="1" applyBorder="1" applyAlignment="1">
      <alignment horizontal="right"/>
    </xf>
    <xf numFmtId="3" fontId="7" fillId="2" borderId="0" xfId="3" applyNumberFormat="1" applyFont="1" applyFill="1" applyAlignment="1">
      <alignment horizontal="right"/>
    </xf>
    <xf numFmtId="0" fontId="5" fillId="2" borderId="2" xfId="3" applyFont="1" applyFill="1" applyBorder="1" applyAlignment="1">
      <alignment horizontal="center" vertical="center" wrapText="1"/>
    </xf>
    <xf numFmtId="165" fontId="5" fillId="2" borderId="2" xfId="3" applyNumberFormat="1" applyFont="1" applyFill="1" applyBorder="1" applyAlignment="1">
      <alignment horizontal="center" vertical="center" wrapText="1"/>
    </xf>
    <xf numFmtId="165" fontId="5" fillId="0" borderId="2" xfId="3" applyNumberFormat="1" applyFont="1" applyBorder="1" applyAlignment="1">
      <alignment horizontal="center" vertical="center" wrapText="1"/>
    </xf>
    <xf numFmtId="2" fontId="5" fillId="2" borderId="2" xfId="3" applyNumberFormat="1" applyFont="1" applyFill="1" applyBorder="1" applyAlignment="1">
      <alignment horizontal="center" vertical="center" wrapText="1"/>
    </xf>
    <xf numFmtId="0" fontId="3" fillId="2" borderId="0" xfId="3" applyFont="1" applyFill="1" applyAlignment="1">
      <alignment vertical="center"/>
    </xf>
    <xf numFmtId="0" fontId="7" fillId="2" borderId="0" xfId="3" applyFont="1" applyFill="1" applyAlignment="1">
      <alignment horizontal="center"/>
    </xf>
    <xf numFmtId="0" fontId="5" fillId="2" borderId="0" xfId="3" applyFont="1" applyFill="1" applyAlignment="1">
      <alignment horizontal="right"/>
    </xf>
    <xf numFmtId="0" fontId="8" fillId="2" borderId="0" xfId="3" applyFont="1" applyFill="1" applyAlignment="1">
      <alignment horizontal="left" indent="1"/>
    </xf>
    <xf numFmtId="0" fontId="1" fillId="0" borderId="0" xfId="0" applyFont="1"/>
    <xf numFmtId="169" fontId="0" fillId="0" borderId="0" xfId="0" applyNumberFormat="1"/>
    <xf numFmtId="0" fontId="11" fillId="0" borderId="0" xfId="0" quotePrefix="1" applyFont="1" applyAlignment="1">
      <alignment horizontal="right"/>
    </xf>
    <xf numFmtId="0" fontId="11" fillId="0" borderId="0" xfId="0" applyFont="1"/>
    <xf numFmtId="0" fontId="11" fillId="0" borderId="0" xfId="0" applyFont="1" applyAlignment="1">
      <alignment horizontal="center"/>
    </xf>
    <xf numFmtId="169" fontId="11" fillId="0" borderId="0" xfId="0" applyNumberFormat="1" applyFont="1"/>
    <xf numFmtId="0" fontId="10" fillId="0" borderId="0" xfId="0" applyFont="1" applyAlignment="1">
      <alignment horizontal="left" wrapText="1"/>
    </xf>
  </cellXfs>
  <cellStyles count="5">
    <cellStyle name="Comma 2" xfId="4" xr:uid="{08798A3D-3FEE-4D07-801E-1F2C29FF00F1}"/>
    <cellStyle name="Normal" xfId="0" builtinId="0"/>
    <cellStyle name="Normal 2" xfId="2" xr:uid="{AE3D196A-8756-4BA9-9AAA-1C5709DD7B5B}"/>
    <cellStyle name="Normal 3" xfId="3" xr:uid="{002C02B0-C050-4C87-A960-1DC9E990532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306/2.0/2020/4.0%20FILING%20DOCUMENT/Tab%203_Revenue%20Requirement/Working%20files/September%202020/2020-21%20GRA%20Capital%20Plan%20GRA%20WRI.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ukonnect.gov.yk.ca/jr/0%20Main%20Estimates/4%20Overview/2%20Appendices%20in%20Overview%20Mem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mbs\Budget%20Documents%20Draft%20-%20Restricted%20To%20Data%20Entry%20Analyst\2012-13\2012-13%20O%20&amp;%20M%20Estimates\05%20Executive%20Council%20Office-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partments\Finance\Gnwkp\Corporate%20Reporting\Management%20Reports\2015\Special%20Requests\40M%20Mgmt%20Board%20Submission\K%20-%20Forecast%20based%20on%20Q2\Capital%20Plan%20-%20Capital%20Contribu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qp\2005-06%20Main%20Estimates\2005-06%20Capital%20Main%20Estimates\New00%20Capital%20Summary%20Pages.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jirousek\2002\Capital\CSR%203rd%20Quarter\CEAR%20report(3RD%20Quarter)Working%20Copy.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harepoint.yec.yk.ca/Projects/LargeProjects/gra2023_2024/GRA/13_Compliance%20Filing/Tabs/Tab%207%20schedules%202023-24%20GRA%20for%20CF.xlsx" TargetMode="External"/><Relationship Id="rId1" Type="http://schemas.openxmlformats.org/officeDocument/2006/relationships/externalLinkPath" Target="https://sharepoint.yec.yk.ca/Projects/LargeProjects/gra2023_2024/GRA/13_Compliance%20Filing/Tabs/Tab%207%20schedules%202023-24%20GRA%20for%20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2016"/>
      <sheetName val="Sept 20 Meeting"/>
      <sheetName val="CF PT"/>
      <sheetName val="Mgmt Board Category"/>
      <sheetName val="Data"/>
      <sheetName val="Plan"/>
      <sheetName val="Amortization Period"/>
      <sheetName val="2018 5 Yr Plan"/>
      <sheetName val="2017 Asset_10 yr plan"/>
      <sheetName val="2017 Planning Projects"/>
      <sheetName val="2018 5 Yr Planning"/>
      <sheetName val="PT2017"/>
      <sheetName val="Closings"/>
      <sheetName val="Monthly Spending"/>
      <sheetName val="Drop Downs"/>
      <sheetName val="Rate Base Additions"/>
      <sheetName val="CF Forecast"/>
      <sheetName val="DSM"/>
      <sheetName val="DSM GRA"/>
      <sheetName val="5.2 (original)"/>
    </sheetNames>
    <sheetDataSet>
      <sheetData sheetId="0"/>
      <sheetData sheetId="1"/>
      <sheetData sheetId="2"/>
      <sheetData sheetId="3"/>
      <sheetData sheetId="4"/>
      <sheetData sheetId="5"/>
      <sheetData sheetId="6"/>
      <sheetData sheetId="7"/>
      <sheetData sheetId="8"/>
      <sheetData sheetId="9">
        <row r="1">
          <cell r="D1">
            <v>2.3599999999999999E-2</v>
          </cell>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
      <sheetName val="A for Supp #2 2000-01"/>
      <sheetName val="B"/>
      <sheetName val="C"/>
      <sheetName val="D"/>
      <sheetName val="E"/>
      <sheetName val="F"/>
      <sheetName val="G"/>
      <sheetName val="I"/>
      <sheetName val="J"/>
      <sheetName val="K"/>
      <sheetName val="K-2"/>
      <sheetName val="Lists"/>
      <sheetName val="Drop Dow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lank 1 (4)"/>
      <sheetName val="SUMMARY 1"/>
      <sheetName val="SUMMARY 2"/>
      <sheetName val="SUMMARY 3"/>
      <sheetName val="blank 1 (3)"/>
      <sheetName val="CORPORATE SERVICES"/>
      <sheetName val="LAND  CLAIMS AND IMPLEMENTATION"/>
      <sheetName val="INTERGOV"/>
      <sheetName val="AUDIT"/>
      <sheetName val="GOVERNANCE LIAISON &amp; CAPACITY "/>
      <sheetName val="COMMISH"/>
      <sheetName val="DAP"/>
      <sheetName val="CABINET"/>
      <sheetName val="YWBS"/>
      <sheetName val="YOUTH DIRECTORATE"/>
      <sheetName val="NORTHERN STRATEGY"/>
      <sheetName val="PLEBISCITES"/>
      <sheetName val="REVENUES"/>
      <sheetName val="TRANSFERS"/>
      <sheetName val="ASSETS"/>
      <sheetName val="blank 1 (5)"/>
      <sheetName val="RF blanck (1)"/>
      <sheetName val="blank (6)"/>
      <sheetName val="Restricted Funds (2)"/>
      <sheetName val="blank 1"/>
      <sheetName val="Sheet1"/>
      <sheetName val="blank (1)"/>
      <sheetName val="WATER BOARD SECRETARIAT"/>
      <sheetName val="blank 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summary KPI"/>
      <sheetName val="Financial KPI"/>
      <sheetName val="KPI Explainations"/>
      <sheetName val="Assumptions"/>
      <sheetName val="Slide-LNG"/>
      <sheetName val="Slide-RB"/>
      <sheetName val="Summary"/>
      <sheetName val="BS"/>
      <sheetName val="IS"/>
      <sheetName val="Labour"/>
      <sheetName val="Non Labour"/>
      <sheetName val="Sales"/>
      <sheetName val="Generation"/>
      <sheetName val="Debt"/>
      <sheetName val="Debt Details"/>
      <sheetName val="Debt KDFN"/>
      <sheetName val="Flex Note"/>
      <sheetName val="2014 WIP PT"/>
      <sheetName val="Capital PT"/>
      <sheetName val="Capital"/>
      <sheetName val="Capital Details PT"/>
      <sheetName val="Capital Details"/>
      <sheetName val="Capital KDFN"/>
      <sheetName val="Deferred PT"/>
      <sheetName val="Deferred WIP"/>
      <sheetName val="ConstFin"/>
      <sheetName val="ConstFin (2)"/>
      <sheetName val="Financing Details"/>
      <sheetName val="2014 WIP"/>
      <sheetName val="Cash Flow"/>
      <sheetName val="Operating"/>
      <sheetName val="Investing"/>
      <sheetName val="Financing"/>
      <sheetName val="Other Rev. BP Data"/>
      <sheetName val="Revenue Analysis"/>
      <sheetName val="tb by object"/>
      <sheetName val="Cash"/>
    </sheetNames>
    <sheetDataSet>
      <sheetData sheetId="0"/>
      <sheetData sheetId="1"/>
      <sheetData sheetId="2"/>
      <sheetData sheetId="3"/>
      <sheetData sheetId="4"/>
      <sheetData sheetId="5"/>
      <sheetData sheetId="6"/>
      <sheetData sheetId="7">
        <row r="1">
          <cell r="A1">
            <v>0</v>
          </cell>
          <cell r="F1">
            <v>0</v>
          </cell>
        </row>
        <row r="2">
          <cell r="A2">
            <v>0</v>
          </cell>
          <cell r="B2" t="str">
            <v>Yukon Energy Corporation</v>
          </cell>
          <cell r="C2">
            <v>0</v>
          </cell>
          <cell r="D2">
            <v>0</v>
          </cell>
          <cell r="E2">
            <v>0</v>
          </cell>
          <cell r="F2">
            <v>0</v>
          </cell>
        </row>
        <row r="3">
          <cell r="A3">
            <v>0</v>
          </cell>
          <cell r="B3" t="str">
            <v>Balance Sheet</v>
          </cell>
          <cell r="C3">
            <v>0</v>
          </cell>
          <cell r="D3">
            <v>0</v>
          </cell>
          <cell r="E3">
            <v>0</v>
          </cell>
          <cell r="F3">
            <v>0</v>
          </cell>
        </row>
        <row r="4">
          <cell r="A4">
            <v>0</v>
          </cell>
          <cell r="B4" t="str">
            <v>($000s)</v>
          </cell>
          <cell r="C4">
            <v>0</v>
          </cell>
          <cell r="D4">
            <v>0</v>
          </cell>
          <cell r="E4">
            <v>0</v>
          </cell>
          <cell r="F4">
            <v>0</v>
          </cell>
        </row>
        <row r="5">
          <cell r="A5">
            <v>0</v>
          </cell>
          <cell r="B5">
            <v>0</v>
          </cell>
          <cell r="C5">
            <v>0</v>
          </cell>
          <cell r="D5">
            <v>0</v>
          </cell>
          <cell r="E5">
            <v>0</v>
          </cell>
          <cell r="F5">
            <v>0</v>
          </cell>
        </row>
        <row r="6">
          <cell r="A6">
            <v>0</v>
          </cell>
          <cell r="B6">
            <v>0</v>
          </cell>
          <cell r="C6">
            <v>0</v>
          </cell>
          <cell r="D6">
            <v>0</v>
          </cell>
          <cell r="E6">
            <v>0</v>
          </cell>
          <cell r="F6">
            <v>0</v>
          </cell>
        </row>
        <row r="7">
          <cell r="A7">
            <v>0</v>
          </cell>
          <cell r="B7">
            <v>0</v>
          </cell>
          <cell r="C7">
            <v>0</v>
          </cell>
          <cell r="D7">
            <v>0</v>
          </cell>
          <cell r="E7">
            <v>0</v>
          </cell>
          <cell r="F7">
            <v>0</v>
          </cell>
        </row>
        <row r="8">
          <cell r="A8">
            <v>0</v>
          </cell>
          <cell r="B8">
            <v>0</v>
          </cell>
          <cell r="C8">
            <v>0</v>
          </cell>
          <cell r="D8">
            <v>0</v>
          </cell>
          <cell r="E8">
            <v>0</v>
          </cell>
          <cell r="F8">
            <v>0</v>
          </cell>
        </row>
        <row r="9">
          <cell r="A9">
            <v>0</v>
          </cell>
          <cell r="D9">
            <v>0</v>
          </cell>
          <cell r="E9">
            <v>2014</v>
          </cell>
          <cell r="F9" t="str">
            <v>2015</v>
          </cell>
        </row>
        <row r="10">
          <cell r="A10">
            <v>0</v>
          </cell>
          <cell r="E10" t="str">
            <v>Actuals</v>
          </cell>
          <cell r="F10" t="str">
            <v>BP</v>
          </cell>
        </row>
        <row r="11">
          <cell r="A11">
            <v>0</v>
          </cell>
          <cell r="C11" t="str">
            <v>ASSETS</v>
          </cell>
          <cell r="E11">
            <v>0</v>
          </cell>
          <cell r="F11">
            <v>0</v>
          </cell>
        </row>
        <row r="12">
          <cell r="A12">
            <v>0</v>
          </cell>
          <cell r="C12" t="str">
            <v>Current assets</v>
          </cell>
          <cell r="D12">
            <v>0</v>
          </cell>
          <cell r="E12">
            <v>0</v>
          </cell>
          <cell r="F12">
            <v>0</v>
          </cell>
        </row>
        <row r="13">
          <cell r="A13">
            <v>1</v>
          </cell>
          <cell r="B13">
            <v>0</v>
          </cell>
          <cell r="C13">
            <v>0</v>
          </cell>
          <cell r="D13" t="str">
            <v>Cash and short-term investments</v>
          </cell>
          <cell r="E13">
            <v>-10798</v>
          </cell>
          <cell r="F13">
            <v>5285.1623928874851</v>
          </cell>
        </row>
        <row r="14">
          <cell r="A14">
            <v>2</v>
          </cell>
          <cell r="B14">
            <v>0</v>
          </cell>
          <cell r="C14">
            <v>0</v>
          </cell>
          <cell r="D14" t="str">
            <v>Accounts receivable</v>
          </cell>
          <cell r="E14">
            <v>7188</v>
          </cell>
          <cell r="F14">
            <v>6473</v>
          </cell>
        </row>
        <row r="15">
          <cell r="A15">
            <v>3</v>
          </cell>
          <cell r="B15">
            <v>0</v>
          </cell>
          <cell r="C15">
            <v>0</v>
          </cell>
          <cell r="D15" t="str">
            <v>Inventories</v>
          </cell>
          <cell r="E15">
            <v>3065</v>
          </cell>
          <cell r="F15">
            <v>3110</v>
          </cell>
        </row>
        <row r="16">
          <cell r="A16">
            <v>4</v>
          </cell>
          <cell r="B16">
            <v>0</v>
          </cell>
          <cell r="C16">
            <v>0</v>
          </cell>
          <cell r="D16" t="str">
            <v>Prepaid expenses</v>
          </cell>
          <cell r="E16">
            <v>719</v>
          </cell>
          <cell r="F16">
            <v>570</v>
          </cell>
        </row>
        <row r="17">
          <cell r="A17">
            <v>0</v>
          </cell>
          <cell r="B17">
            <v>0</v>
          </cell>
          <cell r="C17">
            <v>0</v>
          </cell>
          <cell r="D17">
            <v>0</v>
          </cell>
          <cell r="E17">
            <v>174</v>
          </cell>
          <cell r="F17">
            <v>15438.162392887485</v>
          </cell>
        </row>
        <row r="18">
          <cell r="A18">
            <v>0</v>
          </cell>
          <cell r="E18">
            <v>0</v>
          </cell>
          <cell r="F18">
            <v>0</v>
          </cell>
        </row>
        <row r="19">
          <cell r="A19">
            <v>8</v>
          </cell>
          <cell r="D19" t="str">
            <v>Customer contribution financing</v>
          </cell>
          <cell r="E19">
            <v>0</v>
          </cell>
          <cell r="F19">
            <v>0</v>
          </cell>
        </row>
        <row r="20">
          <cell r="A20">
            <v>0</v>
          </cell>
          <cell r="E20">
            <v>0</v>
          </cell>
          <cell r="F20">
            <v>0</v>
          </cell>
        </row>
        <row r="21">
          <cell r="A21">
            <v>10</v>
          </cell>
          <cell r="B21">
            <v>0</v>
          </cell>
          <cell r="C21" t="str">
            <v>Diesel Contingency Fund</v>
          </cell>
          <cell r="D21">
            <v>0</v>
          </cell>
          <cell r="E21">
            <v>9627</v>
          </cell>
          <cell r="F21">
            <v>12207.837607112515</v>
          </cell>
        </row>
        <row r="22">
          <cell r="A22">
            <v>0</v>
          </cell>
          <cell r="C22" t="str">
            <v>Deferred costs</v>
          </cell>
          <cell r="D22">
            <v>0</v>
          </cell>
          <cell r="E22">
            <v>0</v>
          </cell>
          <cell r="F22">
            <v>0</v>
          </cell>
        </row>
        <row r="23">
          <cell r="A23">
            <v>5</v>
          </cell>
          <cell r="B23">
            <v>0</v>
          </cell>
          <cell r="C23">
            <v>0</v>
          </cell>
          <cell r="D23" t="str">
            <v>Feasibility and relicencing costs</v>
          </cell>
          <cell r="E23">
            <v>22116</v>
          </cell>
          <cell r="F23">
            <v>24050</v>
          </cell>
        </row>
        <row r="24">
          <cell r="A24">
            <v>6</v>
          </cell>
          <cell r="B24">
            <v>0</v>
          </cell>
          <cell r="C24">
            <v>0</v>
          </cell>
          <cell r="D24" t="str">
            <v>Regulatory costs</v>
          </cell>
          <cell r="E24">
            <v>3650</v>
          </cell>
          <cell r="F24">
            <v>4085</v>
          </cell>
        </row>
        <row r="25">
          <cell r="A25">
            <v>0</v>
          </cell>
          <cell r="B25">
            <v>0</v>
          </cell>
          <cell r="C25">
            <v>0</v>
          </cell>
          <cell r="D25" t="str">
            <v>Vegetation management deferred cost</v>
          </cell>
          <cell r="E25">
            <v>917</v>
          </cell>
          <cell r="F25">
            <v>2124</v>
          </cell>
        </row>
        <row r="26">
          <cell r="A26">
            <v>7</v>
          </cell>
          <cell r="B26">
            <v>0</v>
          </cell>
          <cell r="C26">
            <v>0</v>
          </cell>
          <cell r="D26" t="str">
            <v>Dam safety review</v>
          </cell>
          <cell r="E26">
            <v>24</v>
          </cell>
          <cell r="F26">
            <v>150</v>
          </cell>
        </row>
        <row r="27">
          <cell r="A27">
            <v>0</v>
          </cell>
          <cell r="B27">
            <v>0</v>
          </cell>
          <cell r="C27">
            <v>0</v>
          </cell>
          <cell r="D27">
            <v>0</v>
          </cell>
          <cell r="E27">
            <v>26707</v>
          </cell>
          <cell r="F27">
            <v>30409</v>
          </cell>
        </row>
        <row r="28">
          <cell r="A28">
            <v>0</v>
          </cell>
          <cell r="C28" t="str">
            <v>Capital assets</v>
          </cell>
          <cell r="D28">
            <v>0</v>
          </cell>
          <cell r="E28">
            <v>0</v>
          </cell>
          <cell r="F28">
            <v>0</v>
          </cell>
        </row>
        <row r="29">
          <cell r="A29">
            <v>11</v>
          </cell>
          <cell r="B29">
            <v>0</v>
          </cell>
          <cell r="C29">
            <v>0</v>
          </cell>
          <cell r="D29" t="str">
            <v>Property, plant and equipment</v>
          </cell>
          <cell r="E29">
            <v>555553</v>
          </cell>
          <cell r="F29">
            <v>579356</v>
          </cell>
        </row>
        <row r="30">
          <cell r="A30">
            <v>12</v>
          </cell>
          <cell r="B30">
            <v>0</v>
          </cell>
          <cell r="C30">
            <v>0</v>
          </cell>
          <cell r="D30" t="str">
            <v>Accumulated amortization</v>
          </cell>
          <cell r="E30">
            <v>-121086</v>
          </cell>
          <cell r="F30">
            <v>-133579</v>
          </cell>
        </row>
        <row r="31">
          <cell r="A31">
            <v>13</v>
          </cell>
          <cell r="D31" t="str">
            <v>Contributions for plant extensions</v>
          </cell>
          <cell r="E31">
            <v>-166913</v>
          </cell>
          <cell r="F31">
            <v>-163253</v>
          </cell>
        </row>
        <row r="32">
          <cell r="A32">
            <v>0</v>
          </cell>
          <cell r="B32">
            <v>0</v>
          </cell>
          <cell r="C32">
            <v>0</v>
          </cell>
          <cell r="D32">
            <v>0</v>
          </cell>
          <cell r="E32">
            <v>267554</v>
          </cell>
          <cell r="F32">
            <v>282524</v>
          </cell>
        </row>
        <row r="33">
          <cell r="A33">
            <v>0</v>
          </cell>
          <cell r="D33">
            <v>0</v>
          </cell>
          <cell r="E33">
            <v>304062</v>
          </cell>
          <cell r="F33">
            <v>340579</v>
          </cell>
        </row>
        <row r="34">
          <cell r="A34">
            <v>0</v>
          </cell>
          <cell r="C34" t="str">
            <v>LIABILITIES</v>
          </cell>
          <cell r="D34">
            <v>0</v>
          </cell>
          <cell r="E34">
            <v>0</v>
          </cell>
          <cell r="F34">
            <v>0</v>
          </cell>
        </row>
        <row r="35">
          <cell r="A35">
            <v>0</v>
          </cell>
          <cell r="C35" t="str">
            <v>Current liabilities</v>
          </cell>
          <cell r="D35">
            <v>0</v>
          </cell>
          <cell r="E35">
            <v>0</v>
          </cell>
          <cell r="F35">
            <v>0</v>
          </cell>
        </row>
        <row r="36">
          <cell r="A36">
            <v>14</v>
          </cell>
          <cell r="B36">
            <v>0</v>
          </cell>
          <cell r="C36">
            <v>0</v>
          </cell>
          <cell r="D36" t="str">
            <v>Accounts payable</v>
          </cell>
          <cell r="E36">
            <v>15022</v>
          </cell>
          <cell r="F36">
            <v>6846</v>
          </cell>
        </row>
        <row r="37">
          <cell r="A37">
            <v>22</v>
          </cell>
          <cell r="B37">
            <v>0</v>
          </cell>
          <cell r="C37">
            <v>0</v>
          </cell>
          <cell r="D37" t="str">
            <v>Construction Financing</v>
          </cell>
          <cell r="E37">
            <v>42880</v>
          </cell>
          <cell r="F37">
            <v>30109.1433</v>
          </cell>
        </row>
        <row r="38">
          <cell r="A38">
            <v>0</v>
          </cell>
          <cell r="B38">
            <v>0</v>
          </cell>
          <cell r="C38">
            <v>0</v>
          </cell>
          <cell r="D38" t="str">
            <v>Derivative related liability</v>
          </cell>
          <cell r="E38">
            <v>213</v>
          </cell>
          <cell r="F38">
            <v>0</v>
          </cell>
        </row>
        <row r="39">
          <cell r="A39">
            <v>15</v>
          </cell>
          <cell r="B39">
            <v>0</v>
          </cell>
          <cell r="C39">
            <v>0</v>
          </cell>
          <cell r="D39" t="str">
            <v>Current portion of long-term debt</v>
          </cell>
          <cell r="E39">
            <v>72347</v>
          </cell>
          <cell r="F39">
            <v>5226.3197505218941</v>
          </cell>
        </row>
        <row r="40">
          <cell r="A40">
            <v>0</v>
          </cell>
          <cell r="B40">
            <v>0</v>
          </cell>
          <cell r="C40">
            <v>0</v>
          </cell>
          <cell r="D40">
            <v>0</v>
          </cell>
          <cell r="E40">
            <v>0</v>
          </cell>
          <cell r="F40">
            <v>0</v>
          </cell>
        </row>
        <row r="41">
          <cell r="A41">
            <v>0</v>
          </cell>
          <cell r="B41">
            <v>0</v>
          </cell>
          <cell r="D41">
            <v>0</v>
          </cell>
          <cell r="E41">
            <v>0</v>
          </cell>
          <cell r="F41">
            <v>0</v>
          </cell>
        </row>
        <row r="42">
          <cell r="A42">
            <v>0</v>
          </cell>
          <cell r="B42">
            <v>0</v>
          </cell>
          <cell r="C42">
            <v>0</v>
          </cell>
          <cell r="D42">
            <v>0</v>
          </cell>
          <cell r="E42">
            <v>0</v>
          </cell>
          <cell r="F42">
            <v>0</v>
          </cell>
        </row>
        <row r="43">
          <cell r="A43">
            <v>0</v>
          </cell>
          <cell r="E43">
            <v>130462</v>
          </cell>
          <cell r="F43">
            <v>42181.463050521888</v>
          </cell>
        </row>
        <row r="44">
          <cell r="A44">
            <v>0</v>
          </cell>
          <cell r="E44">
            <v>0</v>
          </cell>
          <cell r="F44">
            <v>0</v>
          </cell>
        </row>
        <row r="45">
          <cell r="A45">
            <v>9</v>
          </cell>
          <cell r="C45" t="str">
            <v>Long-term pension liability</v>
          </cell>
          <cell r="E45">
            <v>985</v>
          </cell>
          <cell r="F45">
            <v>5445</v>
          </cell>
        </row>
        <row r="46">
          <cell r="A46">
            <v>0</v>
          </cell>
          <cell r="C46" t="str">
            <v>Deferred revenue</v>
          </cell>
          <cell r="E46">
            <v>0</v>
          </cell>
          <cell r="F46">
            <v>0</v>
          </cell>
        </row>
        <row r="47">
          <cell r="A47">
            <v>0</v>
          </cell>
          <cell r="C47" t="str">
            <v>Contingency reserves</v>
          </cell>
          <cell r="E47">
            <v>0</v>
          </cell>
          <cell r="F47">
            <v>0</v>
          </cell>
        </row>
        <row r="48">
          <cell r="A48">
            <v>19</v>
          </cell>
          <cell r="B48">
            <v>0</v>
          </cell>
          <cell r="C48">
            <v>0</v>
          </cell>
          <cell r="D48" t="str">
            <v>Diesel Contingency Fund</v>
          </cell>
          <cell r="E48">
            <v>8000</v>
          </cell>
          <cell r="F48">
            <v>8000</v>
          </cell>
        </row>
        <row r="49">
          <cell r="A49">
            <v>21</v>
          </cell>
          <cell r="B49">
            <v>0</v>
          </cell>
          <cell r="C49">
            <v>0</v>
          </cell>
          <cell r="D49" t="str">
            <v>Excess DCF collected</v>
          </cell>
          <cell r="E49">
            <v>1627</v>
          </cell>
          <cell r="F49">
            <v>4207.8376071125149</v>
          </cell>
        </row>
        <row r="50">
          <cell r="A50">
            <v>26</v>
          </cell>
          <cell r="B50">
            <v>0</v>
          </cell>
          <cell r="C50">
            <v>0</v>
          </cell>
          <cell r="D50" t="str">
            <v>Reserve for site restoration</v>
          </cell>
          <cell r="E50">
            <v>7257</v>
          </cell>
          <cell r="F50">
            <v>7290</v>
          </cell>
        </row>
        <row r="51">
          <cell r="A51">
            <v>0</v>
          </cell>
          <cell r="B51">
            <v>0</v>
          </cell>
          <cell r="C51">
            <v>0</v>
          </cell>
          <cell r="D51" t="str">
            <v>GRA hearing reserve</v>
          </cell>
          <cell r="E51">
            <v>224</v>
          </cell>
          <cell r="F51">
            <v>712</v>
          </cell>
        </row>
        <row r="52">
          <cell r="A52">
            <v>20</v>
          </cell>
          <cell r="B52">
            <v>0</v>
          </cell>
          <cell r="C52">
            <v>0</v>
          </cell>
          <cell r="D52" t="str">
            <v>Deferred uninsured losses</v>
          </cell>
          <cell r="E52">
            <v>-300</v>
          </cell>
          <cell r="F52">
            <v>-283</v>
          </cell>
        </row>
        <row r="53">
          <cell r="A53">
            <v>0</v>
          </cell>
          <cell r="B53">
            <v>0</v>
          </cell>
          <cell r="C53">
            <v>0</v>
          </cell>
          <cell r="D53">
            <v>0</v>
          </cell>
          <cell r="E53">
            <v>16808</v>
          </cell>
          <cell r="F53">
            <v>19926.837607112517</v>
          </cell>
        </row>
        <row r="54">
          <cell r="A54">
            <v>0</v>
          </cell>
          <cell r="B54">
            <v>0</v>
          </cell>
          <cell r="C54">
            <v>0</v>
          </cell>
          <cell r="D54">
            <v>0</v>
          </cell>
          <cell r="E54">
            <v>0</v>
          </cell>
          <cell r="F54">
            <v>0</v>
          </cell>
        </row>
        <row r="55">
          <cell r="A55">
            <v>0</v>
          </cell>
          <cell r="C55" t="str">
            <v>CAPITAL</v>
          </cell>
          <cell r="D55">
            <v>0</v>
          </cell>
          <cell r="E55">
            <v>0</v>
          </cell>
          <cell r="F55">
            <v>0</v>
          </cell>
        </row>
        <row r="56">
          <cell r="A56">
            <v>0</v>
          </cell>
          <cell r="C56" t="str">
            <v>Long-term debt</v>
          </cell>
          <cell r="D56">
            <v>0</v>
          </cell>
          <cell r="E56">
            <v>0</v>
          </cell>
          <cell r="F56">
            <v>0</v>
          </cell>
        </row>
        <row r="57">
          <cell r="A57">
            <v>0</v>
          </cell>
          <cell r="C57">
            <v>0</v>
          </cell>
          <cell r="D57" t="str">
            <v>YDC $92.5M Refinancing</v>
          </cell>
          <cell r="E57">
            <v>0</v>
          </cell>
          <cell r="F57">
            <v>85091</v>
          </cell>
        </row>
        <row r="58">
          <cell r="A58">
            <v>30</v>
          </cell>
          <cell r="D58" t="str">
            <v>YDC $81.9M Refinancing</v>
          </cell>
          <cell r="E58">
            <v>0</v>
          </cell>
          <cell r="F58">
            <v>0</v>
          </cell>
        </row>
        <row r="59">
          <cell r="A59">
            <v>0</v>
          </cell>
          <cell r="D59" t="str">
            <v>YDC $17.1M Term Note</v>
          </cell>
          <cell r="E59">
            <v>14360</v>
          </cell>
          <cell r="F59">
            <v>0</v>
          </cell>
        </row>
        <row r="60">
          <cell r="A60">
            <v>18</v>
          </cell>
          <cell r="D60" t="str">
            <v>YDC $21.9M Flexible Term Note</v>
          </cell>
          <cell r="E60">
            <v>20552</v>
          </cell>
          <cell r="F60">
            <v>20215</v>
          </cell>
        </row>
        <row r="61">
          <cell r="A61">
            <v>0</v>
          </cell>
          <cell r="D61" t="str">
            <v>TD $12.4M Term Note</v>
          </cell>
          <cell r="E61">
            <v>837</v>
          </cell>
          <cell r="F61">
            <v>0</v>
          </cell>
        </row>
        <row r="62">
          <cell r="A62">
            <v>0</v>
          </cell>
          <cell r="D62" t="str">
            <v>TD $11M Swap - 2012</v>
          </cell>
          <cell r="E62">
            <v>10036</v>
          </cell>
          <cell r="F62">
            <v>9697</v>
          </cell>
        </row>
        <row r="63">
          <cell r="A63">
            <v>16</v>
          </cell>
          <cell r="D63" t="str">
            <v>YDC Advance - 2011</v>
          </cell>
          <cell r="E63">
            <v>2053</v>
          </cell>
          <cell r="F63">
            <v>0</v>
          </cell>
        </row>
        <row r="64">
          <cell r="A64">
            <v>0</v>
          </cell>
          <cell r="D64" t="str">
            <v>YDC Advance - 2013</v>
          </cell>
          <cell r="E64">
            <v>5471</v>
          </cell>
          <cell r="F64">
            <v>0</v>
          </cell>
        </row>
        <row r="65">
          <cell r="A65">
            <v>0</v>
          </cell>
          <cell r="D65" t="str">
            <v>YDC Advance - 2014</v>
          </cell>
          <cell r="E65">
            <v>0</v>
          </cell>
          <cell r="F65">
            <v>1783</v>
          </cell>
        </row>
        <row r="66">
          <cell r="A66">
            <v>0</v>
          </cell>
          <cell r="D66" t="str">
            <v>Other New 2014 Debt</v>
          </cell>
          <cell r="E66">
            <v>5505</v>
          </cell>
          <cell r="F66">
            <v>12942</v>
          </cell>
        </row>
        <row r="67">
          <cell r="A67">
            <v>0</v>
          </cell>
          <cell r="D67" t="str">
            <v>Other New 2015 Debt</v>
          </cell>
          <cell r="E67">
            <v>0</v>
          </cell>
          <cell r="F67">
            <v>30839</v>
          </cell>
        </row>
        <row r="68">
          <cell r="A68">
            <v>0</v>
          </cell>
          <cell r="D68" t="str">
            <v>Other New 2016 Debt</v>
          </cell>
          <cell r="E68">
            <v>0</v>
          </cell>
          <cell r="F68">
            <v>0</v>
          </cell>
        </row>
        <row r="69">
          <cell r="A69">
            <v>0</v>
          </cell>
          <cell r="D69" t="str">
            <v>Other New 2017 Debt</v>
          </cell>
          <cell r="E69">
            <v>0</v>
          </cell>
          <cell r="F69">
            <v>0</v>
          </cell>
        </row>
        <row r="70">
          <cell r="A70">
            <v>0</v>
          </cell>
          <cell r="D70" t="str">
            <v>Long term FN Liabilities</v>
          </cell>
          <cell r="E70">
            <v>251</v>
          </cell>
          <cell r="F70">
            <v>221</v>
          </cell>
        </row>
        <row r="71">
          <cell r="A71">
            <v>0</v>
          </cell>
          <cell r="B71">
            <v>0</v>
          </cell>
          <cell r="C71">
            <v>0</v>
          </cell>
          <cell r="D71">
            <v>0</v>
          </cell>
          <cell r="E71">
            <v>59065</v>
          </cell>
          <cell r="F71">
            <v>160788</v>
          </cell>
        </row>
        <row r="72">
          <cell r="A72">
            <v>0</v>
          </cell>
          <cell r="C72" t="str">
            <v>Equity</v>
          </cell>
          <cell r="D72">
            <v>0</v>
          </cell>
          <cell r="E72">
            <v>0</v>
          </cell>
          <cell r="F72">
            <v>0</v>
          </cell>
        </row>
        <row r="73">
          <cell r="A73">
            <v>24</v>
          </cell>
          <cell r="C73">
            <v>0</v>
          </cell>
          <cell r="D73" t="str">
            <v>Share capital</v>
          </cell>
          <cell r="E73">
            <v>39000</v>
          </cell>
          <cell r="F73">
            <v>39000</v>
          </cell>
        </row>
        <row r="74">
          <cell r="A74">
            <v>0</v>
          </cell>
          <cell r="C74">
            <v>0</v>
          </cell>
          <cell r="D74" t="str">
            <v>Contributed Surplus</v>
          </cell>
          <cell r="E74">
            <v>14600</v>
          </cell>
          <cell r="F74">
            <v>25592</v>
          </cell>
        </row>
        <row r="75">
          <cell r="A75">
            <v>25</v>
          </cell>
          <cell r="C75">
            <v>0</v>
          </cell>
          <cell r="D75" t="str">
            <v>Retained earnings</v>
          </cell>
          <cell r="E75">
            <v>43142</v>
          </cell>
          <cell r="F75">
            <v>47646</v>
          </cell>
        </row>
        <row r="76">
          <cell r="A76">
            <v>0</v>
          </cell>
          <cell r="C76">
            <v>0</v>
          </cell>
          <cell r="D76" t="str">
            <v>Total equity</v>
          </cell>
          <cell r="E76">
            <v>96742</v>
          </cell>
          <cell r="F76">
            <v>112238</v>
          </cell>
        </row>
        <row r="77">
          <cell r="A77">
            <v>0</v>
          </cell>
          <cell r="C77" t="str">
            <v>Total capital</v>
          </cell>
          <cell r="D77">
            <v>0</v>
          </cell>
          <cell r="E77">
            <v>155807</v>
          </cell>
          <cell r="F77">
            <v>273026</v>
          </cell>
        </row>
        <row r="78">
          <cell r="A78">
            <v>0</v>
          </cell>
          <cell r="B78">
            <v>0</v>
          </cell>
          <cell r="C78">
            <v>0</v>
          </cell>
          <cell r="D78">
            <v>0</v>
          </cell>
          <cell r="E78">
            <v>304062</v>
          </cell>
          <cell r="F78">
            <v>340579.30065763439</v>
          </cell>
        </row>
      </sheetData>
      <sheetData sheetId="8"/>
      <sheetData sheetId="9"/>
      <sheetData sheetId="10"/>
      <sheetData sheetId="11"/>
      <sheetData sheetId="12"/>
      <sheetData sheetId="13"/>
      <sheetData sheetId="14">
        <row r="17">
          <cell r="X17">
            <v>621564.48659001035</v>
          </cell>
        </row>
      </sheetData>
      <sheetData sheetId="15"/>
      <sheetData sheetId="16"/>
      <sheetData sheetId="17"/>
      <sheetData sheetId="18"/>
      <sheetData sheetId="19"/>
      <sheetData sheetId="20"/>
      <sheetData sheetId="21">
        <row r="750">
          <cell r="R750">
            <v>-18165385.379999999</v>
          </cell>
        </row>
      </sheetData>
      <sheetData sheetId="22"/>
      <sheetData sheetId="23"/>
      <sheetData sheetId="24"/>
      <sheetData sheetId="25"/>
      <sheetData sheetId="26"/>
      <sheetData sheetId="27">
        <row r="14">
          <cell r="G14">
            <v>-1924959.2557426221</v>
          </cell>
        </row>
      </sheetData>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blank"/>
      <sheetName val="contents"/>
      <sheetName val="blank (2)"/>
      <sheetName val="vote info"/>
      <sheetName val="blank (3)"/>
      <sheetName val="SUMMARY"/>
      <sheetName val="EXPEND"/>
      <sheetName val="RECOVERY"/>
      <sheetName val="TCA EXP"/>
      <sheetName val="ASSETS"/>
      <sheetName val="ALLO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nce Explanations"/>
      <sheetName val="Master Report"/>
      <sheetName val="Pivot Tables"/>
      <sheetName val="Core(see pg 18)"/>
      <sheetName val="FIS"/>
      <sheetName val="FS Studies"/>
      <sheetName val="Rec to BP"/>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Schedule 1"/>
      <sheetName val="Schedule 2"/>
      <sheetName val="Schedule 2A"/>
      <sheetName val="Schedule 3"/>
      <sheetName val="Schedule 3A - 2023"/>
      <sheetName val="Schedule 3A - 2024"/>
      <sheetName val="Schedule 3B - 2023"/>
      <sheetName val="Schedule 3B - 2024"/>
      <sheetName val="Depreciation"/>
      <sheetName val="Fixed assets"/>
      <sheetName val="Schedule 4"/>
      <sheetName val="Schedule 5"/>
      <sheetName val="Schedule 6"/>
      <sheetName val="Schedule 7"/>
      <sheetName val="Schedule 8"/>
      <sheetName val="Schedule 9"/>
      <sheetName val="Schedule 10"/>
      <sheetName val="Schedule 10A"/>
      <sheetName val="Schedule 11"/>
    </sheetNames>
    <sheetDataSet>
      <sheetData sheetId="0" refreshError="1"/>
      <sheetData sheetId="1">
        <row r="10">
          <cell r="G10">
            <v>728281.80911846145</v>
          </cell>
        </row>
      </sheetData>
      <sheetData sheetId="2" refreshError="1"/>
      <sheetData sheetId="3" refreshError="1"/>
      <sheetData sheetId="4">
        <row r="10">
          <cell r="G10">
            <v>672466.67311999993</v>
          </cell>
        </row>
      </sheetData>
      <sheetData sheetId="5">
        <row r="8">
          <cell r="C8">
            <v>444911.51999999996</v>
          </cell>
          <cell r="D8">
            <v>0</v>
          </cell>
          <cell r="H8">
            <v>0</v>
          </cell>
        </row>
        <row r="9">
          <cell r="C9">
            <v>27680.47</v>
          </cell>
          <cell r="D9">
            <v>0</v>
          </cell>
          <cell r="H9">
            <v>0</v>
          </cell>
        </row>
        <row r="10">
          <cell r="C10">
            <v>576862.49</v>
          </cell>
          <cell r="D10">
            <v>0</v>
          </cell>
          <cell r="H10">
            <v>0</v>
          </cell>
        </row>
        <row r="11">
          <cell r="C11">
            <v>17775.009999999998</v>
          </cell>
          <cell r="D11">
            <v>0</v>
          </cell>
          <cell r="H11">
            <v>0</v>
          </cell>
        </row>
        <row r="12">
          <cell r="C12">
            <v>547992.46000000008</v>
          </cell>
          <cell r="D12">
            <v>0</v>
          </cell>
          <cell r="H12">
            <v>0</v>
          </cell>
        </row>
        <row r="13">
          <cell r="C13">
            <v>128779.83000000002</v>
          </cell>
          <cell r="D13">
            <v>0</v>
          </cell>
          <cell r="E13">
            <v>1568.7</v>
          </cell>
          <cell r="H13">
            <v>1568.7</v>
          </cell>
        </row>
        <row r="14">
          <cell r="H14">
            <v>-12.96</v>
          </cell>
        </row>
        <row r="18">
          <cell r="C18">
            <v>52844456.819999985</v>
          </cell>
          <cell r="D18">
            <v>95000</v>
          </cell>
          <cell r="H18">
            <v>731284.88</v>
          </cell>
        </row>
        <row r="19">
          <cell r="C19">
            <v>10278688.460000001</v>
          </cell>
          <cell r="D19">
            <v>0</v>
          </cell>
          <cell r="H19">
            <v>256967.21</v>
          </cell>
        </row>
        <row r="20">
          <cell r="C20">
            <v>167412116.48000002</v>
          </cell>
          <cell r="D20">
            <v>500173.62</v>
          </cell>
          <cell r="H20">
            <v>1844850.23</v>
          </cell>
        </row>
        <row r="21">
          <cell r="C21">
            <v>6711437.5</v>
          </cell>
          <cell r="H21">
            <v>0</v>
          </cell>
        </row>
        <row r="22">
          <cell r="C22">
            <v>9052984.6500000004</v>
          </cell>
          <cell r="D22">
            <v>2460966.84</v>
          </cell>
          <cell r="H22">
            <v>905298.49</v>
          </cell>
        </row>
        <row r="23">
          <cell r="C23">
            <v>28222837.399999995</v>
          </cell>
          <cell r="D23">
            <v>0</v>
          </cell>
          <cell r="H23">
            <v>325384.40000000002</v>
          </cell>
        </row>
        <row r="24">
          <cell r="C24">
            <v>27366286.300000004</v>
          </cell>
          <cell r="D24">
            <v>0</v>
          </cell>
          <cell r="H24">
            <v>684156.98</v>
          </cell>
        </row>
        <row r="25">
          <cell r="C25">
            <v>851180.05</v>
          </cell>
          <cell r="D25">
            <v>0</v>
          </cell>
          <cell r="H25">
            <v>42559</v>
          </cell>
        </row>
        <row r="26">
          <cell r="C26">
            <v>11691437.920000002</v>
          </cell>
          <cell r="D26">
            <v>374037.53</v>
          </cell>
          <cell r="H26">
            <v>389714.59</v>
          </cell>
        </row>
        <row r="27">
          <cell r="C27">
            <v>107086</v>
          </cell>
          <cell r="D27">
            <v>0</v>
          </cell>
          <cell r="H27">
            <v>2667.14</v>
          </cell>
        </row>
        <row r="28">
          <cell r="H28">
            <v>-140295.96</v>
          </cell>
        </row>
        <row r="32">
          <cell r="C32">
            <v>1562351.7</v>
          </cell>
          <cell r="D32">
            <v>0</v>
          </cell>
          <cell r="H32">
            <v>21699.33</v>
          </cell>
        </row>
        <row r="33">
          <cell r="C33">
            <v>474668.13</v>
          </cell>
          <cell r="D33">
            <v>0</v>
          </cell>
          <cell r="H33">
            <v>8630.31</v>
          </cell>
        </row>
        <row r="34">
          <cell r="C34">
            <v>2735507.95</v>
          </cell>
          <cell r="D34">
            <v>97.94</v>
          </cell>
          <cell r="H34">
            <v>45025.19</v>
          </cell>
        </row>
        <row r="35">
          <cell r="C35">
            <v>14202332.549999997</v>
          </cell>
          <cell r="D35">
            <v>5289676.53</v>
          </cell>
          <cell r="E35">
            <v>1996147.56</v>
          </cell>
          <cell r="H35">
            <v>283909.78999999998</v>
          </cell>
        </row>
        <row r="36">
          <cell r="C36">
            <v>2962780.46</v>
          </cell>
          <cell r="D36">
            <v>0</v>
          </cell>
          <cell r="H36">
            <v>0</v>
          </cell>
        </row>
        <row r="37">
          <cell r="C37">
            <v>243547.65000000002</v>
          </cell>
          <cell r="D37">
            <v>0</v>
          </cell>
          <cell r="H37">
            <v>0</v>
          </cell>
        </row>
        <row r="38">
          <cell r="C38">
            <v>9428053.0000000019</v>
          </cell>
          <cell r="D38">
            <v>51860.62</v>
          </cell>
          <cell r="E38">
            <v>541869.66</v>
          </cell>
          <cell r="H38">
            <v>208369.71</v>
          </cell>
        </row>
        <row r="39">
          <cell r="C39">
            <v>1874382.7200000002</v>
          </cell>
          <cell r="D39">
            <v>0</v>
          </cell>
          <cell r="H39">
            <v>60438.53</v>
          </cell>
        </row>
        <row r="40">
          <cell r="H40">
            <v>-74396.160000000003</v>
          </cell>
        </row>
        <row r="44">
          <cell r="C44">
            <v>0</v>
          </cell>
          <cell r="D44">
            <v>0</v>
          </cell>
          <cell r="H44">
            <v>0</v>
          </cell>
        </row>
        <row r="48">
          <cell r="C48">
            <v>82825492.48999998</v>
          </cell>
          <cell r="D48">
            <v>1963276.92</v>
          </cell>
          <cell r="H48">
            <v>1274238.32</v>
          </cell>
        </row>
        <row r="49">
          <cell r="C49">
            <v>16756318.379999999</v>
          </cell>
          <cell r="D49">
            <v>0</v>
          </cell>
          <cell r="H49">
            <v>263220.65999999997</v>
          </cell>
        </row>
        <row r="50">
          <cell r="C50">
            <v>4297239.04</v>
          </cell>
          <cell r="D50">
            <v>0</v>
          </cell>
          <cell r="H50">
            <v>67865.73</v>
          </cell>
        </row>
        <row r="51">
          <cell r="C51">
            <v>20202888.569999997</v>
          </cell>
          <cell r="D51">
            <v>0</v>
          </cell>
          <cell r="H51">
            <v>313161.65999999997</v>
          </cell>
        </row>
        <row r="52">
          <cell r="C52">
            <v>277975</v>
          </cell>
          <cell r="D52">
            <v>0</v>
          </cell>
          <cell r="H52">
            <v>4144.75</v>
          </cell>
        </row>
        <row r="53">
          <cell r="C53">
            <v>62928127.179999962</v>
          </cell>
          <cell r="D53">
            <v>54426.51</v>
          </cell>
          <cell r="H53">
            <v>1278367</v>
          </cell>
        </row>
        <row r="54">
          <cell r="C54">
            <v>10688553.15</v>
          </cell>
          <cell r="D54">
            <v>0</v>
          </cell>
          <cell r="H54">
            <v>890712.76</v>
          </cell>
        </row>
        <row r="55">
          <cell r="C55">
            <v>13991451.050000001</v>
          </cell>
          <cell r="D55">
            <v>0</v>
          </cell>
          <cell r="H55">
            <v>1399145.105</v>
          </cell>
        </row>
        <row r="56">
          <cell r="C56">
            <v>848040.31</v>
          </cell>
          <cell r="D56">
            <v>0</v>
          </cell>
          <cell r="H56">
            <v>84804.031000000003</v>
          </cell>
        </row>
        <row r="57">
          <cell r="C57">
            <v>8907593.5500000007</v>
          </cell>
          <cell r="D57">
            <v>0</v>
          </cell>
          <cell r="H57">
            <v>28093.143999999855</v>
          </cell>
        </row>
        <row r="58">
          <cell r="C58">
            <v>274477.45</v>
          </cell>
          <cell r="D58">
            <v>0</v>
          </cell>
          <cell r="H58">
            <v>7085.05</v>
          </cell>
        </row>
        <row r="59">
          <cell r="H59">
            <v>-79596.960000000006</v>
          </cell>
        </row>
        <row r="63">
          <cell r="C63">
            <v>4583998.2</v>
          </cell>
          <cell r="D63">
            <v>0</v>
          </cell>
          <cell r="H63">
            <v>68509.09</v>
          </cell>
        </row>
        <row r="64">
          <cell r="C64">
            <v>2646131.54</v>
          </cell>
          <cell r="D64">
            <v>0</v>
          </cell>
          <cell r="H64">
            <v>13328.76</v>
          </cell>
        </row>
        <row r="65">
          <cell r="C65">
            <v>41597.199999999997</v>
          </cell>
          <cell r="D65">
            <v>0</v>
          </cell>
          <cell r="H65">
            <v>685.52</v>
          </cell>
        </row>
        <row r="66">
          <cell r="C66">
            <v>432532.51</v>
          </cell>
          <cell r="D66">
            <v>0</v>
          </cell>
          <cell r="H66">
            <v>2178.2399999999998</v>
          </cell>
        </row>
        <row r="67">
          <cell r="C67">
            <v>0</v>
          </cell>
          <cell r="D67">
            <v>0</v>
          </cell>
          <cell r="H67">
            <v>0</v>
          </cell>
        </row>
        <row r="68">
          <cell r="C68">
            <v>95136.43</v>
          </cell>
          <cell r="D68">
            <v>0</v>
          </cell>
          <cell r="H68">
            <v>479.16</v>
          </cell>
        </row>
        <row r="69">
          <cell r="C69">
            <v>1837887.92</v>
          </cell>
          <cell r="D69">
            <v>0</v>
          </cell>
          <cell r="H69">
            <v>24349.43</v>
          </cell>
        </row>
        <row r="70">
          <cell r="C70">
            <v>78813.429999999993</v>
          </cell>
          <cell r="D70">
            <v>0</v>
          </cell>
          <cell r="H70">
            <v>1751.41</v>
          </cell>
        </row>
        <row r="71">
          <cell r="C71">
            <v>920692.5</v>
          </cell>
          <cell r="D71">
            <v>0</v>
          </cell>
          <cell r="H71">
            <v>4637.6400000000003</v>
          </cell>
        </row>
        <row r="72">
          <cell r="C72">
            <v>8092849.4799999995</v>
          </cell>
          <cell r="D72">
            <v>0</v>
          </cell>
          <cell r="H72">
            <v>149867.57999999999</v>
          </cell>
        </row>
        <row r="73">
          <cell r="C73">
            <v>7111245.04</v>
          </cell>
          <cell r="D73">
            <v>0</v>
          </cell>
          <cell r="H73">
            <v>38778</v>
          </cell>
        </row>
        <row r="74">
          <cell r="H74">
            <v>-46018.2</v>
          </cell>
        </row>
        <row r="78">
          <cell r="C78">
            <v>10354693.419999992</v>
          </cell>
          <cell r="D78">
            <v>2403066.25</v>
          </cell>
          <cell r="H78">
            <v>246620.76</v>
          </cell>
        </row>
        <row r="79">
          <cell r="C79">
            <v>44763.01</v>
          </cell>
          <cell r="D79">
            <v>0</v>
          </cell>
          <cell r="H79">
            <v>895.26</v>
          </cell>
        </row>
        <row r="80">
          <cell r="C80">
            <v>662900.07999999984</v>
          </cell>
          <cell r="D80">
            <v>0</v>
          </cell>
          <cell r="H80">
            <v>13258.02</v>
          </cell>
        </row>
        <row r="81">
          <cell r="C81">
            <v>285794.73</v>
          </cell>
          <cell r="D81">
            <v>0</v>
          </cell>
          <cell r="H81">
            <v>5388.99</v>
          </cell>
        </row>
        <row r="82">
          <cell r="C82">
            <v>2119495.4099999983</v>
          </cell>
          <cell r="D82">
            <v>0</v>
          </cell>
          <cell r="H82">
            <v>52980</v>
          </cell>
        </row>
        <row r="83">
          <cell r="C83">
            <v>385154.92</v>
          </cell>
          <cell r="D83">
            <v>0</v>
          </cell>
          <cell r="H83">
            <v>9628.8700000000008</v>
          </cell>
        </row>
        <row r="84">
          <cell r="C84">
            <v>43376.77</v>
          </cell>
          <cell r="D84">
            <v>0</v>
          </cell>
          <cell r="H84">
            <v>1084.43</v>
          </cell>
        </row>
        <row r="85">
          <cell r="C85">
            <v>0</v>
          </cell>
          <cell r="D85">
            <v>0</v>
          </cell>
          <cell r="H85">
            <v>0</v>
          </cell>
        </row>
        <row r="86">
          <cell r="C86">
            <v>312632.61</v>
          </cell>
          <cell r="D86">
            <v>0</v>
          </cell>
          <cell r="H86">
            <v>12367.24</v>
          </cell>
        </row>
        <row r="87">
          <cell r="C87">
            <v>288392.19</v>
          </cell>
          <cell r="D87">
            <v>0</v>
          </cell>
          <cell r="H87">
            <v>11585.06</v>
          </cell>
        </row>
        <row r="88">
          <cell r="C88">
            <v>1287180.0000000002</v>
          </cell>
          <cell r="D88">
            <v>616260.07999999996</v>
          </cell>
          <cell r="H88">
            <v>30257.29</v>
          </cell>
        </row>
        <row r="89">
          <cell r="C89">
            <v>64798.340000000004</v>
          </cell>
          <cell r="D89">
            <v>0</v>
          </cell>
          <cell r="H89">
            <v>1178.1500000000001</v>
          </cell>
        </row>
        <row r="90">
          <cell r="C90">
            <v>100328.43</v>
          </cell>
          <cell r="D90">
            <v>0</v>
          </cell>
          <cell r="H90">
            <v>3005.45</v>
          </cell>
        </row>
        <row r="91">
          <cell r="C91">
            <v>603366.85000000009</v>
          </cell>
          <cell r="D91">
            <v>0</v>
          </cell>
          <cell r="H91">
            <v>14126.5</v>
          </cell>
        </row>
        <row r="92">
          <cell r="C92">
            <v>4042479.1899999995</v>
          </cell>
          <cell r="D92">
            <v>0</v>
          </cell>
          <cell r="H92">
            <v>111157.97</v>
          </cell>
        </row>
        <row r="93">
          <cell r="C93">
            <v>36442.910000000003</v>
          </cell>
          <cell r="D93">
            <v>0</v>
          </cell>
          <cell r="H93">
            <v>293.20999999999998</v>
          </cell>
        </row>
        <row r="94">
          <cell r="H94">
            <v>49978.92</v>
          </cell>
        </row>
        <row r="98">
          <cell r="C98">
            <v>4320.91</v>
          </cell>
          <cell r="D98">
            <v>0</v>
          </cell>
          <cell r="H98">
            <v>86.42</v>
          </cell>
        </row>
        <row r="99">
          <cell r="C99">
            <v>2615170.14</v>
          </cell>
          <cell r="D99">
            <v>0</v>
          </cell>
          <cell r="H99">
            <v>49863.92</v>
          </cell>
        </row>
        <row r="100">
          <cell r="C100">
            <v>10587763.250000004</v>
          </cell>
          <cell r="D100">
            <v>135000</v>
          </cell>
          <cell r="H100">
            <v>192504.92</v>
          </cell>
        </row>
        <row r="101">
          <cell r="C101">
            <v>1919263.0599999998</v>
          </cell>
          <cell r="D101">
            <v>40000</v>
          </cell>
          <cell r="H101">
            <v>43089.43</v>
          </cell>
        </row>
        <row r="102">
          <cell r="C102">
            <v>19296.990000000002</v>
          </cell>
          <cell r="D102">
            <v>0</v>
          </cell>
          <cell r="H102">
            <v>318.87</v>
          </cell>
        </row>
        <row r="103">
          <cell r="C103">
            <v>88444.14</v>
          </cell>
          <cell r="D103">
            <v>63706.7</v>
          </cell>
          <cell r="H103">
            <v>1912.16</v>
          </cell>
        </row>
        <row r="104">
          <cell r="C104">
            <v>1437633.4100000004</v>
          </cell>
          <cell r="D104">
            <v>193000</v>
          </cell>
          <cell r="H104">
            <v>142371.72</v>
          </cell>
        </row>
        <row r="105">
          <cell r="C105">
            <v>0</v>
          </cell>
          <cell r="D105">
            <v>0</v>
          </cell>
          <cell r="H105">
            <v>0</v>
          </cell>
        </row>
        <row r="106">
          <cell r="C106">
            <v>2848036.9499999979</v>
          </cell>
          <cell r="D106">
            <v>366451.59</v>
          </cell>
          <cell r="H106">
            <v>111886.23</v>
          </cell>
        </row>
        <row r="107">
          <cell r="C107">
            <v>0</v>
          </cell>
          <cell r="D107">
            <v>0</v>
          </cell>
          <cell r="H107">
            <v>0</v>
          </cell>
        </row>
        <row r="108">
          <cell r="C108">
            <v>5623403.629999998</v>
          </cell>
          <cell r="D108">
            <v>138983.01999999999</v>
          </cell>
          <cell r="H108">
            <v>222044.94</v>
          </cell>
        </row>
        <row r="109">
          <cell r="C109">
            <v>59031.369999999995</v>
          </cell>
          <cell r="D109">
            <v>0</v>
          </cell>
          <cell r="H109">
            <v>1129.08</v>
          </cell>
        </row>
        <row r="110">
          <cell r="C110">
            <v>2152408.6399999997</v>
          </cell>
          <cell r="D110">
            <v>810234.67</v>
          </cell>
          <cell r="H110">
            <v>19232.490000000002</v>
          </cell>
        </row>
        <row r="111">
          <cell r="H111">
            <v>-67343.759999999995</v>
          </cell>
        </row>
        <row r="115">
          <cell r="C115">
            <v>357571.19</v>
          </cell>
          <cell r="D115">
            <v>35000</v>
          </cell>
          <cell r="H115">
            <v>14005.73</v>
          </cell>
        </row>
        <row r="116">
          <cell r="C116">
            <v>211681.52</v>
          </cell>
          <cell r="D116">
            <v>0</v>
          </cell>
          <cell r="H116">
            <v>14817.83</v>
          </cell>
        </row>
        <row r="117">
          <cell r="C117">
            <v>71771.58</v>
          </cell>
          <cell r="D117">
            <v>0</v>
          </cell>
          <cell r="H117">
            <v>2927.31</v>
          </cell>
        </row>
        <row r="118">
          <cell r="C118">
            <v>53710.58</v>
          </cell>
          <cell r="D118">
            <v>0</v>
          </cell>
          <cell r="H118">
            <v>2546.0100000000002</v>
          </cell>
        </row>
        <row r="119">
          <cell r="C119">
            <v>3289719.18</v>
          </cell>
          <cell r="D119">
            <v>623784</v>
          </cell>
          <cell r="H119">
            <v>302941.39</v>
          </cell>
        </row>
        <row r="120">
          <cell r="C120">
            <v>1459849.11</v>
          </cell>
          <cell r="D120">
            <v>389475.16</v>
          </cell>
          <cell r="H120">
            <v>58393.96</v>
          </cell>
        </row>
        <row r="121">
          <cell r="C121">
            <v>1003858.15</v>
          </cell>
          <cell r="D121">
            <v>0</v>
          </cell>
          <cell r="H121">
            <v>50193.33</v>
          </cell>
        </row>
        <row r="122">
          <cell r="H122">
            <v>19267.32</v>
          </cell>
        </row>
        <row r="126">
          <cell r="C126">
            <v>1165687.07</v>
          </cell>
          <cell r="D126">
            <v>0</v>
          </cell>
          <cell r="H126">
            <v>0</v>
          </cell>
        </row>
        <row r="130">
          <cell r="C130">
            <v>6184735</v>
          </cell>
          <cell r="D130">
            <v>0</v>
          </cell>
          <cell r="H130">
            <v>85899.1</v>
          </cell>
        </row>
        <row r="131">
          <cell r="C131">
            <v>13200669.02</v>
          </cell>
          <cell r="D131">
            <v>0</v>
          </cell>
          <cell r="H131">
            <v>200436.58</v>
          </cell>
        </row>
        <row r="132">
          <cell r="C132">
            <v>20890968.260000002</v>
          </cell>
          <cell r="D132">
            <v>0</v>
          </cell>
          <cell r="H132">
            <v>522274.21</v>
          </cell>
        </row>
        <row r="133">
          <cell r="C133">
            <v>548443.35</v>
          </cell>
          <cell r="D133">
            <v>800000</v>
          </cell>
          <cell r="H133">
            <v>0</v>
          </cell>
        </row>
        <row r="134">
          <cell r="C134">
            <v>3655939.21</v>
          </cell>
          <cell r="D134">
            <v>0</v>
          </cell>
          <cell r="H134">
            <v>81243.09</v>
          </cell>
        </row>
        <row r="135">
          <cell r="C135">
            <v>2870009.21</v>
          </cell>
          <cell r="D135">
            <v>20199.830000000002</v>
          </cell>
          <cell r="H135">
            <v>95666.97</v>
          </cell>
        </row>
        <row r="136">
          <cell r="C136">
            <v>779651</v>
          </cell>
          <cell r="D136">
            <v>0</v>
          </cell>
          <cell r="H136">
            <v>25988.37</v>
          </cell>
        </row>
        <row r="137">
          <cell r="H137">
            <v>-13981.32</v>
          </cell>
        </row>
        <row r="141">
          <cell r="C141">
            <v>1180856</v>
          </cell>
          <cell r="D141">
            <v>750134.11</v>
          </cell>
          <cell r="H141">
            <v>113077.75999999999</v>
          </cell>
        </row>
      </sheetData>
      <sheetData sheetId="6">
        <row r="8">
          <cell r="C8">
            <v>444911.51999999996</v>
          </cell>
          <cell r="D8">
            <v>0</v>
          </cell>
          <cell r="H8">
            <v>0</v>
          </cell>
        </row>
        <row r="9">
          <cell r="C9">
            <v>27680.47</v>
          </cell>
          <cell r="D9">
            <v>0</v>
          </cell>
          <cell r="H9">
            <v>0</v>
          </cell>
        </row>
        <row r="10">
          <cell r="C10">
            <v>576862.49</v>
          </cell>
          <cell r="D10">
            <v>0</v>
          </cell>
          <cell r="H10">
            <v>0</v>
          </cell>
        </row>
        <row r="11">
          <cell r="C11">
            <v>17775.009999999998</v>
          </cell>
          <cell r="D11">
            <v>0</v>
          </cell>
          <cell r="H11">
            <v>0</v>
          </cell>
        </row>
        <row r="12">
          <cell r="C12">
            <v>547992.46000000008</v>
          </cell>
          <cell r="D12">
            <v>0</v>
          </cell>
          <cell r="H12">
            <v>0</v>
          </cell>
        </row>
        <row r="13">
          <cell r="C13">
            <v>127211.13000000002</v>
          </cell>
          <cell r="D13">
            <v>0</v>
          </cell>
          <cell r="E13">
            <v>1568.7</v>
          </cell>
          <cell r="H13">
            <v>1568.7</v>
          </cell>
        </row>
        <row r="14">
          <cell r="H14">
            <v>-12.96</v>
          </cell>
        </row>
        <row r="18">
          <cell r="C18">
            <v>52939456.819999985</v>
          </cell>
          <cell r="D18">
            <v>2874356.53</v>
          </cell>
          <cell r="H18">
            <v>732604.32</v>
          </cell>
        </row>
        <row r="19">
          <cell r="C19">
            <v>10278688.460000001</v>
          </cell>
          <cell r="D19">
            <v>0</v>
          </cell>
          <cell r="H19">
            <v>256967.21</v>
          </cell>
        </row>
        <row r="20">
          <cell r="C20">
            <v>167912290.10000002</v>
          </cell>
          <cell r="D20">
            <v>0</v>
          </cell>
          <cell r="H20">
            <v>1849706.29</v>
          </cell>
        </row>
        <row r="21">
          <cell r="C21">
            <v>6711437.5</v>
          </cell>
          <cell r="D21">
            <v>0</v>
          </cell>
          <cell r="H21">
            <v>0</v>
          </cell>
        </row>
        <row r="22">
          <cell r="C22">
            <v>11513951.49</v>
          </cell>
          <cell r="D22">
            <v>2200000</v>
          </cell>
          <cell r="H22">
            <v>1151395.17</v>
          </cell>
        </row>
        <row r="23">
          <cell r="C23">
            <v>28222837.399999995</v>
          </cell>
          <cell r="D23">
            <v>0</v>
          </cell>
          <cell r="H23">
            <v>325384.40000000002</v>
          </cell>
        </row>
        <row r="24">
          <cell r="C24">
            <v>27366286.300000004</v>
          </cell>
          <cell r="D24">
            <v>0</v>
          </cell>
          <cell r="H24">
            <v>684157.61</v>
          </cell>
        </row>
        <row r="25">
          <cell r="C25">
            <v>851180.05</v>
          </cell>
          <cell r="D25">
            <v>0</v>
          </cell>
          <cell r="H25">
            <v>42559</v>
          </cell>
        </row>
        <row r="26">
          <cell r="C26">
            <v>12065475.450000001</v>
          </cell>
          <cell r="D26">
            <v>1321741.02</v>
          </cell>
          <cell r="H26">
            <v>402182.52</v>
          </cell>
        </row>
        <row r="27">
          <cell r="C27">
            <v>107086</v>
          </cell>
          <cell r="D27">
            <v>0</v>
          </cell>
          <cell r="H27">
            <v>2667.14</v>
          </cell>
        </row>
        <row r="28">
          <cell r="H28">
            <v>-140295.96</v>
          </cell>
        </row>
        <row r="32">
          <cell r="C32">
            <v>1562351.7</v>
          </cell>
          <cell r="D32">
            <v>0</v>
          </cell>
          <cell r="H32">
            <v>21699.33</v>
          </cell>
        </row>
        <row r="33">
          <cell r="C33">
            <v>474668.13</v>
          </cell>
          <cell r="D33">
            <v>0</v>
          </cell>
          <cell r="H33">
            <v>8630.31</v>
          </cell>
        </row>
        <row r="34">
          <cell r="C34">
            <v>2735605.89</v>
          </cell>
          <cell r="D34">
            <v>0</v>
          </cell>
          <cell r="H34">
            <v>45079.31</v>
          </cell>
        </row>
        <row r="35">
          <cell r="C35">
            <v>17495861.52</v>
          </cell>
          <cell r="D35">
            <v>18585778.469999999</v>
          </cell>
          <cell r="H35">
            <v>415289.74</v>
          </cell>
        </row>
        <row r="36">
          <cell r="C36">
            <v>2962780.46</v>
          </cell>
          <cell r="D36">
            <v>0</v>
          </cell>
          <cell r="H36">
            <v>0</v>
          </cell>
        </row>
        <row r="37">
          <cell r="C37">
            <v>243547.65000000002</v>
          </cell>
          <cell r="D37">
            <v>0</v>
          </cell>
          <cell r="H37">
            <v>0</v>
          </cell>
        </row>
        <row r="38">
          <cell r="C38">
            <v>8938043.9600000009</v>
          </cell>
          <cell r="D38">
            <v>0</v>
          </cell>
          <cell r="H38">
            <v>198622.96</v>
          </cell>
        </row>
        <row r="39">
          <cell r="C39">
            <v>1874382.7200000002</v>
          </cell>
          <cell r="D39">
            <v>50000</v>
          </cell>
          <cell r="H39">
            <v>60438.53</v>
          </cell>
        </row>
        <row r="40">
          <cell r="H40">
            <v>-74396.160000000003</v>
          </cell>
        </row>
        <row r="44">
          <cell r="C44">
            <v>0</v>
          </cell>
          <cell r="D44">
            <v>0</v>
          </cell>
          <cell r="H44">
            <v>0</v>
          </cell>
        </row>
        <row r="48">
          <cell r="C48">
            <v>84788769.409999982</v>
          </cell>
          <cell r="D48">
            <v>16448851.01</v>
          </cell>
          <cell r="H48">
            <v>1304305</v>
          </cell>
        </row>
        <row r="49">
          <cell r="C49">
            <v>16756318.379999999</v>
          </cell>
          <cell r="D49">
            <v>0</v>
          </cell>
          <cell r="H49">
            <v>263819.74</v>
          </cell>
        </row>
        <row r="50">
          <cell r="C50">
            <v>4297239.04</v>
          </cell>
          <cell r="D50">
            <v>0</v>
          </cell>
          <cell r="H50">
            <v>68017.149999999994</v>
          </cell>
        </row>
        <row r="51">
          <cell r="C51">
            <v>20202888.569999997</v>
          </cell>
          <cell r="D51">
            <v>0</v>
          </cell>
          <cell r="H51">
            <v>314019.61</v>
          </cell>
        </row>
        <row r="52">
          <cell r="C52">
            <v>277975</v>
          </cell>
          <cell r="D52">
            <v>0</v>
          </cell>
          <cell r="H52">
            <v>4156.1000000000004</v>
          </cell>
        </row>
        <row r="53">
          <cell r="C53">
            <v>62982553.68999996</v>
          </cell>
          <cell r="D53">
            <v>3308928.95</v>
          </cell>
          <cell r="H53">
            <v>1276560.29</v>
          </cell>
        </row>
        <row r="54">
          <cell r="C54">
            <v>10688553.15</v>
          </cell>
          <cell r="D54">
            <v>0</v>
          </cell>
          <cell r="H54">
            <v>890712.76</v>
          </cell>
        </row>
        <row r="55">
          <cell r="C55">
            <v>13991451.050000001</v>
          </cell>
          <cell r="D55">
            <v>0</v>
          </cell>
          <cell r="H55">
            <v>1399145.105</v>
          </cell>
        </row>
        <row r="56">
          <cell r="C56">
            <v>848040.31</v>
          </cell>
          <cell r="D56">
            <v>0</v>
          </cell>
          <cell r="H56">
            <v>84804.031000000003</v>
          </cell>
        </row>
        <row r="57">
          <cell r="C57">
            <v>8907593.5500000007</v>
          </cell>
          <cell r="D57">
            <v>0</v>
          </cell>
          <cell r="H57">
            <v>28093.143999999855</v>
          </cell>
        </row>
        <row r="58">
          <cell r="C58">
            <v>274477.45</v>
          </cell>
          <cell r="D58">
            <v>0</v>
          </cell>
          <cell r="H58">
            <v>7104.46</v>
          </cell>
        </row>
        <row r="59">
          <cell r="H59">
            <v>-79596.960000000006</v>
          </cell>
        </row>
        <row r="63">
          <cell r="C63">
            <v>4583998.2</v>
          </cell>
          <cell r="D63">
            <v>0</v>
          </cell>
          <cell r="H63">
            <v>68509.09</v>
          </cell>
        </row>
        <row r="64">
          <cell r="C64">
            <v>2646131.54</v>
          </cell>
          <cell r="D64">
            <v>0</v>
          </cell>
          <cell r="H64">
            <v>13328.76</v>
          </cell>
        </row>
        <row r="65">
          <cell r="C65">
            <v>41597.199999999997</v>
          </cell>
          <cell r="D65">
            <v>0</v>
          </cell>
          <cell r="H65">
            <v>687.4</v>
          </cell>
        </row>
        <row r="66">
          <cell r="C66">
            <v>432532.51</v>
          </cell>
          <cell r="D66">
            <v>0</v>
          </cell>
          <cell r="H66">
            <v>2178.2399999999998</v>
          </cell>
        </row>
        <row r="67">
          <cell r="C67">
            <v>0</v>
          </cell>
          <cell r="D67">
            <v>0</v>
          </cell>
          <cell r="H67">
            <v>0</v>
          </cell>
        </row>
        <row r="68">
          <cell r="C68">
            <v>95136.43</v>
          </cell>
          <cell r="D68">
            <v>0</v>
          </cell>
          <cell r="H68">
            <v>479.16</v>
          </cell>
        </row>
        <row r="69">
          <cell r="C69">
            <v>1837887.92</v>
          </cell>
          <cell r="D69">
            <v>0</v>
          </cell>
          <cell r="H69">
            <v>24416.12</v>
          </cell>
        </row>
        <row r="70">
          <cell r="C70">
            <v>78813.429999999993</v>
          </cell>
          <cell r="D70">
            <v>0</v>
          </cell>
          <cell r="H70">
            <v>1751.41</v>
          </cell>
        </row>
        <row r="71">
          <cell r="C71">
            <v>920692.5</v>
          </cell>
          <cell r="D71">
            <v>0</v>
          </cell>
          <cell r="H71">
            <v>4637.6400000000003</v>
          </cell>
        </row>
        <row r="72">
          <cell r="C72">
            <v>8092849.4799999995</v>
          </cell>
          <cell r="D72">
            <v>50000</v>
          </cell>
          <cell r="H72">
            <v>149867.57999999999</v>
          </cell>
        </row>
        <row r="73">
          <cell r="C73">
            <v>7111245.04</v>
          </cell>
          <cell r="D73">
            <v>0</v>
          </cell>
          <cell r="H73">
            <v>38778</v>
          </cell>
        </row>
        <row r="74">
          <cell r="H74">
            <v>-46018.2</v>
          </cell>
        </row>
        <row r="78">
          <cell r="C78">
            <v>12757759.669999992</v>
          </cell>
          <cell r="D78">
            <v>1735564</v>
          </cell>
          <cell r="H78">
            <v>307322.14</v>
          </cell>
        </row>
        <row r="79">
          <cell r="C79">
            <v>44763.01</v>
          </cell>
          <cell r="D79">
            <v>0</v>
          </cell>
          <cell r="H79">
            <v>895.26</v>
          </cell>
        </row>
        <row r="80">
          <cell r="C80">
            <v>662900.07999999984</v>
          </cell>
          <cell r="D80">
            <v>0</v>
          </cell>
          <cell r="H80">
            <v>13258.02</v>
          </cell>
        </row>
        <row r="81">
          <cell r="C81">
            <v>285794.73</v>
          </cell>
          <cell r="D81">
            <v>1926766.14</v>
          </cell>
          <cell r="H81">
            <v>5403.76</v>
          </cell>
        </row>
        <row r="82">
          <cell r="C82">
            <v>2119495.4099999983</v>
          </cell>
          <cell r="D82">
            <v>0</v>
          </cell>
          <cell r="H82">
            <v>52958.03</v>
          </cell>
        </row>
        <row r="83">
          <cell r="C83">
            <v>385154.92</v>
          </cell>
          <cell r="D83">
            <v>0</v>
          </cell>
          <cell r="H83">
            <v>9628.8700000000008</v>
          </cell>
        </row>
        <row r="84">
          <cell r="C84">
            <v>43376.77</v>
          </cell>
          <cell r="D84">
            <v>0</v>
          </cell>
          <cell r="H84">
            <v>1084.43</v>
          </cell>
        </row>
        <row r="85">
          <cell r="C85">
            <v>0</v>
          </cell>
          <cell r="D85">
            <v>0</v>
          </cell>
          <cell r="H85">
            <v>0</v>
          </cell>
        </row>
        <row r="86">
          <cell r="C86">
            <v>312632.61</v>
          </cell>
          <cell r="D86">
            <v>0</v>
          </cell>
          <cell r="H86">
            <v>5581.19</v>
          </cell>
        </row>
        <row r="87">
          <cell r="C87">
            <v>288392.19</v>
          </cell>
          <cell r="D87">
            <v>0</v>
          </cell>
          <cell r="H87">
            <v>7017.5</v>
          </cell>
        </row>
        <row r="88">
          <cell r="C88">
            <v>1903440.08</v>
          </cell>
          <cell r="D88">
            <v>0</v>
          </cell>
          <cell r="H88">
            <v>45663.79</v>
          </cell>
        </row>
        <row r="89">
          <cell r="C89">
            <v>64798.340000000004</v>
          </cell>
          <cell r="D89">
            <v>0</v>
          </cell>
          <cell r="H89">
            <v>1178.1500000000001</v>
          </cell>
        </row>
        <row r="90">
          <cell r="C90">
            <v>100328.43</v>
          </cell>
          <cell r="D90">
            <v>0</v>
          </cell>
          <cell r="H90">
            <v>3013.69</v>
          </cell>
        </row>
        <row r="91">
          <cell r="C91">
            <v>603366.85000000009</v>
          </cell>
          <cell r="D91">
            <v>0</v>
          </cell>
          <cell r="H91">
            <v>14126.5</v>
          </cell>
        </row>
        <row r="92">
          <cell r="C92">
            <v>4042479.1899999995</v>
          </cell>
          <cell r="D92">
            <v>0</v>
          </cell>
          <cell r="H92">
            <v>111462.58</v>
          </cell>
        </row>
        <row r="93">
          <cell r="C93">
            <v>36442.910000000003</v>
          </cell>
          <cell r="D93">
            <v>0</v>
          </cell>
          <cell r="H93">
            <v>293.20999999999998</v>
          </cell>
        </row>
        <row r="94">
          <cell r="H94">
            <v>49978.92</v>
          </cell>
        </row>
        <row r="98">
          <cell r="C98">
            <v>4320.91</v>
          </cell>
          <cell r="D98">
            <v>0</v>
          </cell>
          <cell r="H98">
            <v>86.42</v>
          </cell>
        </row>
        <row r="99">
          <cell r="C99">
            <v>2615170.14</v>
          </cell>
          <cell r="D99">
            <v>4246677.04</v>
          </cell>
          <cell r="H99">
            <v>49990.1</v>
          </cell>
        </row>
        <row r="100">
          <cell r="C100">
            <v>10722763.250000004</v>
          </cell>
          <cell r="D100">
            <v>90000</v>
          </cell>
          <cell r="H100">
            <v>194959.37</v>
          </cell>
        </row>
        <row r="101">
          <cell r="C101">
            <v>1959263.0599999998</v>
          </cell>
          <cell r="D101">
            <v>25000</v>
          </cell>
          <cell r="H101">
            <v>43341.01</v>
          </cell>
        </row>
        <row r="102">
          <cell r="C102">
            <v>19296.990000000002</v>
          </cell>
          <cell r="D102">
            <v>0</v>
          </cell>
          <cell r="H102">
            <v>319.75</v>
          </cell>
        </row>
        <row r="103">
          <cell r="C103">
            <v>152150.84</v>
          </cell>
          <cell r="D103">
            <v>25000</v>
          </cell>
          <cell r="H103">
            <v>4038.74</v>
          </cell>
        </row>
        <row r="104">
          <cell r="C104">
            <v>1630633.4100000004</v>
          </cell>
          <cell r="D104">
            <v>730000</v>
          </cell>
          <cell r="H104">
            <v>153396.03</v>
          </cell>
        </row>
        <row r="105">
          <cell r="C105">
            <v>0</v>
          </cell>
          <cell r="D105">
            <v>0</v>
          </cell>
          <cell r="H105">
            <v>0</v>
          </cell>
        </row>
        <row r="106">
          <cell r="C106">
            <v>3214488.5399999977</v>
          </cell>
          <cell r="D106">
            <v>880000</v>
          </cell>
          <cell r="H106">
            <v>128592.24</v>
          </cell>
        </row>
        <row r="107">
          <cell r="C107">
            <v>0</v>
          </cell>
          <cell r="D107">
            <v>0</v>
          </cell>
          <cell r="H107">
            <v>0</v>
          </cell>
        </row>
        <row r="108">
          <cell r="C108">
            <v>5762386.6499999976</v>
          </cell>
          <cell r="D108">
            <v>260000</v>
          </cell>
          <cell r="H108">
            <v>223191.22999999998</v>
          </cell>
        </row>
        <row r="109">
          <cell r="C109">
            <v>59031.369999999995</v>
          </cell>
          <cell r="D109">
            <v>0</v>
          </cell>
          <cell r="H109">
            <v>1132.17</v>
          </cell>
        </row>
        <row r="110">
          <cell r="C110">
            <v>2962643.3099999996</v>
          </cell>
          <cell r="D110">
            <v>0</v>
          </cell>
          <cell r="H110">
            <v>39539.68</v>
          </cell>
        </row>
        <row r="111">
          <cell r="H111">
            <v>-67343.759999999995</v>
          </cell>
        </row>
        <row r="115">
          <cell r="C115">
            <v>392571.19</v>
          </cell>
          <cell r="D115">
            <v>35000</v>
          </cell>
          <cell r="H115">
            <v>16868.97</v>
          </cell>
        </row>
        <row r="116">
          <cell r="C116">
            <v>211681.52</v>
          </cell>
          <cell r="D116">
            <v>0</v>
          </cell>
          <cell r="H116">
            <v>14833.32</v>
          </cell>
        </row>
        <row r="117">
          <cell r="C117">
            <v>71771.58</v>
          </cell>
          <cell r="D117">
            <v>0</v>
          </cell>
          <cell r="H117">
            <v>2928.68</v>
          </cell>
        </row>
        <row r="118">
          <cell r="C118">
            <v>53710.58</v>
          </cell>
          <cell r="D118">
            <v>0</v>
          </cell>
          <cell r="H118">
            <v>2552.9899999999998</v>
          </cell>
        </row>
        <row r="119">
          <cell r="C119">
            <v>3913503.18</v>
          </cell>
          <cell r="D119">
            <v>567010</v>
          </cell>
          <cell r="H119">
            <v>336751.65</v>
          </cell>
        </row>
        <row r="120">
          <cell r="C120">
            <v>1849324.27</v>
          </cell>
          <cell r="D120">
            <v>0</v>
          </cell>
          <cell r="H120">
            <v>77867.72</v>
          </cell>
        </row>
        <row r="121">
          <cell r="C121">
            <v>1003858.15</v>
          </cell>
          <cell r="D121">
            <v>0</v>
          </cell>
          <cell r="H121">
            <v>50192.72</v>
          </cell>
        </row>
        <row r="122">
          <cell r="H122">
            <v>19267.32</v>
          </cell>
        </row>
        <row r="126">
          <cell r="C126">
            <v>1165687.07</v>
          </cell>
          <cell r="D126">
            <v>0</v>
          </cell>
          <cell r="H126">
            <v>0</v>
          </cell>
        </row>
        <row r="130">
          <cell r="C130">
            <v>6184735</v>
          </cell>
          <cell r="D130">
            <v>0</v>
          </cell>
          <cell r="H130">
            <v>85899.1</v>
          </cell>
        </row>
        <row r="131">
          <cell r="C131">
            <v>13200669.02</v>
          </cell>
          <cell r="D131">
            <v>0</v>
          </cell>
          <cell r="H131">
            <v>200985.73</v>
          </cell>
        </row>
        <row r="132">
          <cell r="C132">
            <v>20890968.260000002</v>
          </cell>
          <cell r="D132">
            <v>0</v>
          </cell>
          <cell r="H132">
            <v>522274.21</v>
          </cell>
        </row>
        <row r="133">
          <cell r="C133">
            <v>1348443.35</v>
          </cell>
          <cell r="D133">
            <v>400000</v>
          </cell>
          <cell r="H133">
            <v>400000</v>
          </cell>
        </row>
        <row r="134">
          <cell r="C134">
            <v>3655939.21</v>
          </cell>
          <cell r="D134">
            <v>0</v>
          </cell>
          <cell r="H134">
            <v>81243.09</v>
          </cell>
        </row>
        <row r="135">
          <cell r="C135">
            <v>2890209.04</v>
          </cell>
          <cell r="D135">
            <v>800000</v>
          </cell>
          <cell r="H135">
            <v>96340.3</v>
          </cell>
        </row>
        <row r="136">
          <cell r="C136">
            <v>779651</v>
          </cell>
          <cell r="D136">
            <v>0</v>
          </cell>
          <cell r="H136">
            <v>25988.37</v>
          </cell>
        </row>
        <row r="137">
          <cell r="H137">
            <v>-13981.32</v>
          </cell>
        </row>
        <row r="141">
          <cell r="C141">
            <v>1930990.1099999999</v>
          </cell>
          <cell r="H141">
            <v>225597.92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78BE-F1A0-4EB7-BCF0-916042190239}">
  <sheetPr>
    <tabColor theme="9" tint="0.39997558519241921"/>
  </sheetPr>
  <dimension ref="B2:E15"/>
  <sheetViews>
    <sheetView workbookViewId="0">
      <selection activeCell="E15" sqref="E15"/>
    </sheetView>
  </sheetViews>
  <sheetFormatPr defaultRowHeight="12.5" x14ac:dyDescent="0.25"/>
  <cols>
    <col min="2" max="2" width="26.26953125" bestFit="1" customWidth="1"/>
    <col min="3" max="3" width="2" customWidth="1"/>
  </cols>
  <sheetData>
    <row r="2" spans="2:5" ht="13" x14ac:dyDescent="0.3">
      <c r="B2" s="48" t="s">
        <v>2</v>
      </c>
      <c r="C2" s="49"/>
      <c r="D2" s="50">
        <v>2023</v>
      </c>
      <c r="E2" s="50">
        <v>2024</v>
      </c>
    </row>
    <row r="3" spans="2:5" x14ac:dyDescent="0.25">
      <c r="B3" s="17" t="s">
        <v>17</v>
      </c>
    </row>
    <row r="4" spans="2:5" x14ac:dyDescent="0.25">
      <c r="B4" s="45" t="s">
        <v>24</v>
      </c>
      <c r="D4" s="47">
        <f>'Schedule 3A - 2023'!O24/1000</f>
        <v>-40.959000000000003</v>
      </c>
      <c r="E4" s="47">
        <f>'Schedule 3A - 2024'!O24/1000</f>
        <v>-42.945</v>
      </c>
    </row>
    <row r="5" spans="2:5" ht="4.5" customHeight="1" x14ac:dyDescent="0.25">
      <c r="B5" s="46"/>
      <c r="D5" s="47"/>
      <c r="E5" s="47"/>
    </row>
    <row r="6" spans="2:5" x14ac:dyDescent="0.25">
      <c r="B6" s="17" t="s">
        <v>10</v>
      </c>
      <c r="D6" s="47"/>
      <c r="E6" s="47"/>
    </row>
    <row r="7" spans="2:5" x14ac:dyDescent="0.25">
      <c r="B7" s="45" t="s">
        <v>24</v>
      </c>
      <c r="D7" s="47">
        <v>0</v>
      </c>
      <c r="E7" s="47">
        <f>'Schedule 3A - 2024'!O38/1000</f>
        <v>-10.132</v>
      </c>
    </row>
    <row r="8" spans="2:5" ht="4.5" customHeight="1" x14ac:dyDescent="0.25">
      <c r="B8" s="46"/>
      <c r="D8" s="47"/>
      <c r="E8" s="47"/>
    </row>
    <row r="9" spans="2:5" x14ac:dyDescent="0.25">
      <c r="B9" s="17" t="s">
        <v>12</v>
      </c>
      <c r="D9" s="47"/>
      <c r="E9" s="47"/>
    </row>
    <row r="10" spans="2:5" x14ac:dyDescent="0.25">
      <c r="B10" s="45" t="s">
        <v>51</v>
      </c>
      <c r="D10" s="47">
        <f>'Schedule 3A - 2023'!O80/1000</f>
        <v>-5.6820000000000004</v>
      </c>
      <c r="E10" s="47">
        <f>'Schedule 3A - 2024'!O80/1000</f>
        <v>-5.6820000000000004</v>
      </c>
    </row>
    <row r="11" spans="2:5" ht="4.5" customHeight="1" x14ac:dyDescent="0.25">
      <c r="B11" s="46"/>
      <c r="D11" s="47"/>
      <c r="E11" s="47"/>
    </row>
    <row r="12" spans="2:5" x14ac:dyDescent="0.25">
      <c r="B12" s="17" t="s">
        <v>84</v>
      </c>
      <c r="D12" s="47"/>
      <c r="E12" s="47"/>
    </row>
    <row r="13" spans="2:5" x14ac:dyDescent="0.25">
      <c r="B13" s="45" t="s">
        <v>91</v>
      </c>
      <c r="D13" s="47">
        <f>'Schedule 3A - 2023'!O121/1000</f>
        <v>-10.538</v>
      </c>
      <c r="E13" s="47">
        <f>'Schedule 3A - 2024'!O121/1000</f>
        <v>-10.705</v>
      </c>
    </row>
    <row r="14" spans="2:5" ht="5.5" customHeight="1" x14ac:dyDescent="0.25"/>
    <row r="15" spans="2:5" ht="13" x14ac:dyDescent="0.3">
      <c r="B15" s="49" t="s">
        <v>102</v>
      </c>
      <c r="C15" s="49"/>
      <c r="D15" s="51">
        <f>SUM(D4:D13)</f>
        <v>-57.179000000000002</v>
      </c>
      <c r="E15" s="51">
        <f>SUM(E4:E13)</f>
        <v>-69.463999999999999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9417-2551-4B79-BB5F-F273795291C9}">
  <sheetPr>
    <tabColor theme="9" tint="0.39997558519241921"/>
    <pageSetUpPr fitToPage="1"/>
  </sheetPr>
  <dimension ref="A1:O150"/>
  <sheetViews>
    <sheetView tabSelected="1" view="pageBreakPreview" topLeftCell="A50" zoomScale="85" zoomScaleNormal="100" zoomScaleSheetLayoutView="85" workbookViewId="0">
      <selection activeCell="D62" sqref="D62"/>
    </sheetView>
  </sheetViews>
  <sheetFormatPr defaultColWidth="9.1796875" defaultRowHeight="12.5" x14ac:dyDescent="0.25"/>
  <cols>
    <col min="1" max="1" width="5.7265625" style="13" customWidth="1"/>
    <col min="2" max="2" width="31.1796875" style="13" customWidth="1"/>
    <col min="3" max="3" width="13.81640625" style="14" customWidth="1"/>
    <col min="4" max="4" width="12.6328125" style="14" customWidth="1"/>
    <col min="5" max="5" width="12.54296875" style="14" bestFit="1" customWidth="1"/>
    <col min="6" max="6" width="13.26953125" style="14" customWidth="1"/>
    <col min="7" max="7" width="15.26953125" style="15" customWidth="1"/>
    <col min="8" max="8" width="14.08984375" style="14" customWidth="1"/>
    <col min="9" max="9" width="1.7265625" style="13" customWidth="1"/>
    <col min="10" max="10" width="13.453125" style="13" customWidth="1"/>
    <col min="11" max="11" width="11.36328125" style="13" customWidth="1"/>
    <col min="12" max="12" width="9.1796875" style="13"/>
    <col min="13" max="13" width="3.54296875" style="13" customWidth="1"/>
    <col min="14" max="16384" width="9.1796875" style="13"/>
  </cols>
  <sheetData>
    <row r="1" spans="1:12" s="4" customFormat="1" ht="15.75" customHeight="1" x14ac:dyDescent="0.3">
      <c r="A1" s="1" t="s">
        <v>0</v>
      </c>
      <c r="B1" s="2"/>
      <c r="C1" s="2"/>
      <c r="D1" s="2"/>
      <c r="E1" s="3"/>
      <c r="F1" s="2"/>
      <c r="H1" s="5"/>
      <c r="L1" s="44" t="s">
        <v>124</v>
      </c>
    </row>
    <row r="2" spans="1:12" s="4" customFormat="1" ht="15.75" customHeight="1" x14ac:dyDescent="0.25">
      <c r="A2" s="6" t="s">
        <v>1</v>
      </c>
      <c r="B2" s="2"/>
      <c r="C2" s="2"/>
      <c r="D2" s="2"/>
      <c r="E2" s="3"/>
      <c r="F2" s="2"/>
      <c r="H2" s="7"/>
      <c r="L2" s="44" t="s">
        <v>132</v>
      </c>
    </row>
    <row r="3" spans="1:12" s="4" customFormat="1" ht="15.75" customHeight="1" thickBot="1" x14ac:dyDescent="0.3">
      <c r="A3" s="8" t="s">
        <v>2</v>
      </c>
      <c r="B3" s="2"/>
      <c r="C3" s="2"/>
      <c r="D3" s="2"/>
      <c r="E3" s="3"/>
      <c r="F3" s="2"/>
      <c r="G3" s="2"/>
      <c r="H3" s="2"/>
    </row>
    <row r="4" spans="1:12" s="4" customFormat="1" ht="60.5" customHeight="1" thickBot="1" x14ac:dyDescent="0.3">
      <c r="A4" s="9"/>
      <c r="B4" s="38" t="s">
        <v>3</v>
      </c>
      <c r="C4" s="39" t="s">
        <v>4</v>
      </c>
      <c r="D4" s="39" t="s">
        <v>5</v>
      </c>
      <c r="E4" s="40" t="s">
        <v>6</v>
      </c>
      <c r="F4" s="39" t="s">
        <v>7</v>
      </c>
      <c r="G4" s="41" t="s">
        <v>107</v>
      </c>
      <c r="H4" s="39" t="s">
        <v>108</v>
      </c>
      <c r="I4" s="42"/>
      <c r="J4" s="39" t="s">
        <v>111</v>
      </c>
      <c r="K4" s="39" t="s">
        <v>110</v>
      </c>
      <c r="L4" s="39" t="s">
        <v>109</v>
      </c>
    </row>
    <row r="5" spans="1:12" s="4" customFormat="1" x14ac:dyDescent="0.25">
      <c r="A5" s="10"/>
      <c r="C5" s="9" t="s">
        <v>112</v>
      </c>
      <c r="D5" s="9" t="s">
        <v>113</v>
      </c>
      <c r="E5" s="9" t="s">
        <v>114</v>
      </c>
      <c r="F5" s="9" t="s">
        <v>115</v>
      </c>
      <c r="G5" s="9" t="s">
        <v>116</v>
      </c>
      <c r="H5" s="9" t="s">
        <v>117</v>
      </c>
      <c r="I5" s="9"/>
      <c r="J5" s="9" t="s">
        <v>118</v>
      </c>
      <c r="K5" s="9" t="s">
        <v>119</v>
      </c>
      <c r="L5" s="9" t="s">
        <v>120</v>
      </c>
    </row>
    <row r="6" spans="1:12" s="11" customFormat="1" x14ac:dyDescent="0.25">
      <c r="A6" s="10"/>
    </row>
    <row r="7" spans="1:12" x14ac:dyDescent="0.25">
      <c r="A7" s="12" t="s">
        <v>8</v>
      </c>
      <c r="J7" s="14"/>
      <c r="K7" s="14"/>
    </row>
    <row r="8" spans="1:12" x14ac:dyDescent="0.25">
      <c r="A8" s="16"/>
      <c r="B8" s="17" t="s">
        <v>9</v>
      </c>
      <c r="C8" s="18">
        <f>'[7]Schedule 3A - 2023'!C8</f>
        <v>444911.51999999996</v>
      </c>
      <c r="D8" s="18">
        <f>'[7]Schedule 3A - 2023'!D8</f>
        <v>0</v>
      </c>
      <c r="E8" s="18">
        <f>'[7]Schedule 3A - 2023'!E8</f>
        <v>0</v>
      </c>
      <c r="F8" s="18">
        <f t="shared" ref="F8:F13" si="0">C8+D8-E8</f>
        <v>444911.51999999996</v>
      </c>
      <c r="G8" s="19">
        <v>0</v>
      </c>
      <c r="H8" s="18">
        <f>IFERROR(C8/G8,0)</f>
        <v>0</v>
      </c>
      <c r="J8" s="18">
        <f>'[7]Schedule 3A - 2023'!H8</f>
        <v>0</v>
      </c>
      <c r="K8" s="18">
        <f>J8-H8</f>
        <v>0</v>
      </c>
    </row>
    <row r="9" spans="1:12" x14ac:dyDescent="0.25">
      <c r="A9" s="16"/>
      <c r="B9" s="17" t="s">
        <v>10</v>
      </c>
      <c r="C9" s="18">
        <f>'[7]Schedule 3A - 2023'!C9</f>
        <v>27680.47</v>
      </c>
      <c r="D9" s="18">
        <f>'[7]Schedule 3A - 2023'!D9</f>
        <v>0</v>
      </c>
      <c r="E9" s="18">
        <f>'[7]Schedule 3A - 2023'!E9</f>
        <v>0</v>
      </c>
      <c r="F9" s="18">
        <f t="shared" si="0"/>
        <v>27680.47</v>
      </c>
      <c r="G9" s="19">
        <v>0</v>
      </c>
      <c r="H9" s="18">
        <f t="shared" ref="H9:H13" si="1">IFERROR(C9/G9,0)</f>
        <v>0</v>
      </c>
      <c r="J9" s="18">
        <f>'[7]Schedule 3A - 2023'!H9</f>
        <v>0</v>
      </c>
      <c r="K9" s="18">
        <f t="shared" ref="K9:K14" si="2">J9-H9</f>
        <v>0</v>
      </c>
    </row>
    <row r="10" spans="1:12" x14ac:dyDescent="0.25">
      <c r="A10" s="16"/>
      <c r="B10" s="17" t="s">
        <v>11</v>
      </c>
      <c r="C10" s="18">
        <f>'[7]Schedule 3A - 2023'!C10</f>
        <v>576862.49</v>
      </c>
      <c r="D10" s="18">
        <f>'[7]Schedule 3A - 2023'!D10</f>
        <v>0</v>
      </c>
      <c r="E10" s="18">
        <f>'[7]Schedule 3A - 2023'!E10</f>
        <v>0</v>
      </c>
      <c r="F10" s="18">
        <f t="shared" si="0"/>
        <v>576862.49</v>
      </c>
      <c r="G10" s="19">
        <v>0</v>
      </c>
      <c r="H10" s="18">
        <f t="shared" si="1"/>
        <v>0</v>
      </c>
      <c r="J10" s="18">
        <f>'[7]Schedule 3A - 2023'!H10</f>
        <v>0</v>
      </c>
      <c r="K10" s="18">
        <f t="shared" si="2"/>
        <v>0</v>
      </c>
    </row>
    <row r="11" spans="1:12" x14ac:dyDescent="0.25">
      <c r="A11" s="16"/>
      <c r="B11" s="17" t="s">
        <v>12</v>
      </c>
      <c r="C11" s="18">
        <f>'[7]Schedule 3A - 2023'!C11</f>
        <v>17775.009999999998</v>
      </c>
      <c r="D11" s="18">
        <f>'[7]Schedule 3A - 2023'!D11</f>
        <v>0</v>
      </c>
      <c r="E11" s="18">
        <f>'[7]Schedule 3A - 2023'!E11</f>
        <v>0</v>
      </c>
      <c r="F11" s="18">
        <f>C11+D11-E11</f>
        <v>17775.009999999998</v>
      </c>
      <c r="G11" s="19">
        <v>0</v>
      </c>
      <c r="H11" s="18">
        <f t="shared" si="1"/>
        <v>0</v>
      </c>
      <c r="J11" s="18">
        <f>'[7]Schedule 3A - 2023'!H11</f>
        <v>0</v>
      </c>
      <c r="K11" s="18">
        <f t="shared" si="2"/>
        <v>0</v>
      </c>
    </row>
    <row r="12" spans="1:12" x14ac:dyDescent="0.25">
      <c r="A12" s="16"/>
      <c r="B12" s="17" t="s">
        <v>13</v>
      </c>
      <c r="C12" s="18">
        <f>'[7]Schedule 3A - 2023'!C12</f>
        <v>547992.46000000008</v>
      </c>
      <c r="D12" s="18">
        <f>'[7]Schedule 3A - 2023'!D12</f>
        <v>0</v>
      </c>
      <c r="E12" s="18">
        <f>'[7]Schedule 3A - 2023'!E12</f>
        <v>0</v>
      </c>
      <c r="F12" s="18">
        <f t="shared" si="0"/>
        <v>547992.46000000008</v>
      </c>
      <c r="G12" s="19">
        <v>0</v>
      </c>
      <c r="H12" s="18">
        <f t="shared" si="1"/>
        <v>0</v>
      </c>
      <c r="J12" s="18">
        <f>'[7]Schedule 3A - 2023'!H12</f>
        <v>0</v>
      </c>
      <c r="K12" s="18">
        <f t="shared" si="2"/>
        <v>0</v>
      </c>
    </row>
    <row r="13" spans="1:12" x14ac:dyDescent="0.25">
      <c r="A13" s="16"/>
      <c r="B13" s="17" t="s">
        <v>14</v>
      </c>
      <c r="C13" s="18">
        <f>'[7]Schedule 3A - 2023'!C13</f>
        <v>128779.83000000002</v>
      </c>
      <c r="D13" s="18">
        <f>'[7]Schedule 3A - 2023'!D13</f>
        <v>0</v>
      </c>
      <c r="E13" s="18">
        <f>'[7]Schedule 3A - 2023'!E13</f>
        <v>1568.7</v>
      </c>
      <c r="F13" s="18">
        <f t="shared" si="0"/>
        <v>127211.13000000002</v>
      </c>
      <c r="G13" s="19">
        <v>50</v>
      </c>
      <c r="H13" s="18">
        <f t="shared" si="1"/>
        <v>2575.5966000000003</v>
      </c>
      <c r="J13" s="18">
        <f>'[7]Schedule 3A - 2023'!H13</f>
        <v>1568.7</v>
      </c>
      <c r="K13" s="18">
        <f t="shared" si="2"/>
        <v>-1006.8966000000003</v>
      </c>
      <c r="L13" s="43"/>
    </row>
    <row r="14" spans="1:12" x14ac:dyDescent="0.25">
      <c r="A14" s="16"/>
      <c r="B14" s="17" t="s">
        <v>15</v>
      </c>
      <c r="C14" s="20"/>
      <c r="D14" s="20"/>
      <c r="E14" s="20"/>
      <c r="F14" s="20"/>
      <c r="G14" s="21"/>
      <c r="H14" s="20">
        <f>'[7]Schedule 3A - 2023'!H14</f>
        <v>-12.96</v>
      </c>
      <c r="J14" s="20">
        <f>'[7]Schedule 3A - 2023'!H14</f>
        <v>-12.96</v>
      </c>
      <c r="K14" s="20">
        <f t="shared" si="2"/>
        <v>0</v>
      </c>
    </row>
    <row r="15" spans="1:12" s="24" customFormat="1" ht="18.75" customHeight="1" x14ac:dyDescent="0.25">
      <c r="A15" s="12" t="s">
        <v>16</v>
      </c>
      <c r="B15" s="12"/>
      <c r="C15" s="22">
        <f>SUBTOTAL(9,C8:C14)</f>
        <v>1744001.7800000003</v>
      </c>
      <c r="D15" s="22">
        <f>SUBTOTAL(9,D8:D14)</f>
        <v>0</v>
      </c>
      <c r="E15" s="22">
        <f>SUBTOTAL(9,E8:E14)</f>
        <v>1568.7</v>
      </c>
      <c r="F15" s="22">
        <f>SUBTOTAL(9,F8:F14)</f>
        <v>1742433.0800000003</v>
      </c>
      <c r="G15" s="23"/>
      <c r="H15" s="22">
        <f>SUBTOTAL(9,H8:H14)</f>
        <v>2562.6366000000003</v>
      </c>
      <c r="J15" s="22">
        <f>SUBTOTAL(9,J8:J14)</f>
        <v>1555.74</v>
      </c>
      <c r="K15" s="22">
        <f>SUBTOTAL(9,K8:K14)</f>
        <v>-1006.8966000000003</v>
      </c>
    </row>
    <row r="16" spans="1:12" x14ac:dyDescent="0.25">
      <c r="C16" s="25"/>
      <c r="D16" s="25"/>
      <c r="E16" s="25"/>
      <c r="F16" s="25"/>
      <c r="G16" s="26"/>
      <c r="H16" s="25"/>
      <c r="J16" s="25"/>
      <c r="K16" s="25"/>
    </row>
    <row r="17" spans="1:15" x14ac:dyDescent="0.25">
      <c r="A17" s="12" t="s">
        <v>17</v>
      </c>
      <c r="C17" s="25"/>
      <c r="D17" s="25"/>
      <c r="E17" s="25"/>
      <c r="F17" s="25"/>
      <c r="G17" s="26"/>
      <c r="H17" s="25"/>
      <c r="J17" s="25"/>
      <c r="K17" s="25"/>
    </row>
    <row r="18" spans="1:15" x14ac:dyDescent="0.25">
      <c r="A18" s="27"/>
      <c r="B18" s="17" t="s">
        <v>18</v>
      </c>
      <c r="C18" s="18">
        <f>'[7]Schedule 3A - 2023'!C18</f>
        <v>52844456.819999985</v>
      </c>
      <c r="D18" s="18">
        <f>'[7]Schedule 3A - 2023'!D18</f>
        <v>95000</v>
      </c>
      <c r="E18" s="18">
        <f>'[7]Schedule 3A - 2023'!E18</f>
        <v>0</v>
      </c>
      <c r="F18" s="18">
        <f t="shared" ref="F18:F27" si="3">C18+D18-E18</f>
        <v>52939456.819999985</v>
      </c>
      <c r="G18" s="19">
        <v>72</v>
      </c>
      <c r="H18" s="18">
        <f t="shared" ref="H18:H27" si="4">IFERROR(C18/G18,0)</f>
        <v>733950.78916666645</v>
      </c>
      <c r="J18" s="18">
        <f>'[7]Schedule 3A - 2023'!H18</f>
        <v>731284.88</v>
      </c>
      <c r="K18" s="18">
        <f t="shared" ref="K18:K28" si="5">J18-H18</f>
        <v>-2665.9091666664463</v>
      </c>
    </row>
    <row r="19" spans="1:15" x14ac:dyDescent="0.25">
      <c r="A19" s="27"/>
      <c r="B19" s="17" t="s">
        <v>19</v>
      </c>
      <c r="C19" s="18">
        <f>'[7]Schedule 3A - 2023'!C19</f>
        <v>10278688.460000001</v>
      </c>
      <c r="D19" s="18">
        <f>'[7]Schedule 3A - 2023'!D19</f>
        <v>0</v>
      </c>
      <c r="E19" s="18">
        <f>'[7]Schedule 3A - 2023'!E19</f>
        <v>0</v>
      </c>
      <c r="F19" s="18">
        <f t="shared" si="3"/>
        <v>10278688.460000001</v>
      </c>
      <c r="G19" s="19">
        <v>40</v>
      </c>
      <c r="H19" s="18">
        <f t="shared" si="4"/>
        <v>256967.21150000003</v>
      </c>
      <c r="J19" s="18">
        <f>'[7]Schedule 3A - 2023'!H19</f>
        <v>256967.21</v>
      </c>
      <c r="K19" s="18">
        <f t="shared" si="5"/>
        <v>-1.5000000421423465E-3</v>
      </c>
    </row>
    <row r="20" spans="1:15" x14ac:dyDescent="0.25">
      <c r="A20" s="27"/>
      <c r="B20" s="17" t="s">
        <v>20</v>
      </c>
      <c r="C20" s="18">
        <f>'[7]Schedule 3A - 2023'!C20</f>
        <v>167412116.48000002</v>
      </c>
      <c r="D20" s="18">
        <f>'[7]Schedule 3A - 2023'!D20</f>
        <v>500173.62</v>
      </c>
      <c r="E20" s="18">
        <f>'[7]Schedule 3A - 2023'!E20</f>
        <v>0</v>
      </c>
      <c r="F20" s="18">
        <f t="shared" si="3"/>
        <v>167912290.10000002</v>
      </c>
      <c r="G20" s="19">
        <v>103</v>
      </c>
      <c r="H20" s="18">
        <f t="shared" si="4"/>
        <v>1625360.3541747574</v>
      </c>
      <c r="J20" s="18">
        <f>'[7]Schedule 3A - 2023'!H20</f>
        <v>1844850.23</v>
      </c>
      <c r="K20" s="18">
        <f t="shared" si="5"/>
        <v>219489.87582524261</v>
      </c>
      <c r="L20" s="43" t="s">
        <v>121</v>
      </c>
    </row>
    <row r="21" spans="1:15" x14ac:dyDescent="0.25">
      <c r="A21" s="27"/>
      <c r="B21" s="17" t="s">
        <v>21</v>
      </c>
      <c r="C21" s="18">
        <f>'[7]Schedule 3A - 2023'!C21</f>
        <v>6711437.5</v>
      </c>
      <c r="D21" s="18">
        <f>'[7]Schedule 3A - 2023'!D21</f>
        <v>0</v>
      </c>
      <c r="E21" s="18">
        <f>'[7]Schedule 3A - 2023'!E21</f>
        <v>0</v>
      </c>
      <c r="F21" s="18">
        <f t="shared" si="3"/>
        <v>6711437.5</v>
      </c>
      <c r="G21" s="19">
        <f>G20</f>
        <v>103</v>
      </c>
      <c r="H21" s="18">
        <f t="shared" si="4"/>
        <v>65159.587378640776</v>
      </c>
      <c r="J21" s="18">
        <f>'[7]Schedule 3A - 2023'!H21</f>
        <v>0</v>
      </c>
      <c r="K21" s="18">
        <f t="shared" si="5"/>
        <v>-65159.587378640776</v>
      </c>
      <c r="L21" s="43" t="s">
        <v>121</v>
      </c>
    </row>
    <row r="22" spans="1:15" x14ac:dyDescent="0.25">
      <c r="A22" s="27"/>
      <c r="B22" s="17" t="s">
        <v>22</v>
      </c>
      <c r="C22" s="18">
        <f>'[7]Schedule 3A - 2023'!C22</f>
        <v>9052984.6500000004</v>
      </c>
      <c r="D22" s="18">
        <f>'[7]Schedule 3A - 2023'!D22</f>
        <v>2460966.84</v>
      </c>
      <c r="E22" s="18">
        <f>'[7]Schedule 3A - 2023'!E22</f>
        <v>0</v>
      </c>
      <c r="F22" s="18">
        <f t="shared" si="3"/>
        <v>11513951.49</v>
      </c>
      <c r="G22" s="19">
        <v>10</v>
      </c>
      <c r="H22" s="18">
        <f t="shared" si="4"/>
        <v>905298.46500000008</v>
      </c>
      <c r="J22" s="18">
        <f>'[7]Schedule 3A - 2023'!H22</f>
        <v>905298.49</v>
      </c>
      <c r="K22" s="18">
        <f t="shared" si="5"/>
        <v>2.4999999906867743E-2</v>
      </c>
    </row>
    <row r="23" spans="1:15" x14ac:dyDescent="0.25">
      <c r="A23" s="27"/>
      <c r="B23" s="17" t="s">
        <v>23</v>
      </c>
      <c r="C23" s="18">
        <f>'[7]Schedule 3A - 2023'!C23</f>
        <v>28222837.399999995</v>
      </c>
      <c r="D23" s="18">
        <f>'[7]Schedule 3A - 2023'!D23</f>
        <v>0</v>
      </c>
      <c r="E23" s="18">
        <f>'[7]Schedule 3A - 2023'!E23</f>
        <v>0</v>
      </c>
      <c r="F23" s="18">
        <f t="shared" si="3"/>
        <v>28222837.399999995</v>
      </c>
      <c r="G23" s="19">
        <v>85</v>
      </c>
      <c r="H23" s="18">
        <f t="shared" si="4"/>
        <v>332033.38117647055</v>
      </c>
      <c r="J23" s="18">
        <f>'[7]Schedule 3A - 2023'!H23</f>
        <v>325384.40000000002</v>
      </c>
      <c r="K23" s="18">
        <f t="shared" si="5"/>
        <v>-6648.9811764705228</v>
      </c>
    </row>
    <row r="24" spans="1:15" x14ac:dyDescent="0.25">
      <c r="A24" s="27"/>
      <c r="B24" s="17" t="s">
        <v>24</v>
      </c>
      <c r="C24" s="18">
        <f>'[7]Schedule 3A - 2023'!C24</f>
        <v>27366286.300000004</v>
      </c>
      <c r="D24" s="18">
        <f>'[7]Schedule 3A - 2023'!D24</f>
        <v>0</v>
      </c>
      <c r="E24" s="18">
        <f>'[7]Schedule 3A - 2023'!E24</f>
        <v>0</v>
      </c>
      <c r="F24" s="18">
        <f t="shared" si="3"/>
        <v>27366286.300000004</v>
      </c>
      <c r="G24" s="19">
        <v>40</v>
      </c>
      <c r="H24" s="18">
        <f t="shared" si="4"/>
        <v>684157.15750000009</v>
      </c>
      <c r="J24" s="18">
        <f>'[7]Schedule 3A - 2023'!H24</f>
        <v>684156.98</v>
      </c>
      <c r="K24" s="18">
        <f t="shared" si="5"/>
        <v>-0.1775000001071021</v>
      </c>
      <c r="N24" s="13" t="s">
        <v>131</v>
      </c>
      <c r="O24" s="13">
        <v>-40959</v>
      </c>
    </row>
    <row r="25" spans="1:15" x14ac:dyDescent="0.25">
      <c r="A25" s="27"/>
      <c r="B25" s="17" t="s">
        <v>25</v>
      </c>
      <c r="C25" s="18">
        <f>'[7]Schedule 3A - 2023'!C25</f>
        <v>851180.05</v>
      </c>
      <c r="D25" s="18">
        <f>'[7]Schedule 3A - 2023'!D25</f>
        <v>0</v>
      </c>
      <c r="E25" s="18">
        <f>'[7]Schedule 3A - 2023'!E25</f>
        <v>0</v>
      </c>
      <c r="F25" s="18">
        <f t="shared" si="3"/>
        <v>851180.05</v>
      </c>
      <c r="G25" s="19">
        <v>20</v>
      </c>
      <c r="H25" s="18">
        <f t="shared" si="4"/>
        <v>42559.002500000002</v>
      </c>
      <c r="J25" s="18">
        <f>'[7]Schedule 3A - 2023'!H25</f>
        <v>42559</v>
      </c>
      <c r="K25" s="18">
        <f t="shared" si="5"/>
        <v>-2.5000000023283064E-3</v>
      </c>
    </row>
    <row r="26" spans="1:15" x14ac:dyDescent="0.25">
      <c r="A26" s="27"/>
      <c r="B26" s="17" t="s">
        <v>26</v>
      </c>
      <c r="C26" s="18">
        <f>'[7]Schedule 3A - 2023'!C26</f>
        <v>11691437.920000002</v>
      </c>
      <c r="D26" s="18">
        <f>'[7]Schedule 3A - 2023'!D26</f>
        <v>374037.53</v>
      </c>
      <c r="E26" s="18">
        <f>'[7]Schedule 3A - 2023'!E26</f>
        <v>0</v>
      </c>
      <c r="F26" s="18">
        <f t="shared" si="3"/>
        <v>12065475.450000001</v>
      </c>
      <c r="G26" s="19">
        <v>30</v>
      </c>
      <c r="H26" s="18">
        <f t="shared" si="4"/>
        <v>389714.5973333334</v>
      </c>
      <c r="J26" s="18">
        <f>'[7]Schedule 3A - 2023'!H26</f>
        <v>389714.59</v>
      </c>
      <c r="K26" s="18">
        <f t="shared" si="5"/>
        <v>-7.333333371207118E-3</v>
      </c>
    </row>
    <row r="27" spans="1:15" x14ac:dyDescent="0.25">
      <c r="A27" s="27"/>
      <c r="B27" s="17" t="s">
        <v>27</v>
      </c>
      <c r="C27" s="18">
        <f>'[7]Schedule 3A - 2023'!C27</f>
        <v>107086</v>
      </c>
      <c r="D27" s="18">
        <f>'[7]Schedule 3A - 2023'!D27</f>
        <v>0</v>
      </c>
      <c r="E27" s="18">
        <f>'[7]Schedule 3A - 2023'!E27</f>
        <v>0</v>
      </c>
      <c r="F27" s="18">
        <f t="shared" si="3"/>
        <v>107086</v>
      </c>
      <c r="G27" s="19">
        <v>30</v>
      </c>
      <c r="H27" s="18">
        <f t="shared" si="4"/>
        <v>3569.5333333333333</v>
      </c>
      <c r="J27" s="18">
        <f>'[7]Schedule 3A - 2023'!H27</f>
        <v>2667.14</v>
      </c>
      <c r="K27" s="18">
        <f t="shared" si="5"/>
        <v>-902.39333333333343</v>
      </c>
    </row>
    <row r="28" spans="1:15" x14ac:dyDescent="0.25">
      <c r="A28" s="27"/>
      <c r="B28" s="17" t="s">
        <v>15</v>
      </c>
      <c r="C28" s="20"/>
      <c r="D28" s="20"/>
      <c r="E28" s="20"/>
      <c r="F28" s="20"/>
      <c r="G28" s="28"/>
      <c r="H28" s="20">
        <f>'[7]Schedule 3A - 2023'!H28</f>
        <v>-140295.96</v>
      </c>
      <c r="J28" s="20">
        <f>'[7]Schedule 3A - 2023'!H28</f>
        <v>-140295.96</v>
      </c>
      <c r="K28" s="20">
        <f t="shared" si="5"/>
        <v>0</v>
      </c>
    </row>
    <row r="29" spans="1:15" s="24" customFormat="1" x14ac:dyDescent="0.25">
      <c r="A29" s="12" t="s">
        <v>28</v>
      </c>
      <c r="B29" s="12"/>
      <c r="C29" s="22">
        <f>SUBTOTAL(9,C18:C28)</f>
        <v>314538511.58000004</v>
      </c>
      <c r="D29" s="22">
        <f>SUBTOTAL(9,D18:D28)</f>
        <v>3430177.99</v>
      </c>
      <c r="E29" s="22">
        <f>SUBTOTAL(9,E18:E28)</f>
        <v>0</v>
      </c>
      <c r="F29" s="22">
        <f>SUBTOTAL(9,F18:F28)</f>
        <v>317968689.56999999</v>
      </c>
      <c r="G29" s="29"/>
      <c r="H29" s="22">
        <f>SUBTOTAL(9,H18:H28)</f>
        <v>4898474.1190632023</v>
      </c>
      <c r="J29" s="22">
        <f>SUBTOTAL(9,J18:J28)</f>
        <v>5042586.959999999</v>
      </c>
      <c r="K29" s="22">
        <f>SUBTOTAL(9,K18:K28)</f>
        <v>144112.8409367979</v>
      </c>
    </row>
    <row r="30" spans="1:15" x14ac:dyDescent="0.25">
      <c r="C30" s="25"/>
      <c r="D30" s="25"/>
      <c r="E30" s="25"/>
      <c r="F30" s="25"/>
      <c r="G30" s="26"/>
      <c r="H30" s="25"/>
      <c r="J30" s="25"/>
      <c r="K30" s="25"/>
    </row>
    <row r="31" spans="1:15" x14ac:dyDescent="0.25">
      <c r="A31" s="12" t="s">
        <v>10</v>
      </c>
      <c r="C31" s="25"/>
      <c r="D31" s="25"/>
      <c r="E31" s="25"/>
      <c r="F31" s="25"/>
      <c r="G31" s="26"/>
      <c r="H31" s="25"/>
      <c r="J31" s="25"/>
      <c r="K31" s="25"/>
    </row>
    <row r="32" spans="1:15" x14ac:dyDescent="0.25">
      <c r="A32" s="27"/>
      <c r="B32" s="17" t="s">
        <v>18</v>
      </c>
      <c r="C32" s="18">
        <f>'[7]Schedule 3A - 2023'!C32</f>
        <v>1562351.7</v>
      </c>
      <c r="D32" s="18">
        <f>'[7]Schedule 3A - 2023'!D32</f>
        <v>0</v>
      </c>
      <c r="E32" s="18">
        <f>'[7]Schedule 3A - 2023'!E32</f>
        <v>0</v>
      </c>
      <c r="F32" s="18">
        <f t="shared" ref="F32:F39" si="6">C32+D32-E32</f>
        <v>1562351.7</v>
      </c>
      <c r="G32" s="19">
        <v>72</v>
      </c>
      <c r="H32" s="18">
        <f t="shared" ref="H32:H39" si="7">IFERROR(C32/G32,0)</f>
        <v>21699.329166666666</v>
      </c>
      <c r="J32" s="18">
        <f>'[7]Schedule 3A - 2023'!H32</f>
        <v>21699.33</v>
      </c>
      <c r="K32" s="18">
        <f t="shared" ref="K32:K40" si="8">J32-H32</f>
        <v>8.3333333532209508E-4</v>
      </c>
    </row>
    <row r="33" spans="1:11" x14ac:dyDescent="0.25">
      <c r="A33" s="27"/>
      <c r="B33" s="17" t="s">
        <v>19</v>
      </c>
      <c r="C33" s="18">
        <f>'[7]Schedule 3A - 2023'!C33</f>
        <v>474668.13</v>
      </c>
      <c r="D33" s="18">
        <f>'[7]Schedule 3A - 2023'!D33</f>
        <v>0</v>
      </c>
      <c r="E33" s="18">
        <f>'[7]Schedule 3A - 2023'!E33</f>
        <v>0</v>
      </c>
      <c r="F33" s="18">
        <f t="shared" si="6"/>
        <v>474668.13</v>
      </c>
      <c r="G33" s="19">
        <v>55</v>
      </c>
      <c r="H33" s="18">
        <f t="shared" si="7"/>
        <v>8630.3296363636364</v>
      </c>
      <c r="J33" s="18">
        <f>'[7]Schedule 3A - 2023'!H33</f>
        <v>8630.31</v>
      </c>
      <c r="K33" s="18">
        <f t="shared" si="8"/>
        <v>-1.9636363636891474E-2</v>
      </c>
    </row>
    <row r="34" spans="1:11" x14ac:dyDescent="0.25">
      <c r="A34" s="27"/>
      <c r="B34" s="17" t="s">
        <v>29</v>
      </c>
      <c r="C34" s="18">
        <f>'[7]Schedule 3A - 2023'!C34</f>
        <v>2735507.95</v>
      </c>
      <c r="D34" s="18">
        <f>'[7]Schedule 3A - 2023'!D34</f>
        <v>97.94</v>
      </c>
      <c r="E34" s="18">
        <f>'[7]Schedule 3A - 2023'!E34</f>
        <v>0</v>
      </c>
      <c r="F34" s="18">
        <f t="shared" si="6"/>
        <v>2735605.89</v>
      </c>
      <c r="G34" s="19">
        <v>40</v>
      </c>
      <c r="H34" s="18">
        <f t="shared" si="7"/>
        <v>68387.69875000001</v>
      </c>
      <c r="J34" s="18">
        <f>'[7]Schedule 3A - 2023'!H34</f>
        <v>45025.19</v>
      </c>
      <c r="K34" s="18">
        <f t="shared" si="8"/>
        <v>-23362.508750000008</v>
      </c>
    </row>
    <row r="35" spans="1:11" x14ac:dyDescent="0.25">
      <c r="A35" s="27"/>
      <c r="B35" s="17" t="s">
        <v>30</v>
      </c>
      <c r="C35" s="18">
        <f>'[7]Schedule 3A - 2023'!C35</f>
        <v>14202332.549999997</v>
      </c>
      <c r="D35" s="18">
        <f>'[7]Schedule 3A - 2023'!D35</f>
        <v>5289676.53</v>
      </c>
      <c r="E35" s="18">
        <f>'[7]Schedule 3A - 2023'!E35</f>
        <v>1996147.56</v>
      </c>
      <c r="F35" s="18">
        <f t="shared" si="6"/>
        <v>17495861.52</v>
      </c>
      <c r="G35" s="19">
        <v>40</v>
      </c>
      <c r="H35" s="18">
        <f t="shared" si="7"/>
        <v>355058.31374999991</v>
      </c>
      <c r="J35" s="18">
        <f>'[7]Schedule 3A - 2023'!H35</f>
        <v>283909.78999999998</v>
      </c>
      <c r="K35" s="18">
        <f t="shared" si="8"/>
        <v>-71148.523749999935</v>
      </c>
    </row>
    <row r="36" spans="1:11" x14ac:dyDescent="0.25">
      <c r="A36" s="27"/>
      <c r="B36" s="17" t="s">
        <v>22</v>
      </c>
      <c r="C36" s="18">
        <f>'[7]Schedule 3A - 2023'!C36</f>
        <v>2962780.46</v>
      </c>
      <c r="D36" s="18">
        <f>'[7]Schedule 3A - 2023'!D36</f>
        <v>0</v>
      </c>
      <c r="E36" s="18">
        <f>'[7]Schedule 3A - 2023'!E36</f>
        <v>0</v>
      </c>
      <c r="F36" s="18">
        <f t="shared" si="6"/>
        <v>2962780.46</v>
      </c>
      <c r="G36" s="19">
        <v>5</v>
      </c>
      <c r="H36" s="18">
        <f t="shared" si="7"/>
        <v>592556.09199999995</v>
      </c>
      <c r="J36" s="18">
        <f>'[7]Schedule 3A - 2023'!H36</f>
        <v>0</v>
      </c>
      <c r="K36" s="18">
        <f t="shared" si="8"/>
        <v>-592556.09199999995</v>
      </c>
    </row>
    <row r="37" spans="1:11" x14ac:dyDescent="0.25">
      <c r="A37" s="27"/>
      <c r="B37" s="17" t="s">
        <v>31</v>
      </c>
      <c r="C37" s="18">
        <f>'[7]Schedule 3A - 2023'!C37</f>
        <v>243547.65000000002</v>
      </c>
      <c r="D37" s="18">
        <f>'[7]Schedule 3A - 2023'!D37</f>
        <v>0</v>
      </c>
      <c r="E37" s="18">
        <f>'[7]Schedule 3A - 2023'!E37</f>
        <v>0</v>
      </c>
      <c r="F37" s="18">
        <f t="shared" si="6"/>
        <v>243547.65000000002</v>
      </c>
      <c r="G37" s="19">
        <v>12</v>
      </c>
      <c r="H37" s="18">
        <f t="shared" si="7"/>
        <v>20295.637500000001</v>
      </c>
      <c r="J37" s="18">
        <f>'[7]Schedule 3A - 2023'!H37</f>
        <v>0</v>
      </c>
      <c r="K37" s="18">
        <f t="shared" si="8"/>
        <v>-20295.637500000001</v>
      </c>
    </row>
    <row r="38" spans="1:11" x14ac:dyDescent="0.25">
      <c r="A38" s="27"/>
      <c r="B38" s="17" t="s">
        <v>24</v>
      </c>
      <c r="C38" s="18">
        <f>'[7]Schedule 3A - 2023'!C38</f>
        <v>9428053.0000000019</v>
      </c>
      <c r="D38" s="18">
        <f>'[7]Schedule 3A - 2023'!D38</f>
        <v>51860.62</v>
      </c>
      <c r="E38" s="18">
        <f>'[7]Schedule 3A - 2023'!E38</f>
        <v>541869.66</v>
      </c>
      <c r="F38" s="18">
        <f t="shared" si="6"/>
        <v>8938043.9600000009</v>
      </c>
      <c r="G38" s="19">
        <v>45</v>
      </c>
      <c r="H38" s="18">
        <f t="shared" si="7"/>
        <v>209512.28888888893</v>
      </c>
      <c r="J38" s="18">
        <f>'[7]Schedule 3A - 2023'!H38</f>
        <v>208369.71</v>
      </c>
      <c r="K38" s="18">
        <f t="shared" si="8"/>
        <v>-1142.5788888889365</v>
      </c>
    </row>
    <row r="39" spans="1:11" x14ac:dyDescent="0.25">
      <c r="A39" s="27"/>
      <c r="B39" s="17" t="s">
        <v>26</v>
      </c>
      <c r="C39" s="18">
        <f>'[7]Schedule 3A - 2023'!C39</f>
        <v>1874382.7200000002</v>
      </c>
      <c r="D39" s="18">
        <f>'[7]Schedule 3A - 2023'!D39</f>
        <v>0</v>
      </c>
      <c r="E39" s="18">
        <f>'[7]Schedule 3A - 2023'!E39</f>
        <v>0</v>
      </c>
      <c r="F39" s="18">
        <f t="shared" si="6"/>
        <v>1874382.7200000002</v>
      </c>
      <c r="G39" s="19">
        <v>30</v>
      </c>
      <c r="H39" s="18">
        <f t="shared" si="7"/>
        <v>62479.424000000006</v>
      </c>
      <c r="J39" s="18">
        <f>'[7]Schedule 3A - 2023'!H39</f>
        <v>60438.53</v>
      </c>
      <c r="K39" s="18">
        <f t="shared" si="8"/>
        <v>-2040.8940000000075</v>
      </c>
    </row>
    <row r="40" spans="1:11" x14ac:dyDescent="0.25">
      <c r="A40" s="27"/>
      <c r="B40" s="17" t="s">
        <v>15</v>
      </c>
      <c r="C40" s="20"/>
      <c r="D40" s="20"/>
      <c r="E40" s="20"/>
      <c r="F40" s="20"/>
      <c r="G40" s="21"/>
      <c r="H40" s="20">
        <f>'[7]Schedule 3A - 2023'!H40</f>
        <v>-74396.160000000003</v>
      </c>
      <c r="J40" s="20">
        <f>'[7]Schedule 3A - 2023'!H40</f>
        <v>-74396.160000000003</v>
      </c>
      <c r="K40" s="20">
        <f t="shared" si="8"/>
        <v>0</v>
      </c>
    </row>
    <row r="41" spans="1:11" s="24" customFormat="1" ht="18.75" customHeight="1" x14ac:dyDescent="0.25">
      <c r="A41" s="12" t="s">
        <v>32</v>
      </c>
      <c r="B41" s="12"/>
      <c r="C41" s="22">
        <f>SUBTOTAL(9,C32:C40)</f>
        <v>33483624.159999996</v>
      </c>
      <c r="D41" s="22">
        <f>SUBTOTAL(9,D32:D40)</f>
        <v>5341635.0900000008</v>
      </c>
      <c r="E41" s="22">
        <f>SUBTOTAL(9,E32:E40)</f>
        <v>2538017.2200000002</v>
      </c>
      <c r="F41" s="22">
        <f>SUBTOTAL(9,F32:F40)</f>
        <v>36287242.030000001</v>
      </c>
      <c r="G41" s="23"/>
      <c r="H41" s="22">
        <f>SUBTOTAL(9,H32:H40)</f>
        <v>1264222.9536919193</v>
      </c>
      <c r="J41" s="22">
        <f>SUBTOTAL(9,J32:J40)</f>
        <v>553676.69999999995</v>
      </c>
      <c r="K41" s="22">
        <f>SUBTOTAL(9,K32:K40)</f>
        <v>-710546.25369191903</v>
      </c>
    </row>
    <row r="42" spans="1:11" x14ac:dyDescent="0.25">
      <c r="C42" s="25"/>
      <c r="D42" s="25"/>
      <c r="E42" s="25"/>
      <c r="F42" s="25"/>
      <c r="G42" s="26"/>
      <c r="H42" s="25"/>
      <c r="J42" s="25"/>
      <c r="K42" s="25"/>
    </row>
    <row r="43" spans="1:11" x14ac:dyDescent="0.25">
      <c r="A43" s="12" t="s">
        <v>33</v>
      </c>
      <c r="C43" s="25"/>
      <c r="D43" s="25"/>
      <c r="E43" s="25"/>
      <c r="F43" s="25"/>
      <c r="G43" s="26"/>
      <c r="H43" s="25"/>
      <c r="J43" s="25"/>
      <c r="K43" s="25"/>
    </row>
    <row r="44" spans="1:11" x14ac:dyDescent="0.25">
      <c r="A44" s="27"/>
      <c r="B44" s="17" t="s">
        <v>33</v>
      </c>
      <c r="C44" s="20">
        <f>'[7]Schedule 3A - 2023'!C44</f>
        <v>0</v>
      </c>
      <c r="D44" s="20">
        <f>'[7]Schedule 3A - 2023'!D44</f>
        <v>0</v>
      </c>
      <c r="E44" s="20">
        <f>'[7]Schedule 3A - 2023'!E44</f>
        <v>0</v>
      </c>
      <c r="F44" s="20">
        <f>C44+D44-E44</f>
        <v>0</v>
      </c>
      <c r="G44" s="28">
        <v>0</v>
      </c>
      <c r="H44" s="20">
        <f t="shared" ref="H44" si="9">IFERROR(C44/G44,0)</f>
        <v>0</v>
      </c>
      <c r="J44" s="20">
        <f>'[7]Schedule 3A - 2023'!H44</f>
        <v>0</v>
      </c>
      <c r="K44" s="20">
        <f>J44-H44</f>
        <v>0</v>
      </c>
    </row>
    <row r="45" spans="1:11" s="24" customFormat="1" ht="18.75" customHeight="1" x14ac:dyDescent="0.25">
      <c r="A45" s="12" t="s">
        <v>34</v>
      </c>
      <c r="B45" s="12"/>
      <c r="C45" s="22">
        <f>C44</f>
        <v>0</v>
      </c>
      <c r="D45" s="22">
        <f>D44</f>
        <v>0</v>
      </c>
      <c r="E45" s="22">
        <f>E44</f>
        <v>0</v>
      </c>
      <c r="F45" s="22">
        <f>F44</f>
        <v>0</v>
      </c>
      <c r="G45" s="23"/>
      <c r="H45" s="22">
        <f>SUBTOTAL(9,H44)</f>
        <v>0</v>
      </c>
      <c r="J45" s="22">
        <f>SUBTOTAL(9,J44)</f>
        <v>0</v>
      </c>
      <c r="K45" s="22">
        <f>SUBTOTAL(9,K44)</f>
        <v>0</v>
      </c>
    </row>
    <row r="46" spans="1:11" x14ac:dyDescent="0.25">
      <c r="C46" s="25"/>
      <c r="D46" s="25"/>
      <c r="E46" s="25"/>
      <c r="F46" s="25"/>
      <c r="G46" s="26"/>
      <c r="H46" s="25"/>
      <c r="J46" s="25"/>
      <c r="K46" s="25"/>
    </row>
    <row r="47" spans="1:11" x14ac:dyDescent="0.25">
      <c r="A47" s="12" t="s">
        <v>11</v>
      </c>
      <c r="C47" s="25"/>
      <c r="D47" s="25"/>
      <c r="E47" s="25"/>
      <c r="F47" s="25"/>
      <c r="G47" s="26"/>
      <c r="H47" s="25"/>
      <c r="J47" s="25"/>
      <c r="K47" s="25"/>
    </row>
    <row r="48" spans="1:11" x14ac:dyDescent="0.25">
      <c r="A48" s="27"/>
      <c r="B48" s="17" t="s">
        <v>35</v>
      </c>
      <c r="C48" s="18">
        <f>'[7]Schedule 3A - 2023'!C48</f>
        <v>82825492.48999998</v>
      </c>
      <c r="D48" s="18">
        <f>'[7]Schedule 3A - 2023'!D48</f>
        <v>1963276.92</v>
      </c>
      <c r="E48" s="18">
        <f>'[7]Schedule 3A - 2023'!E48</f>
        <v>0</v>
      </c>
      <c r="F48" s="18">
        <f t="shared" ref="F48:F58" si="10">C48+D48-E48</f>
        <v>84788769.409999982</v>
      </c>
      <c r="G48" s="19">
        <v>65</v>
      </c>
      <c r="H48" s="18">
        <f t="shared" ref="H48:H58" si="11">IFERROR(C48/G48,0)</f>
        <v>1274238.3459999997</v>
      </c>
      <c r="J48" s="18">
        <f>'[7]Schedule 3A - 2023'!H48</f>
        <v>1274238.32</v>
      </c>
      <c r="K48" s="18">
        <f t="shared" ref="K48:K59" si="12">J48-H48</f>
        <v>-2.5999999605119228E-2</v>
      </c>
    </row>
    <row r="49" spans="1:12" x14ac:dyDescent="0.25">
      <c r="A49" s="27"/>
      <c r="B49" s="17" t="s">
        <v>36</v>
      </c>
      <c r="C49" s="18">
        <f>'[7]Schedule 3A - 2023'!C49</f>
        <v>16756318.379999999</v>
      </c>
      <c r="D49" s="18">
        <f>'[7]Schedule 3A - 2023'!D49</f>
        <v>0</v>
      </c>
      <c r="E49" s="18">
        <f>'[7]Schedule 3A - 2023'!E49</f>
        <v>0</v>
      </c>
      <c r="F49" s="18">
        <f t="shared" si="10"/>
        <v>16756318.379999999</v>
      </c>
      <c r="G49" s="19">
        <v>60</v>
      </c>
      <c r="H49" s="18">
        <f t="shared" si="11"/>
        <v>279271.973</v>
      </c>
      <c r="J49" s="18">
        <f>'[7]Schedule 3A - 2023'!H49</f>
        <v>263220.65999999997</v>
      </c>
      <c r="K49" s="18">
        <f t="shared" si="12"/>
        <v>-16051.313000000024</v>
      </c>
    </row>
    <row r="50" spans="1:12" x14ac:dyDescent="0.25">
      <c r="A50" s="27"/>
      <c r="B50" s="17" t="s">
        <v>37</v>
      </c>
      <c r="C50" s="18">
        <f>'[7]Schedule 3A - 2023'!C50</f>
        <v>4297239.04</v>
      </c>
      <c r="D50" s="18">
        <f>'[7]Schedule 3A - 2023'!D50</f>
        <v>0</v>
      </c>
      <c r="E50" s="18">
        <f>'[7]Schedule 3A - 2023'!E50</f>
        <v>0</v>
      </c>
      <c r="F50" s="18">
        <f t="shared" si="10"/>
        <v>4297239.04</v>
      </c>
      <c r="G50" s="19">
        <v>60</v>
      </c>
      <c r="H50" s="18">
        <f t="shared" si="11"/>
        <v>71620.650666666668</v>
      </c>
      <c r="J50" s="18">
        <f>'[7]Schedule 3A - 2023'!H50</f>
        <v>67865.73</v>
      </c>
      <c r="K50" s="18">
        <f t="shared" si="12"/>
        <v>-3754.9206666666723</v>
      </c>
    </row>
    <row r="51" spans="1:12" x14ac:dyDescent="0.25">
      <c r="A51" s="27"/>
      <c r="B51" s="17" t="s">
        <v>38</v>
      </c>
      <c r="C51" s="18">
        <f>'[7]Schedule 3A - 2023'!C51</f>
        <v>20202888.569999997</v>
      </c>
      <c r="D51" s="18">
        <f>'[7]Schedule 3A - 2023'!D51</f>
        <v>0</v>
      </c>
      <c r="E51" s="18">
        <f>'[7]Schedule 3A - 2023'!E51</f>
        <v>0</v>
      </c>
      <c r="F51" s="18">
        <f t="shared" si="10"/>
        <v>20202888.569999997</v>
      </c>
      <c r="G51" s="19">
        <v>60</v>
      </c>
      <c r="H51" s="18">
        <f t="shared" si="11"/>
        <v>336714.80949999992</v>
      </c>
      <c r="J51" s="18">
        <f>'[7]Schedule 3A - 2023'!H51</f>
        <v>313161.65999999997</v>
      </c>
      <c r="K51" s="18">
        <f t="shared" si="12"/>
        <v>-23553.149499999941</v>
      </c>
    </row>
    <row r="52" spans="1:12" x14ac:dyDescent="0.25">
      <c r="A52" s="27"/>
      <c r="B52" s="17" t="s">
        <v>39</v>
      </c>
      <c r="C52" s="18">
        <f>'[7]Schedule 3A - 2023'!C52</f>
        <v>277975</v>
      </c>
      <c r="D52" s="18">
        <f>'[7]Schedule 3A - 2023'!D52</f>
        <v>0</v>
      </c>
      <c r="E52" s="18">
        <f>'[7]Schedule 3A - 2023'!E52</f>
        <v>0</v>
      </c>
      <c r="F52" s="18">
        <f t="shared" si="10"/>
        <v>277975</v>
      </c>
      <c r="G52" s="19">
        <v>60</v>
      </c>
      <c r="H52" s="18">
        <f t="shared" si="11"/>
        <v>4632.916666666667</v>
      </c>
      <c r="J52" s="18">
        <f>'[7]Schedule 3A - 2023'!H52</f>
        <v>4144.75</v>
      </c>
      <c r="K52" s="18">
        <f t="shared" si="12"/>
        <v>-488.16666666666697</v>
      </c>
    </row>
    <row r="53" spans="1:12" x14ac:dyDescent="0.25">
      <c r="A53" s="27"/>
      <c r="B53" s="17" t="s">
        <v>40</v>
      </c>
      <c r="C53" s="18">
        <f>'[7]Schedule 3A - 2023'!C53</f>
        <v>62928127.179999962</v>
      </c>
      <c r="D53" s="18">
        <f>'[7]Schedule 3A - 2023'!D53</f>
        <v>54426.51</v>
      </c>
      <c r="E53" s="18">
        <f>'[7]Schedule 3A - 2023'!E53</f>
        <v>0</v>
      </c>
      <c r="F53" s="18">
        <f t="shared" si="10"/>
        <v>62982553.68999996</v>
      </c>
      <c r="G53" s="19">
        <v>54</v>
      </c>
      <c r="H53" s="18">
        <f t="shared" si="11"/>
        <v>1165335.6885185179</v>
      </c>
      <c r="J53" s="18">
        <f>'[7]Schedule 3A - 2023'!H53</f>
        <v>1278367</v>
      </c>
      <c r="K53" s="18">
        <f t="shared" si="12"/>
        <v>113031.31148148212</v>
      </c>
      <c r="L53" s="43" t="s">
        <v>122</v>
      </c>
    </row>
    <row r="54" spans="1:12" x14ac:dyDescent="0.25">
      <c r="A54" s="27"/>
      <c r="B54" s="17" t="s">
        <v>41</v>
      </c>
      <c r="C54" s="18">
        <f>'[7]Schedule 3A - 2023'!C54</f>
        <v>10688553.15</v>
      </c>
      <c r="D54" s="18">
        <f>'[7]Schedule 3A - 2023'!D54</f>
        <v>0</v>
      </c>
      <c r="E54" s="18">
        <f>'[7]Schedule 3A - 2023'!E54</f>
        <v>0</v>
      </c>
      <c r="F54" s="18">
        <f t="shared" si="10"/>
        <v>10688553.15</v>
      </c>
      <c r="G54" s="19">
        <v>10</v>
      </c>
      <c r="H54" s="18">
        <f t="shared" si="11"/>
        <v>1068855.3149999999</v>
      </c>
      <c r="J54" s="18">
        <f>'[7]Schedule 3A - 2023'!H54</f>
        <v>890712.76</v>
      </c>
      <c r="K54" s="18">
        <f t="shared" si="12"/>
        <v>-178142.55499999993</v>
      </c>
      <c r="L54" s="43" t="s">
        <v>122</v>
      </c>
    </row>
    <row r="55" spans="1:12" x14ac:dyDescent="0.25">
      <c r="A55" s="27"/>
      <c r="B55" s="17" t="s">
        <v>42</v>
      </c>
      <c r="C55" s="18">
        <f>'[7]Schedule 3A - 2023'!C55</f>
        <v>13991451.050000001</v>
      </c>
      <c r="D55" s="18">
        <f>'[7]Schedule 3A - 2023'!D55</f>
        <v>0</v>
      </c>
      <c r="E55" s="18">
        <f>'[7]Schedule 3A - 2023'!E55</f>
        <v>0</v>
      </c>
      <c r="F55" s="18">
        <f t="shared" si="10"/>
        <v>13991451.050000001</v>
      </c>
      <c r="G55" s="19">
        <v>10</v>
      </c>
      <c r="H55" s="18">
        <f t="shared" si="11"/>
        <v>1399145.105</v>
      </c>
      <c r="J55" s="18">
        <f>'[7]Schedule 3A - 2023'!H55</f>
        <v>1399145.105</v>
      </c>
      <c r="K55" s="18">
        <f t="shared" si="12"/>
        <v>0</v>
      </c>
    </row>
    <row r="56" spans="1:12" x14ac:dyDescent="0.25">
      <c r="A56" s="27"/>
      <c r="B56" s="17" t="s">
        <v>43</v>
      </c>
      <c r="C56" s="18">
        <f>'[7]Schedule 3A - 2023'!C56</f>
        <v>848040.31</v>
      </c>
      <c r="D56" s="18">
        <f>'[7]Schedule 3A - 2023'!D56</f>
        <v>0</v>
      </c>
      <c r="E56" s="18">
        <f>'[7]Schedule 3A - 2023'!E56</f>
        <v>0</v>
      </c>
      <c r="F56" s="18">
        <f t="shared" si="10"/>
        <v>848040.31</v>
      </c>
      <c r="G56" s="19">
        <v>10</v>
      </c>
      <c r="H56" s="18">
        <f t="shared" si="11"/>
        <v>84804.031000000003</v>
      </c>
      <c r="J56" s="18">
        <f>'[7]Schedule 3A - 2023'!H56</f>
        <v>84804.031000000003</v>
      </c>
      <c r="K56" s="18">
        <f t="shared" si="12"/>
        <v>0</v>
      </c>
    </row>
    <row r="57" spans="1:12" x14ac:dyDescent="0.25">
      <c r="A57" s="27"/>
      <c r="B57" s="17" t="s">
        <v>44</v>
      </c>
      <c r="C57" s="18">
        <f>'[7]Schedule 3A - 2023'!C57</f>
        <v>8907593.5500000007</v>
      </c>
      <c r="D57" s="18">
        <f>'[7]Schedule 3A - 2023'!D57</f>
        <v>0</v>
      </c>
      <c r="E57" s="18">
        <f>'[7]Schedule 3A - 2023'!E57</f>
        <v>0</v>
      </c>
      <c r="F57" s="18">
        <f t="shared" si="10"/>
        <v>8907593.5500000007</v>
      </c>
      <c r="G57" s="19">
        <v>55</v>
      </c>
      <c r="H57" s="18">
        <f t="shared" si="11"/>
        <v>161956.24636363637</v>
      </c>
      <c r="J57" s="18">
        <f>'[7]Schedule 3A - 2023'!H57</f>
        <v>28093.143999999855</v>
      </c>
      <c r="K57" s="18">
        <f t="shared" si="12"/>
        <v>-133863.10236363651</v>
      </c>
    </row>
    <row r="58" spans="1:12" x14ac:dyDescent="0.25">
      <c r="A58" s="27"/>
      <c r="B58" s="17" t="s">
        <v>45</v>
      </c>
      <c r="C58" s="18">
        <f>'[7]Schedule 3A - 2023'!C58</f>
        <v>274477.45</v>
      </c>
      <c r="D58" s="18">
        <f>'[7]Schedule 3A - 2023'!D58</f>
        <v>0</v>
      </c>
      <c r="E58" s="18">
        <f>'[7]Schedule 3A - 2023'!E58</f>
        <v>0</v>
      </c>
      <c r="F58" s="18">
        <f t="shared" si="10"/>
        <v>274477.45</v>
      </c>
      <c r="G58" s="19">
        <v>30</v>
      </c>
      <c r="H58" s="18">
        <f t="shared" si="11"/>
        <v>9149.248333333333</v>
      </c>
      <c r="J58" s="18">
        <f>'[7]Schedule 3A - 2023'!H58</f>
        <v>7085.05</v>
      </c>
      <c r="K58" s="18">
        <f t="shared" si="12"/>
        <v>-2064.1983333333328</v>
      </c>
    </row>
    <row r="59" spans="1:12" x14ac:dyDescent="0.25">
      <c r="A59" s="27"/>
      <c r="B59" s="17" t="s">
        <v>15</v>
      </c>
      <c r="C59" s="20"/>
      <c r="D59" s="20"/>
      <c r="E59" s="20"/>
      <c r="F59" s="20"/>
      <c r="G59" s="28"/>
      <c r="H59" s="20">
        <f>'[7]Schedule 3A - 2023'!H59</f>
        <v>-79596.960000000006</v>
      </c>
      <c r="J59" s="20">
        <f>'[7]Schedule 3A - 2023'!H59</f>
        <v>-79596.960000000006</v>
      </c>
      <c r="K59" s="20">
        <f t="shared" si="12"/>
        <v>0</v>
      </c>
    </row>
    <row r="60" spans="1:12" s="24" customFormat="1" ht="18" customHeight="1" x14ac:dyDescent="0.25">
      <c r="A60" s="12" t="s">
        <v>46</v>
      </c>
      <c r="B60" s="12"/>
      <c r="C60" s="22">
        <f>SUBTOTAL(9,C48:C59)</f>
        <v>221998156.16999996</v>
      </c>
      <c r="D60" s="22">
        <f>SUBTOTAL(9,D48:D59)</f>
        <v>2017703.43</v>
      </c>
      <c r="E60" s="22">
        <f>SUBTOTAL(9,E48:E59)</f>
        <v>0</v>
      </c>
      <c r="F60" s="22">
        <f>SUBTOTAL(9,F48:F59)</f>
        <v>224015859.59999996</v>
      </c>
      <c r="G60" s="23"/>
      <c r="H60" s="22">
        <f>SUBTOTAL(9,H48:H59)</f>
        <v>5776127.370048821</v>
      </c>
      <c r="J60" s="22">
        <f>SUBTOTAL(9,J48:J59)</f>
        <v>5531241.25</v>
      </c>
      <c r="K60" s="22">
        <f>SUBTOTAL(9,K48:K59)</f>
        <v>-244886.12004882056</v>
      </c>
    </row>
    <row r="61" spans="1:12" x14ac:dyDescent="0.25">
      <c r="C61" s="25"/>
      <c r="D61" s="25"/>
      <c r="E61" s="25"/>
      <c r="F61" s="25"/>
      <c r="G61" s="26"/>
      <c r="H61" s="25"/>
      <c r="J61" s="25"/>
      <c r="K61" s="25"/>
    </row>
    <row r="62" spans="1:12" x14ac:dyDescent="0.25">
      <c r="A62" s="12" t="s">
        <v>47</v>
      </c>
      <c r="C62" s="25"/>
      <c r="D62" s="25"/>
      <c r="E62" s="25"/>
      <c r="F62" s="25"/>
      <c r="G62" s="26"/>
      <c r="H62" s="25"/>
      <c r="J62" s="25"/>
      <c r="K62" s="25"/>
    </row>
    <row r="63" spans="1:12" x14ac:dyDescent="0.25">
      <c r="A63" s="27"/>
      <c r="B63" s="17" t="s">
        <v>35</v>
      </c>
      <c r="C63" s="18">
        <f>'[7]Schedule 3A - 2023'!C63</f>
        <v>4583998.2</v>
      </c>
      <c r="D63" s="18">
        <f>'[7]Schedule 3A - 2023'!D63</f>
        <v>0</v>
      </c>
      <c r="E63" s="18">
        <f>'[7]Schedule 3A - 2023'!E63</f>
        <v>0</v>
      </c>
      <c r="F63" s="18">
        <f t="shared" ref="F63:F73" si="13">C63+D63-E63</f>
        <v>4583998.2</v>
      </c>
      <c r="G63" s="19">
        <v>65</v>
      </c>
      <c r="H63" s="18">
        <f t="shared" ref="H63:H73" si="14">IFERROR(C63/G63,0)</f>
        <v>70523.049230769233</v>
      </c>
      <c r="J63" s="18">
        <f>'[7]Schedule 3A - 2023'!H63</f>
        <v>68509.09</v>
      </c>
      <c r="K63" s="18">
        <f t="shared" ref="K63:K74" si="15">J63-H63</f>
        <v>-2013.9592307692365</v>
      </c>
    </row>
    <row r="64" spans="1:12" x14ac:dyDescent="0.25">
      <c r="A64" s="27"/>
      <c r="B64" s="17" t="s">
        <v>48</v>
      </c>
      <c r="C64" s="18">
        <f>'[7]Schedule 3A - 2023'!C64</f>
        <v>2646131.54</v>
      </c>
      <c r="D64" s="18">
        <f>'[7]Schedule 3A - 2023'!D64</f>
        <v>0</v>
      </c>
      <c r="E64" s="18">
        <f>'[7]Schedule 3A - 2023'!E64</f>
        <v>0</v>
      </c>
      <c r="F64" s="18">
        <f t="shared" si="13"/>
        <v>2646131.54</v>
      </c>
      <c r="G64" s="19">
        <v>12</v>
      </c>
      <c r="H64" s="18">
        <f t="shared" si="14"/>
        <v>220510.96166666667</v>
      </c>
      <c r="J64" s="18">
        <f>'[7]Schedule 3A - 2023'!H64</f>
        <v>13328.76</v>
      </c>
      <c r="K64" s="18">
        <f t="shared" si="15"/>
        <v>-207182.20166666666</v>
      </c>
    </row>
    <row r="65" spans="1:15" x14ac:dyDescent="0.25">
      <c r="A65" s="27"/>
      <c r="B65" s="17" t="s">
        <v>49</v>
      </c>
      <c r="C65" s="18">
        <f>'[7]Schedule 3A - 2023'!C65</f>
        <v>41597.199999999997</v>
      </c>
      <c r="D65" s="18">
        <f>'[7]Schedule 3A - 2023'!D65</f>
        <v>0</v>
      </c>
      <c r="E65" s="18">
        <f>'[7]Schedule 3A - 2023'!E65</f>
        <v>0</v>
      </c>
      <c r="F65" s="18">
        <f t="shared" si="13"/>
        <v>41597.199999999997</v>
      </c>
      <c r="G65" s="19">
        <v>60</v>
      </c>
      <c r="H65" s="18">
        <f t="shared" si="14"/>
        <v>693.28666666666663</v>
      </c>
      <c r="J65" s="18">
        <f>'[7]Schedule 3A - 2023'!H65</f>
        <v>685.52</v>
      </c>
      <c r="K65" s="18">
        <f t="shared" si="15"/>
        <v>-7.7666666666666515</v>
      </c>
    </row>
    <row r="66" spans="1:15" x14ac:dyDescent="0.25">
      <c r="A66" s="27"/>
      <c r="B66" s="17" t="s">
        <v>50</v>
      </c>
      <c r="C66" s="18">
        <f>'[7]Schedule 3A - 2023'!C66</f>
        <v>432532.51</v>
      </c>
      <c r="D66" s="18">
        <f>'[7]Schedule 3A - 2023'!D66</f>
        <v>0</v>
      </c>
      <c r="E66" s="18">
        <f>'[7]Schedule 3A - 2023'!E66</f>
        <v>0</v>
      </c>
      <c r="F66" s="18">
        <f t="shared" si="13"/>
        <v>432532.51</v>
      </c>
      <c r="G66" s="19">
        <v>12</v>
      </c>
      <c r="H66" s="18">
        <f t="shared" si="14"/>
        <v>36044.375833333332</v>
      </c>
      <c r="J66" s="18">
        <f>'[7]Schedule 3A - 2023'!H66</f>
        <v>2178.2399999999998</v>
      </c>
      <c r="K66" s="18">
        <f t="shared" si="15"/>
        <v>-33866.135833333334</v>
      </c>
    </row>
    <row r="67" spans="1:15" x14ac:dyDescent="0.25">
      <c r="A67" s="27"/>
      <c r="B67" s="17" t="s">
        <v>51</v>
      </c>
      <c r="C67" s="18">
        <f>'[7]Schedule 3A - 2023'!C67</f>
        <v>0</v>
      </c>
      <c r="D67" s="18">
        <f>'[7]Schedule 3A - 2023'!D67</f>
        <v>0</v>
      </c>
      <c r="E67" s="18">
        <f>'[7]Schedule 3A - 2023'!E67</f>
        <v>0</v>
      </c>
      <c r="F67" s="18">
        <f t="shared" si="13"/>
        <v>0</v>
      </c>
      <c r="G67" s="19">
        <v>60</v>
      </c>
      <c r="H67" s="18">
        <f t="shared" si="14"/>
        <v>0</v>
      </c>
      <c r="J67" s="18">
        <f>'[7]Schedule 3A - 2023'!H67</f>
        <v>0</v>
      </c>
      <c r="K67" s="18">
        <f t="shared" si="15"/>
        <v>0</v>
      </c>
    </row>
    <row r="68" spans="1:15" x14ac:dyDescent="0.25">
      <c r="A68" s="27"/>
      <c r="B68" s="17" t="s">
        <v>52</v>
      </c>
      <c r="C68" s="18">
        <f>'[7]Schedule 3A - 2023'!C68</f>
        <v>95136.43</v>
      </c>
      <c r="D68" s="18">
        <f>'[7]Schedule 3A - 2023'!D68</f>
        <v>0</v>
      </c>
      <c r="E68" s="18">
        <f>'[7]Schedule 3A - 2023'!E68</f>
        <v>0</v>
      </c>
      <c r="F68" s="18">
        <f t="shared" si="13"/>
        <v>95136.43</v>
      </c>
      <c r="G68" s="19">
        <v>12</v>
      </c>
      <c r="H68" s="18">
        <f t="shared" si="14"/>
        <v>7928.0358333333324</v>
      </c>
      <c r="J68" s="18">
        <f>'[7]Schedule 3A - 2023'!H68</f>
        <v>479.16</v>
      </c>
      <c r="K68" s="18">
        <f t="shared" si="15"/>
        <v>-7448.8758333333326</v>
      </c>
    </row>
    <row r="69" spans="1:15" x14ac:dyDescent="0.25">
      <c r="A69" s="27"/>
      <c r="B69" s="17" t="s">
        <v>53</v>
      </c>
      <c r="C69" s="18">
        <f>'[7]Schedule 3A - 2023'!C69</f>
        <v>1837887.92</v>
      </c>
      <c r="D69" s="18">
        <f>'[7]Schedule 3A - 2023'!D69</f>
        <v>0</v>
      </c>
      <c r="E69" s="18">
        <f>'[7]Schedule 3A - 2023'!E69</f>
        <v>0</v>
      </c>
      <c r="F69" s="18">
        <f t="shared" si="13"/>
        <v>1837887.92</v>
      </c>
      <c r="G69" s="19">
        <v>60</v>
      </c>
      <c r="H69" s="18">
        <f t="shared" si="14"/>
        <v>30631.465333333334</v>
      </c>
      <c r="J69" s="18">
        <f>'[7]Schedule 3A - 2023'!H69</f>
        <v>24349.43</v>
      </c>
      <c r="K69" s="18">
        <f t="shared" si="15"/>
        <v>-6282.0353333333333</v>
      </c>
    </row>
    <row r="70" spans="1:15" x14ac:dyDescent="0.25">
      <c r="A70" s="27"/>
      <c r="B70" s="17" t="s">
        <v>54</v>
      </c>
      <c r="C70" s="18">
        <f>'[7]Schedule 3A - 2023'!C70</f>
        <v>78813.429999999993</v>
      </c>
      <c r="D70" s="18">
        <f>'[7]Schedule 3A - 2023'!D70</f>
        <v>0</v>
      </c>
      <c r="E70" s="18">
        <f>'[7]Schedule 3A - 2023'!E70</f>
        <v>0</v>
      </c>
      <c r="F70" s="18">
        <f t="shared" si="13"/>
        <v>78813.429999999993</v>
      </c>
      <c r="G70" s="19">
        <v>45</v>
      </c>
      <c r="H70" s="18">
        <f t="shared" si="14"/>
        <v>1751.4095555555555</v>
      </c>
      <c r="J70" s="18">
        <f>'[7]Schedule 3A - 2023'!H70</f>
        <v>1751.41</v>
      </c>
      <c r="K70" s="18">
        <f t="shared" si="15"/>
        <v>4.4444444461078092E-4</v>
      </c>
    </row>
    <row r="71" spans="1:15" x14ac:dyDescent="0.25">
      <c r="A71" s="27"/>
      <c r="B71" s="17" t="s">
        <v>55</v>
      </c>
      <c r="C71" s="18">
        <f>'[7]Schedule 3A - 2023'!C71</f>
        <v>920692.5</v>
      </c>
      <c r="D71" s="18">
        <f>'[7]Schedule 3A - 2023'!D71</f>
        <v>0</v>
      </c>
      <c r="E71" s="18">
        <f>'[7]Schedule 3A - 2023'!E71</f>
        <v>0</v>
      </c>
      <c r="F71" s="18">
        <f t="shared" si="13"/>
        <v>920692.5</v>
      </c>
      <c r="G71" s="19">
        <v>12</v>
      </c>
      <c r="H71" s="18">
        <f t="shared" si="14"/>
        <v>76724.375</v>
      </c>
      <c r="J71" s="18">
        <f>'[7]Schedule 3A - 2023'!H71</f>
        <v>4637.6400000000003</v>
      </c>
      <c r="K71" s="18">
        <f t="shared" si="15"/>
        <v>-72086.735000000001</v>
      </c>
    </row>
    <row r="72" spans="1:15" x14ac:dyDescent="0.25">
      <c r="A72" s="27"/>
      <c r="B72" s="17" t="s">
        <v>56</v>
      </c>
      <c r="C72" s="18">
        <f>'[7]Schedule 3A - 2023'!C72</f>
        <v>8092849.4799999995</v>
      </c>
      <c r="D72" s="18">
        <f>'[7]Schedule 3A - 2023'!D72</f>
        <v>0</v>
      </c>
      <c r="E72" s="18">
        <f>'[7]Schedule 3A - 2023'!E72</f>
        <v>0</v>
      </c>
      <c r="F72" s="18">
        <f t="shared" si="13"/>
        <v>8092849.4799999995</v>
      </c>
      <c r="G72" s="19">
        <v>54</v>
      </c>
      <c r="H72" s="18">
        <f t="shared" si="14"/>
        <v>149867.58296296294</v>
      </c>
      <c r="J72" s="18">
        <f>'[7]Schedule 3A - 2023'!H72</f>
        <v>149867.57999999999</v>
      </c>
      <c r="K72" s="18">
        <f t="shared" si="15"/>
        <v>-2.9629629570990801E-3</v>
      </c>
    </row>
    <row r="73" spans="1:15" x14ac:dyDescent="0.25">
      <c r="A73" s="27"/>
      <c r="B73" s="17" t="s">
        <v>57</v>
      </c>
      <c r="C73" s="18">
        <f>'[7]Schedule 3A - 2023'!C73</f>
        <v>7111245.04</v>
      </c>
      <c r="D73" s="18">
        <f>'[7]Schedule 3A - 2023'!D73</f>
        <v>0</v>
      </c>
      <c r="E73" s="18">
        <f>'[7]Schedule 3A - 2023'!E73</f>
        <v>0</v>
      </c>
      <c r="F73" s="18">
        <f t="shared" si="13"/>
        <v>7111245.04</v>
      </c>
      <c r="G73" s="19">
        <v>12</v>
      </c>
      <c r="H73" s="18">
        <f t="shared" si="14"/>
        <v>592603.7533333333</v>
      </c>
      <c r="J73" s="18">
        <f>'[7]Schedule 3A - 2023'!H73</f>
        <v>38778</v>
      </c>
      <c r="K73" s="18">
        <f t="shared" si="15"/>
        <v>-553825.7533333333</v>
      </c>
    </row>
    <row r="74" spans="1:15" x14ac:dyDescent="0.25">
      <c r="A74" s="27"/>
      <c r="B74" s="17" t="s">
        <v>15</v>
      </c>
      <c r="C74" s="20"/>
      <c r="D74" s="20"/>
      <c r="E74" s="20"/>
      <c r="F74" s="20"/>
      <c r="G74" s="28"/>
      <c r="H74" s="20">
        <f>'[7]Schedule 3A - 2023'!H74</f>
        <v>-46018.2</v>
      </c>
      <c r="J74" s="20">
        <f>'[7]Schedule 3A - 2023'!H74</f>
        <v>-46018.2</v>
      </c>
      <c r="K74" s="20">
        <f t="shared" si="15"/>
        <v>0</v>
      </c>
    </row>
    <row r="75" spans="1:15" s="24" customFormat="1" x14ac:dyDescent="0.25">
      <c r="A75" s="12" t="s">
        <v>58</v>
      </c>
      <c r="B75" s="12"/>
      <c r="C75" s="22">
        <f>SUBTOTAL(9,C63:C74)</f>
        <v>25840884.25</v>
      </c>
      <c r="D75" s="22">
        <f>SUBTOTAL(9,D63:D74)</f>
        <v>0</v>
      </c>
      <c r="E75" s="22">
        <f>SUBTOTAL(9,E63:E74)</f>
        <v>0</v>
      </c>
      <c r="F75" s="22">
        <f>SUBTOTAL(9,F63:F74)</f>
        <v>25840884.25</v>
      </c>
      <c r="G75" s="23"/>
      <c r="H75" s="22">
        <f>SUBTOTAL(9,H63:H74)</f>
        <v>1141260.0954159545</v>
      </c>
      <c r="J75" s="22">
        <f>SUBTOTAL(9,J63:J74)</f>
        <v>258546.63</v>
      </c>
      <c r="K75" s="22">
        <f>SUBTOTAL(9,K63:K74)</f>
        <v>-882713.46541595436</v>
      </c>
    </row>
    <row r="76" spans="1:15" x14ac:dyDescent="0.25">
      <c r="C76" s="25"/>
      <c r="D76" s="25"/>
      <c r="E76" s="25"/>
      <c r="F76" s="25"/>
      <c r="G76" s="26"/>
      <c r="H76" s="25"/>
      <c r="J76" s="25"/>
      <c r="K76" s="25"/>
    </row>
    <row r="77" spans="1:15" x14ac:dyDescent="0.25">
      <c r="A77" s="12" t="s">
        <v>12</v>
      </c>
      <c r="C77" s="25"/>
      <c r="D77" s="25"/>
      <c r="E77" s="25"/>
      <c r="F77" s="25"/>
      <c r="G77" s="26"/>
      <c r="H77" s="25"/>
      <c r="J77" s="25"/>
      <c r="K77" s="25"/>
    </row>
    <row r="78" spans="1:15" x14ac:dyDescent="0.25">
      <c r="A78" s="27"/>
      <c r="B78" s="17" t="s">
        <v>35</v>
      </c>
      <c r="C78" s="18">
        <f>'[7]Schedule 3A - 2023'!C78</f>
        <v>10354693.419999992</v>
      </c>
      <c r="D78" s="18">
        <f>'[7]Schedule 3A - 2023'!D78</f>
        <v>2403066.25</v>
      </c>
      <c r="E78" s="18">
        <f>'[7]Schedule 3A - 2023'!E78</f>
        <v>0</v>
      </c>
      <c r="F78" s="18">
        <f t="shared" ref="F78:F93" si="16">C78+D78-E78</f>
        <v>12757759.669999992</v>
      </c>
      <c r="G78" s="19">
        <v>40</v>
      </c>
      <c r="H78" s="18">
        <f t="shared" ref="H78:H93" si="17">IFERROR(C78/G78,0)</f>
        <v>258867.33549999981</v>
      </c>
      <c r="J78" s="18">
        <f>'[7]Schedule 3A - 2023'!H78</f>
        <v>246620.76</v>
      </c>
      <c r="K78" s="18">
        <f t="shared" ref="K78:K94" si="18">J78-H78</f>
        <v>-12246.575499999803</v>
      </c>
    </row>
    <row r="79" spans="1:15" x14ac:dyDescent="0.25">
      <c r="A79" s="27"/>
      <c r="B79" s="17" t="s">
        <v>36</v>
      </c>
      <c r="C79" s="18">
        <f>'[7]Schedule 3A - 2023'!C79</f>
        <v>44763.01</v>
      </c>
      <c r="D79" s="18">
        <f>'[7]Schedule 3A - 2023'!D79</f>
        <v>0</v>
      </c>
      <c r="E79" s="18">
        <f>'[7]Schedule 3A - 2023'!E79</f>
        <v>0</v>
      </c>
      <c r="F79" s="18">
        <f t="shared" si="16"/>
        <v>44763.01</v>
      </c>
      <c r="G79" s="19">
        <v>50</v>
      </c>
      <c r="H79" s="18">
        <f t="shared" si="17"/>
        <v>895.26020000000005</v>
      </c>
      <c r="J79" s="18">
        <f>'[7]Schedule 3A - 2023'!H79</f>
        <v>895.26</v>
      </c>
      <c r="K79" s="18">
        <f t="shared" si="18"/>
        <v>-2.0000000006348273E-4</v>
      </c>
    </row>
    <row r="80" spans="1:15" x14ac:dyDescent="0.25">
      <c r="A80" s="27"/>
      <c r="B80" s="17" t="s">
        <v>51</v>
      </c>
      <c r="C80" s="18">
        <f>'[7]Schedule 3A - 2023'!C80</f>
        <v>662900.07999999984</v>
      </c>
      <c r="D80" s="18">
        <f>'[7]Schedule 3A - 2023'!D80</f>
        <v>0</v>
      </c>
      <c r="E80" s="18">
        <f>'[7]Schedule 3A - 2023'!E80</f>
        <v>0</v>
      </c>
      <c r="F80" s="18">
        <f t="shared" si="16"/>
        <v>662900.07999999984</v>
      </c>
      <c r="G80" s="19">
        <v>50</v>
      </c>
      <c r="H80" s="18">
        <f t="shared" si="17"/>
        <v>13258.001599999996</v>
      </c>
      <c r="J80" s="18">
        <f>'[7]Schedule 3A - 2023'!H80</f>
        <v>13258.02</v>
      </c>
      <c r="K80" s="18">
        <f t="shared" si="18"/>
        <v>1.8400000004476169E-2</v>
      </c>
      <c r="L80" s="43"/>
      <c r="N80" s="13" t="s">
        <v>131</v>
      </c>
      <c r="O80" s="13">
        <v>-5682</v>
      </c>
    </row>
    <row r="81" spans="1:11" x14ac:dyDescent="0.25">
      <c r="A81" s="27"/>
      <c r="B81" s="17" t="s">
        <v>59</v>
      </c>
      <c r="C81" s="18">
        <f>'[7]Schedule 3A - 2023'!C81</f>
        <v>285794.73</v>
      </c>
      <c r="D81" s="18">
        <f>'[7]Schedule 3A - 2023'!D81</f>
        <v>0</v>
      </c>
      <c r="E81" s="18">
        <f>'[7]Schedule 3A - 2023'!E81</f>
        <v>0</v>
      </c>
      <c r="F81" s="18">
        <f t="shared" si="16"/>
        <v>285794.73</v>
      </c>
      <c r="G81" s="19">
        <v>50</v>
      </c>
      <c r="H81" s="18">
        <f t="shared" si="17"/>
        <v>5715.8945999999996</v>
      </c>
      <c r="J81" s="18">
        <f>'[7]Schedule 3A - 2023'!H81</f>
        <v>5388.99</v>
      </c>
      <c r="K81" s="18">
        <f t="shared" si="18"/>
        <v>-326.90459999999985</v>
      </c>
    </row>
    <row r="82" spans="1:11" x14ac:dyDescent="0.25">
      <c r="A82" s="27"/>
      <c r="B82" s="17" t="s">
        <v>60</v>
      </c>
      <c r="C82" s="18">
        <f>'[7]Schedule 3A - 2023'!C82</f>
        <v>2119495.4099999983</v>
      </c>
      <c r="D82" s="18">
        <f>'[7]Schedule 3A - 2023'!D82</f>
        <v>0</v>
      </c>
      <c r="E82" s="18">
        <f>'[7]Schedule 3A - 2023'!E82</f>
        <v>0</v>
      </c>
      <c r="F82" s="18">
        <f t="shared" si="16"/>
        <v>2119495.4099999983</v>
      </c>
      <c r="G82" s="19">
        <v>40</v>
      </c>
      <c r="H82" s="18">
        <f t="shared" si="17"/>
        <v>52987.385249999956</v>
      </c>
      <c r="J82" s="18">
        <f>'[7]Schedule 3A - 2023'!H82</f>
        <v>52980</v>
      </c>
      <c r="K82" s="18">
        <f t="shared" si="18"/>
        <v>-7.385249999955704</v>
      </c>
    </row>
    <row r="83" spans="1:11" x14ac:dyDescent="0.25">
      <c r="A83" s="27"/>
      <c r="B83" s="17" t="s">
        <v>61</v>
      </c>
      <c r="C83" s="18">
        <f>'[7]Schedule 3A - 2023'!C83</f>
        <v>385154.92</v>
      </c>
      <c r="D83" s="18">
        <f>'[7]Schedule 3A - 2023'!D83</f>
        <v>0</v>
      </c>
      <c r="E83" s="18">
        <f>'[7]Schedule 3A - 2023'!E83</f>
        <v>0</v>
      </c>
      <c r="F83" s="18">
        <f t="shared" si="16"/>
        <v>385154.92</v>
      </c>
      <c r="G83" s="19">
        <v>40</v>
      </c>
      <c r="H83" s="18">
        <f t="shared" si="17"/>
        <v>9628.8729999999996</v>
      </c>
      <c r="J83" s="18">
        <f>'[7]Schedule 3A - 2023'!H83</f>
        <v>9628.8700000000008</v>
      </c>
      <c r="K83" s="18">
        <f t="shared" si="18"/>
        <v>-2.999999998792191E-3</v>
      </c>
    </row>
    <row r="84" spans="1:11" x14ac:dyDescent="0.25">
      <c r="A84" s="27"/>
      <c r="B84" s="17" t="s">
        <v>62</v>
      </c>
      <c r="C84" s="18">
        <f>'[7]Schedule 3A - 2023'!C84</f>
        <v>43376.77</v>
      </c>
      <c r="D84" s="18">
        <f>'[7]Schedule 3A - 2023'!D84</f>
        <v>0</v>
      </c>
      <c r="E84" s="18">
        <f>'[7]Schedule 3A - 2023'!E84</f>
        <v>0</v>
      </c>
      <c r="F84" s="18">
        <f t="shared" si="16"/>
        <v>43376.77</v>
      </c>
      <c r="G84" s="19">
        <v>40</v>
      </c>
      <c r="H84" s="18">
        <f t="shared" si="17"/>
        <v>1084.4192499999999</v>
      </c>
      <c r="J84" s="18">
        <f>'[7]Schedule 3A - 2023'!H84</f>
        <v>1084.43</v>
      </c>
      <c r="K84" s="18">
        <f t="shared" si="18"/>
        <v>1.07500000001437E-2</v>
      </c>
    </row>
    <row r="85" spans="1:11" x14ac:dyDescent="0.25">
      <c r="A85" s="27"/>
      <c r="B85" s="17" t="s">
        <v>63</v>
      </c>
      <c r="C85" s="18">
        <f>'[7]Schedule 3A - 2023'!C85</f>
        <v>0</v>
      </c>
      <c r="D85" s="18">
        <f>'[7]Schedule 3A - 2023'!D85</f>
        <v>0</v>
      </c>
      <c r="E85" s="18">
        <f>'[7]Schedule 3A - 2023'!E85</f>
        <v>0</v>
      </c>
      <c r="F85" s="18">
        <f t="shared" si="16"/>
        <v>0</v>
      </c>
      <c r="G85" s="19">
        <v>0</v>
      </c>
      <c r="H85" s="18">
        <f t="shared" si="17"/>
        <v>0</v>
      </c>
      <c r="J85" s="18">
        <f>'[7]Schedule 3A - 2023'!H85</f>
        <v>0</v>
      </c>
      <c r="K85" s="18">
        <f t="shared" si="18"/>
        <v>0</v>
      </c>
    </row>
    <row r="86" spans="1:11" x14ac:dyDescent="0.25">
      <c r="A86" s="27"/>
      <c r="B86" s="17" t="s">
        <v>64</v>
      </c>
      <c r="C86" s="18">
        <f>'[7]Schedule 3A - 2023'!C86</f>
        <v>312632.61</v>
      </c>
      <c r="D86" s="18">
        <f>'[7]Schedule 3A - 2023'!D86</f>
        <v>0</v>
      </c>
      <c r="E86" s="18">
        <f>'[7]Schedule 3A - 2023'!E86</f>
        <v>0</v>
      </c>
      <c r="F86" s="18">
        <f t="shared" si="16"/>
        <v>312632.61</v>
      </c>
      <c r="G86" s="19">
        <v>16</v>
      </c>
      <c r="H86" s="18">
        <f t="shared" si="17"/>
        <v>19539.538124999999</v>
      </c>
      <c r="J86" s="18">
        <f>'[7]Schedule 3A - 2023'!H86</f>
        <v>12367.24</v>
      </c>
      <c r="K86" s="18">
        <f t="shared" si="18"/>
        <v>-7172.2981249999993</v>
      </c>
    </row>
    <row r="87" spans="1:11" x14ac:dyDescent="0.25">
      <c r="A87" s="27"/>
      <c r="B87" s="17" t="s">
        <v>65</v>
      </c>
      <c r="C87" s="18">
        <f>'[7]Schedule 3A - 2023'!C87</f>
        <v>288392.19</v>
      </c>
      <c r="D87" s="18">
        <f>'[7]Schedule 3A - 2023'!D87</f>
        <v>0</v>
      </c>
      <c r="E87" s="18">
        <f>'[7]Schedule 3A - 2023'!E87</f>
        <v>0</v>
      </c>
      <c r="F87" s="18">
        <f t="shared" si="16"/>
        <v>288392.19</v>
      </c>
      <c r="G87" s="19">
        <v>16</v>
      </c>
      <c r="H87" s="18">
        <f t="shared" si="17"/>
        <v>18024.511875</v>
      </c>
      <c r="J87" s="18">
        <f>'[7]Schedule 3A - 2023'!H87</f>
        <v>11585.06</v>
      </c>
      <c r="K87" s="18">
        <f t="shared" si="18"/>
        <v>-6439.4518750000007</v>
      </c>
    </row>
    <row r="88" spans="1:11" x14ac:dyDescent="0.25">
      <c r="A88" s="27"/>
      <c r="B88" s="17" t="s">
        <v>40</v>
      </c>
      <c r="C88" s="18">
        <f>'[7]Schedule 3A - 2023'!C88</f>
        <v>1287180.0000000002</v>
      </c>
      <c r="D88" s="18">
        <f>'[7]Schedule 3A - 2023'!D88</f>
        <v>616260.07999999996</v>
      </c>
      <c r="E88" s="18">
        <f>'[7]Schedule 3A - 2023'!E88</f>
        <v>0</v>
      </c>
      <c r="F88" s="18">
        <f t="shared" si="16"/>
        <v>1903440.08</v>
      </c>
      <c r="G88" s="19">
        <v>40</v>
      </c>
      <c r="H88" s="18">
        <f t="shared" si="17"/>
        <v>32179.500000000007</v>
      </c>
      <c r="J88" s="18">
        <f>'[7]Schedule 3A - 2023'!H88</f>
        <v>30257.29</v>
      </c>
      <c r="K88" s="18">
        <f t="shared" si="18"/>
        <v>-1922.2100000000064</v>
      </c>
    </row>
    <row r="89" spans="1:11" x14ac:dyDescent="0.25">
      <c r="A89" s="27"/>
      <c r="B89" s="17" t="s">
        <v>44</v>
      </c>
      <c r="C89" s="18">
        <f>'[7]Schedule 3A - 2023'!C89</f>
        <v>64798.340000000004</v>
      </c>
      <c r="D89" s="18">
        <f>'[7]Schedule 3A - 2023'!D89</f>
        <v>0</v>
      </c>
      <c r="E89" s="18">
        <f>'[7]Schedule 3A - 2023'!E89</f>
        <v>0</v>
      </c>
      <c r="F89" s="18">
        <f t="shared" si="16"/>
        <v>64798.340000000004</v>
      </c>
      <c r="G89" s="19">
        <v>55</v>
      </c>
      <c r="H89" s="18">
        <f t="shared" si="17"/>
        <v>1178.1516363636365</v>
      </c>
      <c r="J89" s="18">
        <f>'[7]Schedule 3A - 2023'!H89</f>
        <v>1178.1500000000001</v>
      </c>
      <c r="K89" s="18">
        <f t="shared" si="18"/>
        <v>-1.6363636364076228E-3</v>
      </c>
    </row>
    <row r="90" spans="1:11" x14ac:dyDescent="0.25">
      <c r="A90" s="27"/>
      <c r="B90" s="17" t="s">
        <v>45</v>
      </c>
      <c r="C90" s="18">
        <f>'[7]Schedule 3A - 2023'!C90</f>
        <v>100328.43</v>
      </c>
      <c r="D90" s="18">
        <f>'[7]Schedule 3A - 2023'!D90</f>
        <v>0</v>
      </c>
      <c r="E90" s="18">
        <f>'[7]Schedule 3A - 2023'!E90</f>
        <v>0</v>
      </c>
      <c r="F90" s="18">
        <f t="shared" si="16"/>
        <v>100328.43</v>
      </c>
      <c r="G90" s="19">
        <v>30</v>
      </c>
      <c r="H90" s="18">
        <f t="shared" si="17"/>
        <v>3344.2809999999999</v>
      </c>
      <c r="J90" s="18">
        <f>'[7]Schedule 3A - 2023'!H90</f>
        <v>3005.45</v>
      </c>
      <c r="K90" s="18">
        <f t="shared" si="18"/>
        <v>-338.83100000000013</v>
      </c>
    </row>
    <row r="91" spans="1:11" x14ac:dyDescent="0.25">
      <c r="A91" s="27"/>
      <c r="B91" s="17" t="s">
        <v>66</v>
      </c>
      <c r="C91" s="18">
        <f>'[7]Schedule 3A - 2023'!C91</f>
        <v>603366.85000000009</v>
      </c>
      <c r="D91" s="18">
        <f>'[7]Schedule 3A - 2023'!D91</f>
        <v>0</v>
      </c>
      <c r="E91" s="18">
        <f>'[7]Schedule 3A - 2023'!E91</f>
        <v>0</v>
      </c>
      <c r="F91" s="18">
        <f t="shared" si="16"/>
        <v>603366.85000000009</v>
      </c>
      <c r="G91" s="19">
        <v>40</v>
      </c>
      <c r="H91" s="18">
        <f t="shared" si="17"/>
        <v>15084.171250000003</v>
      </c>
      <c r="J91" s="18">
        <f>'[7]Schedule 3A - 2023'!H91</f>
        <v>14126.5</v>
      </c>
      <c r="K91" s="18">
        <f t="shared" si="18"/>
        <v>-957.67125000000306</v>
      </c>
    </row>
    <row r="92" spans="1:11" x14ac:dyDescent="0.25">
      <c r="A92" s="27"/>
      <c r="B92" s="17" t="s">
        <v>67</v>
      </c>
      <c r="C92" s="18">
        <f>'[7]Schedule 3A - 2023'!C92</f>
        <v>4042479.1899999995</v>
      </c>
      <c r="D92" s="18">
        <f>'[7]Schedule 3A - 2023'!D92</f>
        <v>0</v>
      </c>
      <c r="E92" s="18">
        <f>'[7]Schedule 3A - 2023'!E92</f>
        <v>0</v>
      </c>
      <c r="F92" s="18">
        <f t="shared" si="16"/>
        <v>4042479.1899999995</v>
      </c>
      <c r="G92" s="19">
        <v>35</v>
      </c>
      <c r="H92" s="18">
        <f t="shared" si="17"/>
        <v>115499.40542857141</v>
      </c>
      <c r="J92" s="18">
        <f>'[7]Schedule 3A - 2023'!H92</f>
        <v>111157.97</v>
      </c>
      <c r="K92" s="18">
        <f t="shared" si="18"/>
        <v>-4341.4354285714071</v>
      </c>
    </row>
    <row r="93" spans="1:11" x14ac:dyDescent="0.25">
      <c r="A93" s="27"/>
      <c r="B93" s="17" t="s">
        <v>68</v>
      </c>
      <c r="C93" s="18">
        <f>'[7]Schedule 3A - 2023'!C93</f>
        <v>36442.910000000003</v>
      </c>
      <c r="D93" s="18">
        <f>'[7]Schedule 3A - 2023'!D93</f>
        <v>0</v>
      </c>
      <c r="E93" s="18">
        <f>'[7]Schedule 3A - 2023'!E93</f>
        <v>0</v>
      </c>
      <c r="F93" s="18">
        <f t="shared" si="16"/>
        <v>36442.910000000003</v>
      </c>
      <c r="G93" s="19">
        <v>30</v>
      </c>
      <c r="H93" s="18">
        <f t="shared" si="17"/>
        <v>1214.7636666666667</v>
      </c>
      <c r="J93" s="18">
        <f>'[7]Schedule 3A - 2023'!H93</f>
        <v>293.20999999999998</v>
      </c>
      <c r="K93" s="18">
        <f t="shared" si="18"/>
        <v>-921.55366666666669</v>
      </c>
    </row>
    <row r="94" spans="1:11" x14ac:dyDescent="0.25">
      <c r="A94" s="27"/>
      <c r="B94" s="17" t="s">
        <v>15</v>
      </c>
      <c r="C94" s="20"/>
      <c r="D94" s="20"/>
      <c r="E94" s="20"/>
      <c r="F94" s="20"/>
      <c r="G94" s="21"/>
      <c r="H94" s="20">
        <f>'[7]Schedule 3A - 2023'!H94</f>
        <v>49978.92</v>
      </c>
      <c r="J94" s="20">
        <f>'[7]Schedule 3A - 2023'!H94</f>
        <v>49978.92</v>
      </c>
      <c r="K94" s="20">
        <f t="shared" si="18"/>
        <v>0</v>
      </c>
    </row>
    <row r="95" spans="1:11" s="24" customFormat="1" ht="18" customHeight="1" x14ac:dyDescent="0.25">
      <c r="A95" s="12" t="s">
        <v>69</v>
      </c>
      <c r="B95" s="12"/>
      <c r="C95" s="22">
        <f t="shared" ref="C95:F95" si="19">SUBTOTAL(9,C78:C94)</f>
        <v>20631798.859999988</v>
      </c>
      <c r="D95" s="22">
        <f t="shared" ref="D95:E95" si="20">SUBTOTAL(9,D78:D94)</f>
        <v>3019326.33</v>
      </c>
      <c r="E95" s="22">
        <f t="shared" si="20"/>
        <v>0</v>
      </c>
      <c r="F95" s="22">
        <f t="shared" si="19"/>
        <v>23651125.189999994</v>
      </c>
      <c r="G95" s="23"/>
      <c r="H95" s="22">
        <f>SUBTOTAL(9,H78:H94)</f>
        <v>598480.41238160164</v>
      </c>
      <c r="J95" s="22">
        <f>SUBTOTAL(9,J78:J94)</f>
        <v>563806.12</v>
      </c>
      <c r="K95" s="22">
        <f>SUBTOTAL(9,K78:K94)</f>
        <v>-34674.292381601474</v>
      </c>
    </row>
    <row r="96" spans="1:11" x14ac:dyDescent="0.25">
      <c r="C96" s="30"/>
      <c r="D96" s="30"/>
      <c r="E96" s="30"/>
      <c r="F96" s="30"/>
      <c r="G96" s="31"/>
      <c r="H96" s="30"/>
      <c r="J96" s="30"/>
      <c r="K96" s="30"/>
    </row>
    <row r="97" spans="1:11" x14ac:dyDescent="0.25">
      <c r="A97" s="12" t="s">
        <v>70</v>
      </c>
      <c r="C97" s="25"/>
      <c r="D97" s="25"/>
      <c r="E97" s="25"/>
      <c r="F97" s="25"/>
      <c r="G97" s="26"/>
      <c r="H97" s="25"/>
      <c r="J97" s="25"/>
      <c r="K97" s="25"/>
    </row>
    <row r="98" spans="1:11" x14ac:dyDescent="0.25">
      <c r="A98" s="27"/>
      <c r="B98" s="17" t="s">
        <v>71</v>
      </c>
      <c r="C98" s="18">
        <f>'[7]Schedule 3A - 2023'!C98</f>
        <v>4320.91</v>
      </c>
      <c r="D98" s="18">
        <f>'[7]Schedule 3A - 2023'!D98</f>
        <v>0</v>
      </c>
      <c r="E98" s="18">
        <f>'[7]Schedule 3A - 2023'!E98</f>
        <v>0</v>
      </c>
      <c r="F98" s="18">
        <f t="shared" ref="F98:F110" si="21">C98+D98-E98</f>
        <v>4320.91</v>
      </c>
      <c r="G98" s="19">
        <v>50</v>
      </c>
      <c r="H98" s="18">
        <f t="shared" ref="H98:H110" si="22">IFERROR(C98/G98,0)</f>
        <v>86.418199999999999</v>
      </c>
      <c r="J98" s="18">
        <f>'[7]Schedule 3A - 2023'!H98</f>
        <v>86.42</v>
      </c>
      <c r="K98" s="18">
        <f t="shared" ref="K98:K111" si="23">J98-H98</f>
        <v>1.8000000000029104E-3</v>
      </c>
    </row>
    <row r="99" spans="1:11" x14ac:dyDescent="0.25">
      <c r="A99" s="27"/>
      <c r="B99" s="17" t="s">
        <v>72</v>
      </c>
      <c r="C99" s="18">
        <f>'[7]Schedule 3A - 2023'!C99</f>
        <v>2615170.14</v>
      </c>
      <c r="D99" s="18">
        <f>'[7]Schedule 3A - 2023'!D99</f>
        <v>0</v>
      </c>
      <c r="E99" s="18">
        <f>'[7]Schedule 3A - 2023'!E99</f>
        <v>0</v>
      </c>
      <c r="F99" s="18">
        <f t="shared" si="21"/>
        <v>2615170.14</v>
      </c>
      <c r="G99" s="19">
        <v>50</v>
      </c>
      <c r="H99" s="18">
        <f t="shared" si="22"/>
        <v>52303.402800000003</v>
      </c>
      <c r="J99" s="18">
        <f>'[7]Schedule 3A - 2023'!H99</f>
        <v>49863.92</v>
      </c>
      <c r="K99" s="18">
        <f t="shared" si="23"/>
        <v>-2439.4828000000052</v>
      </c>
    </row>
    <row r="100" spans="1:11" x14ac:dyDescent="0.25">
      <c r="A100" s="27"/>
      <c r="B100" s="17" t="s">
        <v>73</v>
      </c>
      <c r="C100" s="18">
        <f>'[7]Schedule 3A - 2023'!C100</f>
        <v>10587763.250000004</v>
      </c>
      <c r="D100" s="18">
        <f>'[7]Schedule 3A - 2023'!D100</f>
        <v>135000</v>
      </c>
      <c r="E100" s="18">
        <f>'[7]Schedule 3A - 2023'!E100</f>
        <v>0</v>
      </c>
      <c r="F100" s="18">
        <f t="shared" si="21"/>
        <v>10722763.250000004</v>
      </c>
      <c r="G100" s="19">
        <v>55</v>
      </c>
      <c r="H100" s="18">
        <f t="shared" si="22"/>
        <v>192504.78636363643</v>
      </c>
      <c r="J100" s="18">
        <f>'[7]Schedule 3A - 2023'!H100</f>
        <v>192504.92</v>
      </c>
      <c r="K100" s="18">
        <f t="shared" si="23"/>
        <v>0.13363636357826181</v>
      </c>
    </row>
    <row r="101" spans="1:11" x14ac:dyDescent="0.25">
      <c r="A101" s="27"/>
      <c r="B101" s="17" t="s">
        <v>74</v>
      </c>
      <c r="C101" s="18">
        <f>'[7]Schedule 3A - 2023'!C101</f>
        <v>1919263.0599999998</v>
      </c>
      <c r="D101" s="18">
        <f>'[7]Schedule 3A - 2023'!D101</f>
        <v>40000</v>
      </c>
      <c r="E101" s="18">
        <f>'[7]Schedule 3A - 2023'!E101</f>
        <v>0</v>
      </c>
      <c r="F101" s="18">
        <f t="shared" si="21"/>
        <v>1959263.0599999998</v>
      </c>
      <c r="G101" s="19">
        <v>20</v>
      </c>
      <c r="H101" s="18">
        <f t="shared" si="22"/>
        <v>95963.152999999991</v>
      </c>
      <c r="J101" s="18">
        <f>'[7]Schedule 3A - 2023'!H101</f>
        <v>43089.43</v>
      </c>
      <c r="K101" s="18">
        <f t="shared" si="23"/>
        <v>-52873.722999999991</v>
      </c>
    </row>
    <row r="102" spans="1:11" x14ac:dyDescent="0.25">
      <c r="A102" s="27"/>
      <c r="B102" s="17" t="s">
        <v>75</v>
      </c>
      <c r="C102" s="18">
        <f>'[7]Schedule 3A - 2023'!C102</f>
        <v>19296.990000000002</v>
      </c>
      <c r="D102" s="18">
        <f>'[7]Schedule 3A - 2023'!D102</f>
        <v>0</v>
      </c>
      <c r="E102" s="18">
        <f>'[7]Schedule 3A - 2023'!E102</f>
        <v>0</v>
      </c>
      <c r="F102" s="18">
        <f t="shared" si="21"/>
        <v>19296.990000000002</v>
      </c>
      <c r="G102" s="19">
        <v>40</v>
      </c>
      <c r="H102" s="18">
        <f t="shared" si="22"/>
        <v>482.42475000000002</v>
      </c>
      <c r="J102" s="18">
        <f>'[7]Schedule 3A - 2023'!H102</f>
        <v>318.87</v>
      </c>
      <c r="K102" s="18">
        <f t="shared" si="23"/>
        <v>-163.55475000000001</v>
      </c>
    </row>
    <row r="103" spans="1:11" x14ac:dyDescent="0.25">
      <c r="A103" s="27"/>
      <c r="B103" s="17" t="s">
        <v>76</v>
      </c>
      <c r="C103" s="18">
        <f>'[7]Schedule 3A - 2023'!C103</f>
        <v>88444.14</v>
      </c>
      <c r="D103" s="18">
        <f>'[7]Schedule 3A - 2023'!D103</f>
        <v>63706.7</v>
      </c>
      <c r="E103" s="18">
        <f>'[7]Schedule 3A - 2023'!E103</f>
        <v>0</v>
      </c>
      <c r="F103" s="18">
        <f t="shared" si="21"/>
        <v>152150.84</v>
      </c>
      <c r="G103" s="19">
        <v>30</v>
      </c>
      <c r="H103" s="18">
        <f t="shared" si="22"/>
        <v>2948.1379999999999</v>
      </c>
      <c r="J103" s="18">
        <f>'[7]Schedule 3A - 2023'!H103</f>
        <v>1912.16</v>
      </c>
      <c r="K103" s="18">
        <f t="shared" si="23"/>
        <v>-1035.9779999999998</v>
      </c>
    </row>
    <row r="104" spans="1:11" x14ac:dyDescent="0.25">
      <c r="A104" s="27"/>
      <c r="B104" s="17" t="s">
        <v>77</v>
      </c>
      <c r="C104" s="18">
        <f>'[7]Schedule 3A - 2023'!C104</f>
        <v>1437633.4100000004</v>
      </c>
      <c r="D104" s="18">
        <f>'[7]Schedule 3A - 2023'!D104</f>
        <v>193000</v>
      </c>
      <c r="E104" s="18">
        <f>'[7]Schedule 3A - 2023'!E104</f>
        <v>0</v>
      </c>
      <c r="F104" s="18">
        <f t="shared" si="21"/>
        <v>1630633.4100000004</v>
      </c>
      <c r="G104" s="19">
        <v>7</v>
      </c>
      <c r="H104" s="18">
        <f t="shared" si="22"/>
        <v>205376.20142857148</v>
      </c>
      <c r="J104" s="18">
        <f>'[7]Schedule 3A - 2023'!H104</f>
        <v>142371.72</v>
      </c>
      <c r="K104" s="18">
        <f t="shared" si="23"/>
        <v>-63004.481428571482</v>
      </c>
    </row>
    <row r="105" spans="1:11" x14ac:dyDescent="0.25">
      <c r="A105" s="27"/>
      <c r="B105" s="17" t="s">
        <v>78</v>
      </c>
      <c r="C105" s="18">
        <f>'[7]Schedule 3A - 2023'!C105</f>
        <v>0</v>
      </c>
      <c r="D105" s="18">
        <f>'[7]Schedule 3A - 2023'!D105</f>
        <v>0</v>
      </c>
      <c r="E105" s="18">
        <f>'[7]Schedule 3A - 2023'!E105</f>
        <v>0</v>
      </c>
      <c r="F105" s="18">
        <f t="shared" si="21"/>
        <v>0</v>
      </c>
      <c r="G105" s="19">
        <v>5</v>
      </c>
      <c r="H105" s="18">
        <f t="shared" si="22"/>
        <v>0</v>
      </c>
      <c r="J105" s="18">
        <f>'[7]Schedule 3A - 2023'!H105</f>
        <v>0</v>
      </c>
      <c r="K105" s="18">
        <f t="shared" si="23"/>
        <v>0</v>
      </c>
    </row>
    <row r="106" spans="1:11" x14ac:dyDescent="0.25">
      <c r="A106" s="27"/>
      <c r="B106" s="17" t="s">
        <v>79</v>
      </c>
      <c r="C106" s="18">
        <f>'[7]Schedule 3A - 2023'!C106</f>
        <v>2848036.9499999979</v>
      </c>
      <c r="D106" s="18">
        <f>'[7]Schedule 3A - 2023'!D106</f>
        <v>366451.59</v>
      </c>
      <c r="E106" s="18">
        <f>'[7]Schedule 3A - 2023'!E106</f>
        <v>0</v>
      </c>
      <c r="F106" s="18">
        <f t="shared" si="21"/>
        <v>3214488.5399999977</v>
      </c>
      <c r="G106" s="19">
        <v>20</v>
      </c>
      <c r="H106" s="18">
        <f t="shared" si="22"/>
        <v>142401.84749999989</v>
      </c>
      <c r="J106" s="18">
        <f>'[7]Schedule 3A - 2023'!H106</f>
        <v>111886.23</v>
      </c>
      <c r="K106" s="18">
        <f t="shared" si="23"/>
        <v>-30515.617499999891</v>
      </c>
    </row>
    <row r="107" spans="1:11" x14ac:dyDescent="0.25">
      <c r="A107" s="27"/>
      <c r="B107" s="17" t="s">
        <v>63</v>
      </c>
      <c r="C107" s="18">
        <f>'[7]Schedule 3A - 2023'!C107</f>
        <v>0</v>
      </c>
      <c r="D107" s="18">
        <f>'[7]Schedule 3A - 2023'!D107</f>
        <v>0</v>
      </c>
      <c r="E107" s="18">
        <f>'[7]Schedule 3A - 2023'!E107</f>
        <v>0</v>
      </c>
      <c r="F107" s="18">
        <f t="shared" si="21"/>
        <v>0</v>
      </c>
      <c r="G107" s="19">
        <v>15</v>
      </c>
      <c r="H107" s="18">
        <f t="shared" si="22"/>
        <v>0</v>
      </c>
      <c r="J107" s="18">
        <f>'[7]Schedule 3A - 2023'!H107</f>
        <v>0</v>
      </c>
      <c r="K107" s="18">
        <f t="shared" si="23"/>
        <v>0</v>
      </c>
    </row>
    <row r="108" spans="1:11" x14ac:dyDescent="0.25">
      <c r="A108" s="27"/>
      <c r="B108" s="17" t="s">
        <v>80</v>
      </c>
      <c r="C108" s="18">
        <f>'[7]Schedule 3A - 2023'!C108</f>
        <v>5623403.629999998</v>
      </c>
      <c r="D108" s="18">
        <f>'[7]Schedule 3A - 2023'!D108</f>
        <v>138983.01999999999</v>
      </c>
      <c r="E108" s="18">
        <f>'[7]Schedule 3A - 2023'!E108</f>
        <v>0</v>
      </c>
      <c r="F108" s="18">
        <f t="shared" si="21"/>
        <v>5762386.6499999976</v>
      </c>
      <c r="G108" s="19">
        <v>20</v>
      </c>
      <c r="H108" s="18">
        <f t="shared" si="22"/>
        <v>281170.18149999989</v>
      </c>
      <c r="J108" s="18">
        <f>'[7]Schedule 3A - 2023'!H108</f>
        <v>222044.94</v>
      </c>
      <c r="K108" s="18">
        <f t="shared" si="23"/>
        <v>-59125.241499999887</v>
      </c>
    </row>
    <row r="109" spans="1:11" x14ac:dyDescent="0.25">
      <c r="A109" s="27"/>
      <c r="B109" s="17" t="s">
        <v>81</v>
      </c>
      <c r="C109" s="18">
        <f>'[7]Schedule 3A - 2023'!C109</f>
        <v>59031.369999999995</v>
      </c>
      <c r="D109" s="18">
        <f>'[7]Schedule 3A - 2023'!D109</f>
        <v>0</v>
      </c>
      <c r="E109" s="18">
        <f>'[7]Schedule 3A - 2023'!E109</f>
        <v>0</v>
      </c>
      <c r="F109" s="18">
        <f t="shared" si="21"/>
        <v>59031.369999999995</v>
      </c>
      <c r="G109" s="19">
        <v>40</v>
      </c>
      <c r="H109" s="18">
        <f t="shared" si="22"/>
        <v>1475.7842499999999</v>
      </c>
      <c r="J109" s="18">
        <f>'[7]Schedule 3A - 2023'!H109</f>
        <v>1129.08</v>
      </c>
      <c r="K109" s="18">
        <f t="shared" si="23"/>
        <v>-346.70425</v>
      </c>
    </row>
    <row r="110" spans="1:11" x14ac:dyDescent="0.25">
      <c r="A110" s="27"/>
      <c r="B110" s="17" t="s">
        <v>82</v>
      </c>
      <c r="C110" s="18">
        <f>'[7]Schedule 3A - 2023'!C110</f>
        <v>2152408.6399999997</v>
      </c>
      <c r="D110" s="18">
        <f>'[7]Schedule 3A - 2023'!D110</f>
        <v>810234.67</v>
      </c>
      <c r="E110" s="18">
        <f>'[7]Schedule 3A - 2023'!E110</f>
        <v>0</v>
      </c>
      <c r="F110" s="18">
        <f t="shared" si="21"/>
        <v>2962643.3099999996</v>
      </c>
      <c r="G110" s="19">
        <v>40</v>
      </c>
      <c r="H110" s="18">
        <f t="shared" si="22"/>
        <v>53810.215999999993</v>
      </c>
      <c r="J110" s="18">
        <f>'[7]Schedule 3A - 2023'!H110</f>
        <v>19232.490000000002</v>
      </c>
      <c r="K110" s="18">
        <f t="shared" si="23"/>
        <v>-34577.725999999995</v>
      </c>
    </row>
    <row r="111" spans="1:11" x14ac:dyDescent="0.25">
      <c r="A111" s="27"/>
      <c r="B111" s="17" t="s">
        <v>15</v>
      </c>
      <c r="C111" s="20"/>
      <c r="D111" s="20"/>
      <c r="E111" s="20"/>
      <c r="F111" s="20"/>
      <c r="G111" s="28"/>
      <c r="H111" s="20">
        <f>'[7]Schedule 3A - 2023'!H111</f>
        <v>-67343.759999999995</v>
      </c>
      <c r="J111" s="20">
        <f>'[7]Schedule 3A - 2023'!H111</f>
        <v>-67343.759999999995</v>
      </c>
      <c r="K111" s="20">
        <f t="shared" si="23"/>
        <v>0</v>
      </c>
    </row>
    <row r="112" spans="1:11" s="24" customFormat="1" ht="18" customHeight="1" x14ac:dyDescent="0.25">
      <c r="A112" s="12" t="s">
        <v>83</v>
      </c>
      <c r="B112" s="12"/>
      <c r="C112" s="22">
        <f t="shared" ref="C112:F112" si="24">SUBTOTAL(9,C98:C111)</f>
        <v>27354772.490000006</v>
      </c>
      <c r="D112" s="22">
        <f t="shared" ref="D112:E112" si="25">SUBTOTAL(9,D98:D111)</f>
        <v>1747375.98</v>
      </c>
      <c r="E112" s="22">
        <f t="shared" si="25"/>
        <v>0</v>
      </c>
      <c r="F112" s="22">
        <f t="shared" si="24"/>
        <v>29102148.470000003</v>
      </c>
      <c r="G112" s="23"/>
      <c r="H112" s="22">
        <f>SUBTOTAL(9,H98:H111)</f>
        <v>961178.79379220773</v>
      </c>
      <c r="J112" s="22">
        <f>SUBTOTAL(9,J98:J111)</f>
        <v>717096.41999999981</v>
      </c>
      <c r="K112" s="22">
        <f>SUBTOTAL(9,K98:K111)</f>
        <v>-244082.37379220771</v>
      </c>
    </row>
    <row r="113" spans="1:15" x14ac:dyDescent="0.25">
      <c r="C113" s="30"/>
      <c r="D113" s="30"/>
      <c r="E113" s="30"/>
      <c r="F113" s="30"/>
      <c r="G113" s="32"/>
      <c r="H113" s="30"/>
      <c r="J113" s="30"/>
      <c r="K113" s="30"/>
    </row>
    <row r="114" spans="1:15" x14ac:dyDescent="0.25">
      <c r="A114" s="12" t="s">
        <v>84</v>
      </c>
      <c r="C114" s="25"/>
      <c r="D114" s="25"/>
      <c r="E114" s="25"/>
      <c r="F114" s="25"/>
      <c r="G114" s="26"/>
      <c r="H114" s="25"/>
      <c r="J114" s="25"/>
      <c r="K114" s="25"/>
    </row>
    <row r="115" spans="1:15" x14ac:dyDescent="0.25">
      <c r="A115" s="27"/>
      <c r="B115" s="17" t="s">
        <v>85</v>
      </c>
      <c r="C115" s="18">
        <f>'[7]Schedule 3A - 2023'!C115</f>
        <v>357571.19</v>
      </c>
      <c r="D115" s="18">
        <f>'[7]Schedule 3A - 2023'!D115</f>
        <v>35000</v>
      </c>
      <c r="E115" s="18">
        <f>'[7]Schedule 3A - 2023'!E115</f>
        <v>0</v>
      </c>
      <c r="F115" s="18">
        <f t="shared" ref="F115:F121" si="26">C115+D115-E115</f>
        <v>392571.19</v>
      </c>
      <c r="G115" s="19">
        <v>8</v>
      </c>
      <c r="H115" s="18">
        <f t="shared" ref="H115:H121" si="27">IFERROR(C115/G115,0)</f>
        <v>44696.39875</v>
      </c>
      <c r="J115" s="18">
        <f>'[7]Schedule 3A - 2023'!H115</f>
        <v>14005.73</v>
      </c>
      <c r="K115" s="18">
        <f t="shared" ref="K115:K122" si="28">J115-H115</f>
        <v>-30690.668750000001</v>
      </c>
    </row>
    <row r="116" spans="1:15" x14ac:dyDescent="0.25">
      <c r="A116" s="27"/>
      <c r="B116" s="17" t="s">
        <v>86</v>
      </c>
      <c r="C116" s="18">
        <f>'[7]Schedule 3A - 2023'!C116</f>
        <v>211681.52</v>
      </c>
      <c r="D116" s="18">
        <f>'[7]Schedule 3A - 2023'!D116</f>
        <v>0</v>
      </c>
      <c r="E116" s="18">
        <f>'[7]Schedule 3A - 2023'!E116</f>
        <v>0</v>
      </c>
      <c r="F116" s="18">
        <f t="shared" si="26"/>
        <v>211681.52</v>
      </c>
      <c r="G116" s="19">
        <v>11</v>
      </c>
      <c r="H116" s="18">
        <f t="shared" si="27"/>
        <v>19243.774545454544</v>
      </c>
      <c r="J116" s="18">
        <f>'[7]Schedule 3A - 2023'!H116</f>
        <v>14817.83</v>
      </c>
      <c r="K116" s="18">
        <f t="shared" si="28"/>
        <v>-4425.9445454545439</v>
      </c>
    </row>
    <row r="117" spans="1:15" x14ac:dyDescent="0.25">
      <c r="A117" s="27"/>
      <c r="B117" s="17" t="s">
        <v>87</v>
      </c>
      <c r="C117" s="18">
        <f>'[7]Schedule 3A - 2023'!C117</f>
        <v>71771.58</v>
      </c>
      <c r="D117" s="18">
        <f>'[7]Schedule 3A - 2023'!D117</f>
        <v>0</v>
      </c>
      <c r="E117" s="18">
        <f>'[7]Schedule 3A - 2023'!E117</f>
        <v>0</v>
      </c>
      <c r="F117" s="18">
        <f t="shared" si="26"/>
        <v>71771.58</v>
      </c>
      <c r="G117" s="19">
        <v>25</v>
      </c>
      <c r="H117" s="18">
        <f t="shared" si="27"/>
        <v>2870.8632000000002</v>
      </c>
      <c r="J117" s="18">
        <f>'[7]Schedule 3A - 2023'!H117</f>
        <v>2927.31</v>
      </c>
      <c r="K117" s="18">
        <f t="shared" si="28"/>
        <v>56.446799999999712</v>
      </c>
    </row>
    <row r="118" spans="1:15" x14ac:dyDescent="0.25">
      <c r="A118" s="27"/>
      <c r="B118" s="17" t="s">
        <v>88</v>
      </c>
      <c r="C118" s="18">
        <f>'[7]Schedule 3A - 2023'!C118</f>
        <v>53710.58</v>
      </c>
      <c r="D118" s="18">
        <f>'[7]Schedule 3A - 2023'!D118</f>
        <v>0</v>
      </c>
      <c r="E118" s="18">
        <f>'[7]Schedule 3A - 2023'!E118</f>
        <v>0</v>
      </c>
      <c r="F118" s="18">
        <f t="shared" si="26"/>
        <v>53710.58</v>
      </c>
      <c r="G118" s="19">
        <v>25</v>
      </c>
      <c r="H118" s="18">
        <f t="shared" si="27"/>
        <v>2148.4232000000002</v>
      </c>
      <c r="J118" s="18">
        <f>'[7]Schedule 3A - 2023'!H118</f>
        <v>2546.0100000000002</v>
      </c>
      <c r="K118" s="18">
        <f t="shared" si="28"/>
        <v>397.58680000000004</v>
      </c>
    </row>
    <row r="119" spans="1:15" x14ac:dyDescent="0.25">
      <c r="A119" s="27"/>
      <c r="B119" s="17" t="s">
        <v>89</v>
      </c>
      <c r="C119" s="18">
        <f>'[7]Schedule 3A - 2023'!C119</f>
        <v>3289719.18</v>
      </c>
      <c r="D119" s="18">
        <f>'[7]Schedule 3A - 2023'!D119</f>
        <v>623784</v>
      </c>
      <c r="E119" s="18">
        <f>'[7]Schedule 3A - 2023'!E119</f>
        <v>0</v>
      </c>
      <c r="F119" s="18">
        <f t="shared" si="26"/>
        <v>3913503.18</v>
      </c>
      <c r="G119" s="19">
        <v>9</v>
      </c>
      <c r="H119" s="18">
        <f t="shared" si="27"/>
        <v>365524.35333333333</v>
      </c>
      <c r="J119" s="18">
        <f>'[7]Schedule 3A - 2023'!H119</f>
        <v>302941.39</v>
      </c>
      <c r="K119" s="18">
        <f t="shared" si="28"/>
        <v>-62582.963333333319</v>
      </c>
    </row>
    <row r="120" spans="1:15" x14ac:dyDescent="0.25">
      <c r="A120" s="27"/>
      <c r="B120" s="17" t="s">
        <v>90</v>
      </c>
      <c r="C120" s="18">
        <f>'[7]Schedule 3A - 2023'!C120</f>
        <v>1459849.11</v>
      </c>
      <c r="D120" s="18">
        <f>'[7]Schedule 3A - 2023'!D120</f>
        <v>389475.16</v>
      </c>
      <c r="E120" s="18">
        <f>'[7]Schedule 3A - 2023'!E120</f>
        <v>0</v>
      </c>
      <c r="F120" s="18">
        <f t="shared" si="26"/>
        <v>1849324.27</v>
      </c>
      <c r="G120" s="19">
        <v>20</v>
      </c>
      <c r="H120" s="18">
        <f t="shared" si="27"/>
        <v>72992.455500000011</v>
      </c>
      <c r="J120" s="18">
        <f>'[7]Schedule 3A - 2023'!H120</f>
        <v>58393.96</v>
      </c>
      <c r="K120" s="18">
        <f t="shared" si="28"/>
        <v>-14598.495500000012</v>
      </c>
    </row>
    <row r="121" spans="1:15" x14ac:dyDescent="0.25">
      <c r="A121" s="27"/>
      <c r="B121" s="17" t="s">
        <v>91</v>
      </c>
      <c r="C121" s="18">
        <f>'[7]Schedule 3A - 2023'!C121</f>
        <v>1003858.15</v>
      </c>
      <c r="D121" s="18">
        <f>'[7]Schedule 3A - 2023'!D121</f>
        <v>0</v>
      </c>
      <c r="E121" s="18">
        <f>'[7]Schedule 3A - 2023'!E121</f>
        <v>0</v>
      </c>
      <c r="F121" s="18">
        <f t="shared" si="26"/>
        <v>1003858.15</v>
      </c>
      <c r="G121" s="33">
        <v>20</v>
      </c>
      <c r="H121" s="18">
        <f t="shared" si="27"/>
        <v>50192.907500000001</v>
      </c>
      <c r="J121" s="18">
        <f>'[7]Schedule 3A - 2023'!H121</f>
        <v>50193.33</v>
      </c>
      <c r="K121" s="18">
        <f t="shared" si="28"/>
        <v>0.42250000000058208</v>
      </c>
      <c r="L121" s="43"/>
      <c r="N121" s="13" t="s">
        <v>131</v>
      </c>
      <c r="O121" s="13">
        <v>-10538</v>
      </c>
    </row>
    <row r="122" spans="1:15" x14ac:dyDescent="0.25">
      <c r="A122" s="27"/>
      <c r="B122" s="17" t="s">
        <v>15</v>
      </c>
      <c r="C122" s="20"/>
      <c r="D122" s="20"/>
      <c r="E122" s="20"/>
      <c r="F122" s="20"/>
      <c r="G122" s="34"/>
      <c r="H122" s="20">
        <f>'[7]Schedule 3A - 2023'!H122</f>
        <v>19267.32</v>
      </c>
      <c r="J122" s="20">
        <f>'[7]Schedule 3A - 2023'!H122</f>
        <v>19267.32</v>
      </c>
      <c r="K122" s="20">
        <f t="shared" si="28"/>
        <v>0</v>
      </c>
    </row>
    <row r="123" spans="1:15" s="24" customFormat="1" ht="18" customHeight="1" x14ac:dyDescent="0.25">
      <c r="A123" s="12" t="s">
        <v>92</v>
      </c>
      <c r="B123" s="12"/>
      <c r="C123" s="22">
        <f t="shared" ref="C123:F123" si="29">SUBTOTAL(9,C115:C122)</f>
        <v>6448161.3100000005</v>
      </c>
      <c r="D123" s="22">
        <f t="shared" ref="D123:E123" si="30">SUBTOTAL(9,D115:D122)</f>
        <v>1048259.1599999999</v>
      </c>
      <c r="E123" s="22">
        <f t="shared" si="30"/>
        <v>0</v>
      </c>
      <c r="F123" s="22">
        <f t="shared" si="29"/>
        <v>7496420.4700000007</v>
      </c>
      <c r="G123" s="29"/>
      <c r="H123" s="22">
        <f>SUBTOTAL(9,H115:H122)</f>
        <v>576936.49602878781</v>
      </c>
      <c r="J123" s="22">
        <f>SUBTOTAL(9,J115:J122)</f>
        <v>465092.88000000006</v>
      </c>
      <c r="K123" s="22">
        <f>SUBTOTAL(9,K115:K122)</f>
        <v>-111843.61602878787</v>
      </c>
    </row>
    <row r="124" spans="1:15" x14ac:dyDescent="0.25">
      <c r="C124" s="30"/>
      <c r="D124" s="30"/>
      <c r="E124" s="30"/>
      <c r="F124" s="30"/>
      <c r="H124" s="30"/>
      <c r="J124" s="30"/>
      <c r="K124" s="30"/>
    </row>
    <row r="125" spans="1:15" x14ac:dyDescent="0.25">
      <c r="A125" s="12" t="s">
        <v>93</v>
      </c>
      <c r="C125" s="25"/>
      <c r="D125" s="25"/>
      <c r="E125" s="25"/>
      <c r="F125" s="25"/>
      <c r="G125" s="26"/>
      <c r="H125" s="25"/>
      <c r="J125" s="25"/>
      <c r="K125" s="25"/>
    </row>
    <row r="126" spans="1:15" x14ac:dyDescent="0.25">
      <c r="A126" s="27"/>
      <c r="B126" s="17" t="s">
        <v>93</v>
      </c>
      <c r="C126" s="20">
        <f>'[7]Schedule 3A - 2023'!C126</f>
        <v>1165687.07</v>
      </c>
      <c r="D126" s="20">
        <f>'[7]Schedule 3A - 2023'!D126</f>
        <v>0</v>
      </c>
      <c r="E126" s="20">
        <f>'[7]Schedule 3A - 2023'!E126</f>
        <v>0</v>
      </c>
      <c r="F126" s="20">
        <f>C126+D126-E126</f>
        <v>1165687.07</v>
      </c>
      <c r="G126" s="28">
        <v>0</v>
      </c>
      <c r="H126" s="20">
        <f t="shared" ref="H126" si="31">IFERROR(C126/G126,0)</f>
        <v>0</v>
      </c>
      <c r="J126" s="20">
        <f>'[7]Schedule 3A - 2023'!H126</f>
        <v>0</v>
      </c>
      <c r="K126" s="20">
        <f>J126-H126</f>
        <v>0</v>
      </c>
    </row>
    <row r="127" spans="1:15" s="24" customFormat="1" ht="18.75" customHeight="1" x14ac:dyDescent="0.25">
      <c r="A127" s="12" t="s">
        <v>94</v>
      </c>
      <c r="B127" s="12"/>
      <c r="C127" s="22">
        <f t="shared" ref="C127:F127" si="32">SUBTOTAL(9,C126)</f>
        <v>1165687.07</v>
      </c>
      <c r="D127" s="22">
        <f t="shared" ref="D127:E127" si="33">SUBTOTAL(9,D126)</f>
        <v>0</v>
      </c>
      <c r="E127" s="22">
        <f t="shared" si="33"/>
        <v>0</v>
      </c>
      <c r="F127" s="22">
        <f t="shared" si="32"/>
        <v>1165687.07</v>
      </c>
      <c r="G127" s="23"/>
      <c r="H127" s="22">
        <f>SUBTOTAL(9,H126)</f>
        <v>0</v>
      </c>
      <c r="J127" s="22">
        <f>SUBTOTAL(9,J126)</f>
        <v>0</v>
      </c>
      <c r="K127" s="22">
        <f>SUBTOTAL(9,K126)</f>
        <v>0</v>
      </c>
    </row>
    <row r="128" spans="1:15" s="24" customFormat="1" ht="18.75" customHeight="1" x14ac:dyDescent="0.25">
      <c r="A128" s="12"/>
      <c r="B128" s="12"/>
      <c r="C128" s="22"/>
      <c r="D128" s="22"/>
      <c r="E128" s="22"/>
      <c r="F128" s="22"/>
      <c r="G128" s="23"/>
      <c r="H128" s="22"/>
      <c r="J128" s="22"/>
      <c r="K128" s="22"/>
    </row>
    <row r="129" spans="1:12" x14ac:dyDescent="0.25">
      <c r="A129" s="12" t="s">
        <v>95</v>
      </c>
      <c r="C129" s="25"/>
      <c r="D129" s="25"/>
      <c r="E129" s="25"/>
      <c r="F129" s="25"/>
      <c r="G129" s="26"/>
      <c r="H129" s="25"/>
      <c r="J129" s="25"/>
      <c r="K129" s="25"/>
    </row>
    <row r="130" spans="1:12" x14ac:dyDescent="0.25">
      <c r="A130" s="27"/>
      <c r="B130" s="17" t="s">
        <v>18</v>
      </c>
      <c r="C130" s="18">
        <f>'[7]Schedule 3A - 2023'!C130</f>
        <v>6184735</v>
      </c>
      <c r="D130" s="18">
        <f>'[7]Schedule 3A - 2023'!D130</f>
        <v>0</v>
      </c>
      <c r="E130" s="18">
        <f>'[7]Schedule 3A - 2023'!E130</f>
        <v>0</v>
      </c>
      <c r="F130" s="18">
        <f t="shared" ref="F130:F136" si="34">C130+D130-E130</f>
        <v>6184735</v>
      </c>
      <c r="G130" s="19">
        <v>72</v>
      </c>
      <c r="H130" s="18">
        <f t="shared" ref="H130:H136" si="35">IFERROR(C130/G130,0)</f>
        <v>85899.097222222219</v>
      </c>
      <c r="J130" s="18">
        <f>'[7]Schedule 3A - 2023'!H130</f>
        <v>85899.1</v>
      </c>
      <c r="K130" s="18">
        <f t="shared" ref="K130:K137" si="36">J130-H130</f>
        <v>2.7777777868323028E-3</v>
      </c>
    </row>
    <row r="131" spans="1:12" x14ac:dyDescent="0.25">
      <c r="A131" s="27"/>
      <c r="B131" s="17" t="s">
        <v>96</v>
      </c>
      <c r="C131" s="18">
        <f>'[7]Schedule 3A - 2023'!C131</f>
        <v>13200669.02</v>
      </c>
      <c r="D131" s="18">
        <f>'[7]Schedule 3A - 2023'!D131</f>
        <v>0</v>
      </c>
      <c r="E131" s="18">
        <f>'[7]Schedule 3A - 2023'!E131</f>
        <v>0</v>
      </c>
      <c r="F131" s="18">
        <f t="shared" si="34"/>
        <v>13200669.02</v>
      </c>
      <c r="G131" s="19">
        <v>60</v>
      </c>
      <c r="H131" s="18">
        <f t="shared" si="35"/>
        <v>220011.15033333332</v>
      </c>
      <c r="J131" s="18">
        <f>'[7]Schedule 3A - 2023'!H131</f>
        <v>200436.58</v>
      </c>
      <c r="K131" s="18">
        <f t="shared" si="36"/>
        <v>-19574.570333333337</v>
      </c>
    </row>
    <row r="132" spans="1:12" x14ac:dyDescent="0.25">
      <c r="A132" s="27"/>
      <c r="B132" s="17" t="s">
        <v>97</v>
      </c>
      <c r="C132" s="18">
        <f>'[7]Schedule 3A - 2023'!C132</f>
        <v>20890968.260000002</v>
      </c>
      <c r="D132" s="18">
        <f>'[7]Schedule 3A - 2023'!D132</f>
        <v>0</v>
      </c>
      <c r="E132" s="18">
        <f>'[7]Schedule 3A - 2023'!E132</f>
        <v>0</v>
      </c>
      <c r="F132" s="18">
        <f t="shared" si="34"/>
        <v>20890968.260000002</v>
      </c>
      <c r="G132" s="19">
        <v>40</v>
      </c>
      <c r="H132" s="18">
        <f t="shared" si="35"/>
        <v>522274.20650000003</v>
      </c>
      <c r="J132" s="18">
        <f>'[7]Schedule 3A - 2023'!H132</f>
        <v>522274.21</v>
      </c>
      <c r="K132" s="18">
        <f t="shared" si="36"/>
        <v>3.4999999916180968E-3</v>
      </c>
    </row>
    <row r="133" spans="1:12" x14ac:dyDescent="0.25">
      <c r="A133" s="27"/>
      <c r="B133" s="17" t="s">
        <v>22</v>
      </c>
      <c r="C133" s="18">
        <f>'[7]Schedule 3A - 2023'!C133</f>
        <v>548443.35</v>
      </c>
      <c r="D133" s="18">
        <f>'[7]Schedule 3A - 2023'!D133</f>
        <v>800000</v>
      </c>
      <c r="E133" s="18">
        <f>'[7]Schedule 3A - 2023'!E133</f>
        <v>0</v>
      </c>
      <c r="F133" s="18">
        <f t="shared" si="34"/>
        <v>1348443.35</v>
      </c>
      <c r="G133" s="19">
        <v>2</v>
      </c>
      <c r="H133" s="18">
        <f t="shared" si="35"/>
        <v>274221.67499999999</v>
      </c>
      <c r="J133" s="18">
        <f>'[7]Schedule 3A - 2023'!H133</f>
        <v>0</v>
      </c>
      <c r="K133" s="18">
        <f t="shared" si="36"/>
        <v>-274221.67499999999</v>
      </c>
      <c r="L133" s="43" t="s">
        <v>123</v>
      </c>
    </row>
    <row r="134" spans="1:12" x14ac:dyDescent="0.25">
      <c r="A134" s="27"/>
      <c r="B134" s="17" t="s">
        <v>24</v>
      </c>
      <c r="C134" s="18">
        <f>'[7]Schedule 3A - 2023'!C134</f>
        <v>3655939.21</v>
      </c>
      <c r="D134" s="18">
        <f>'[7]Schedule 3A - 2023'!D134</f>
        <v>0</v>
      </c>
      <c r="E134" s="18">
        <f>'[7]Schedule 3A - 2023'!E134</f>
        <v>0</v>
      </c>
      <c r="F134" s="18">
        <f t="shared" si="34"/>
        <v>3655939.21</v>
      </c>
      <c r="G134" s="19">
        <v>45</v>
      </c>
      <c r="H134" s="18">
        <f t="shared" si="35"/>
        <v>81243.093555555548</v>
      </c>
      <c r="J134" s="18">
        <f>'[7]Schedule 3A - 2023'!H134</f>
        <v>81243.09</v>
      </c>
      <c r="K134" s="18">
        <f t="shared" si="36"/>
        <v>-3.5555555514292791E-3</v>
      </c>
    </row>
    <row r="135" spans="1:12" x14ac:dyDescent="0.25">
      <c r="A135" s="27"/>
      <c r="B135" s="17" t="s">
        <v>26</v>
      </c>
      <c r="C135" s="18">
        <f>'[7]Schedule 3A - 2023'!C135</f>
        <v>2870009.21</v>
      </c>
      <c r="D135" s="18">
        <f>'[7]Schedule 3A - 2023'!D135</f>
        <v>20199.830000000002</v>
      </c>
      <c r="E135" s="18">
        <f>'[7]Schedule 3A - 2023'!E135</f>
        <v>0</v>
      </c>
      <c r="F135" s="18">
        <f t="shared" si="34"/>
        <v>2890209.04</v>
      </c>
      <c r="G135" s="19">
        <v>30</v>
      </c>
      <c r="H135" s="18">
        <f t="shared" si="35"/>
        <v>95666.973666666672</v>
      </c>
      <c r="J135" s="18">
        <f>'[7]Schedule 3A - 2023'!H135</f>
        <v>95666.97</v>
      </c>
      <c r="K135" s="18">
        <f t="shared" si="36"/>
        <v>-3.6666666710516438E-3</v>
      </c>
    </row>
    <row r="136" spans="1:12" x14ac:dyDescent="0.25">
      <c r="A136" s="27"/>
      <c r="B136" s="13" t="s">
        <v>98</v>
      </c>
      <c r="C136" s="18">
        <f>'[7]Schedule 3A - 2023'!C136</f>
        <v>779651</v>
      </c>
      <c r="D136" s="18">
        <f>'[7]Schedule 3A - 2023'!D136</f>
        <v>0</v>
      </c>
      <c r="E136" s="18">
        <f>'[7]Schedule 3A - 2023'!E136</f>
        <v>0</v>
      </c>
      <c r="F136" s="18">
        <f t="shared" si="34"/>
        <v>779651</v>
      </c>
      <c r="G136" s="19">
        <v>30</v>
      </c>
      <c r="H136" s="18">
        <f t="shared" si="35"/>
        <v>25988.366666666665</v>
      </c>
      <c r="J136" s="18">
        <f>'[7]Schedule 3A - 2023'!H136</f>
        <v>25988.37</v>
      </c>
      <c r="K136" s="18">
        <f t="shared" si="36"/>
        <v>3.3333333340124227E-3</v>
      </c>
    </row>
    <row r="137" spans="1:12" x14ac:dyDescent="0.25">
      <c r="A137" s="27"/>
      <c r="B137" s="17" t="s">
        <v>15</v>
      </c>
      <c r="C137" s="20"/>
      <c r="D137" s="20"/>
      <c r="E137" s="20"/>
      <c r="F137" s="20"/>
      <c r="G137" s="28"/>
      <c r="H137" s="20">
        <f>'[7]Schedule 3A - 2023'!H137</f>
        <v>-13981.32</v>
      </c>
      <c r="J137" s="20">
        <f>'[7]Schedule 3A - 2023'!H137</f>
        <v>-13981.32</v>
      </c>
      <c r="K137" s="20">
        <f t="shared" si="36"/>
        <v>0</v>
      </c>
    </row>
    <row r="138" spans="1:12" s="24" customFormat="1" ht="18" customHeight="1" x14ac:dyDescent="0.25">
      <c r="A138" s="12" t="s">
        <v>99</v>
      </c>
      <c r="B138" s="12"/>
      <c r="C138" s="22">
        <f t="shared" ref="C138:F138" si="37">SUBTOTAL(9,C130:C137)</f>
        <v>48130415.050000004</v>
      </c>
      <c r="D138" s="22">
        <f t="shared" ref="D138:E138" si="38">SUBTOTAL(9,D130:D137)</f>
        <v>820199.83</v>
      </c>
      <c r="E138" s="22">
        <f t="shared" si="38"/>
        <v>0</v>
      </c>
      <c r="F138" s="22">
        <f t="shared" si="37"/>
        <v>48950614.880000003</v>
      </c>
      <c r="G138" s="35"/>
      <c r="H138" s="22">
        <f>SUBTOTAL(9,H130:H137)</f>
        <v>1291323.2429444445</v>
      </c>
      <c r="J138" s="22">
        <f>SUBTOTAL(9,J130:J137)</f>
        <v>997527</v>
      </c>
      <c r="K138" s="22">
        <f>SUBTOTAL(9,K130:K137)</f>
        <v>-293796.24294444441</v>
      </c>
    </row>
    <row r="139" spans="1:12" x14ac:dyDescent="0.25">
      <c r="C139" s="30"/>
      <c r="D139" s="30"/>
      <c r="E139" s="30"/>
      <c r="F139" s="30"/>
      <c r="H139" s="30"/>
      <c r="J139" s="30"/>
      <c r="K139" s="30"/>
    </row>
    <row r="140" spans="1:12" x14ac:dyDescent="0.25">
      <c r="A140" s="24" t="s">
        <v>100</v>
      </c>
      <c r="C140" s="30"/>
      <c r="D140" s="30"/>
      <c r="E140" s="30"/>
      <c r="F140" s="30"/>
      <c r="H140" s="30"/>
      <c r="J140" s="30"/>
      <c r="K140" s="30"/>
    </row>
    <row r="141" spans="1:12" x14ac:dyDescent="0.25">
      <c r="B141" s="13" t="s">
        <v>100</v>
      </c>
      <c r="C141" s="20">
        <f>'[7]Schedule 3A - 2023'!C141</f>
        <v>1180856</v>
      </c>
      <c r="D141" s="20">
        <f>'[7]Schedule 3A - 2023'!D141</f>
        <v>750134.11</v>
      </c>
      <c r="E141" s="20">
        <f>'[7]Schedule 3A - 2023'!E141</f>
        <v>0</v>
      </c>
      <c r="F141" s="20">
        <f>C141+D141</f>
        <v>1930990.1099999999</v>
      </c>
      <c r="G141" s="28"/>
      <c r="H141" s="20">
        <f t="shared" ref="H141" si="39">IFERROR(C141/G141,0)</f>
        <v>0</v>
      </c>
      <c r="J141" s="20">
        <f>'[7]Schedule 3A - 2023'!H141</f>
        <v>113077.75999999999</v>
      </c>
      <c r="K141" s="20">
        <f>J141-H141</f>
        <v>113077.75999999999</v>
      </c>
      <c r="L141" s="43" t="s">
        <v>130</v>
      </c>
    </row>
    <row r="142" spans="1:12" x14ac:dyDescent="0.25">
      <c r="A142" s="24" t="s">
        <v>101</v>
      </c>
      <c r="C142" s="22">
        <f>SUBTOTAL(9,C141)</f>
        <v>1180856</v>
      </c>
      <c r="D142" s="22">
        <f>SUBTOTAL(9,D141)</f>
        <v>750134.11</v>
      </c>
      <c r="E142" s="22">
        <f>SUBTOTAL(9,E141)</f>
        <v>0</v>
      </c>
      <c r="F142" s="22">
        <f>SUBTOTAL(9,F141)</f>
        <v>1930990.1099999999</v>
      </c>
      <c r="G142" s="36"/>
      <c r="H142" s="22">
        <f>SUBTOTAL(9,H141)</f>
        <v>0</v>
      </c>
      <c r="J142" s="22">
        <f>SUBTOTAL(9,J141)</f>
        <v>113077.75999999999</v>
      </c>
      <c r="K142" s="22">
        <f>SUBTOTAL(9,K141)</f>
        <v>113077.75999999999</v>
      </c>
    </row>
    <row r="143" spans="1:12" x14ac:dyDescent="0.25">
      <c r="C143" s="30"/>
      <c r="D143" s="30"/>
      <c r="E143" s="30"/>
      <c r="F143" s="30"/>
      <c r="H143" s="30"/>
      <c r="J143" s="30"/>
      <c r="K143" s="30"/>
    </row>
    <row r="144" spans="1:12" s="24" customFormat="1" ht="18" customHeight="1" x14ac:dyDescent="0.25">
      <c r="A144" s="12" t="s">
        <v>102</v>
      </c>
      <c r="B144" s="12"/>
      <c r="C144" s="22">
        <f>SUBTOTAL(9,C8:C142)</f>
        <v>702516868.71999979</v>
      </c>
      <c r="D144" s="22">
        <f>SUBTOTAL(9,D8:D142)</f>
        <v>18174811.919999994</v>
      </c>
      <c r="E144" s="22">
        <f>SUBTOTAL(9,E8:E142)</f>
        <v>2539585.92</v>
      </c>
      <c r="F144" s="22">
        <f>SUBTOTAL(9,F8:F142)</f>
        <v>718152094.71999955</v>
      </c>
      <c r="G144" s="35"/>
      <c r="H144" s="22">
        <f>SUBTOTAL(9,H8:H142)</f>
        <v>16510566.119966939</v>
      </c>
      <c r="J144" s="22">
        <f>SUBTOTAL(9,J8:J142)</f>
        <v>14244207.460000001</v>
      </c>
      <c r="K144" s="22">
        <f>SUBTOTAL(9,K8:K142)</f>
        <v>-2266358.6599669373</v>
      </c>
    </row>
    <row r="145" spans="1:11" x14ac:dyDescent="0.25">
      <c r="C145" s="37"/>
      <c r="D145" s="37"/>
      <c r="E145" s="37"/>
      <c r="F145" s="37"/>
      <c r="H145" s="37"/>
    </row>
    <row r="146" spans="1:11" x14ac:dyDescent="0.25">
      <c r="A146" s="13" t="s">
        <v>125</v>
      </c>
    </row>
    <row r="147" spans="1:11" ht="64" customHeight="1" x14ac:dyDescent="0.35">
      <c r="A147" s="52" t="s">
        <v>126</v>
      </c>
      <c r="B147" s="52"/>
      <c r="C147" s="52"/>
      <c r="D147" s="52"/>
      <c r="E147" s="52"/>
      <c r="F147" s="52"/>
      <c r="G147" s="52"/>
      <c r="H147" s="52"/>
      <c r="I147" s="52"/>
      <c r="J147" s="52"/>
      <c r="K147" s="52"/>
    </row>
    <row r="148" spans="1:11" ht="34" customHeight="1" x14ac:dyDescent="0.35">
      <c r="A148" s="52" t="s">
        <v>127</v>
      </c>
      <c r="B148" s="52"/>
      <c r="C148" s="52"/>
      <c r="D148" s="52"/>
      <c r="E148" s="52"/>
      <c r="F148" s="52"/>
      <c r="G148" s="52"/>
      <c r="H148" s="52"/>
      <c r="I148" s="52"/>
      <c r="J148" s="52"/>
      <c r="K148" s="52"/>
    </row>
    <row r="149" spans="1:11" ht="14.5" x14ac:dyDescent="0.35">
      <c r="A149" s="52" t="s">
        <v>134</v>
      </c>
      <c r="B149" s="52"/>
      <c r="C149" s="52"/>
      <c r="D149" s="52"/>
      <c r="E149" s="52"/>
      <c r="F149" s="52"/>
      <c r="G149" s="52"/>
      <c r="H149" s="52"/>
      <c r="I149" s="52"/>
      <c r="J149" s="52"/>
      <c r="K149" s="52"/>
    </row>
    <row r="150" spans="1:11" ht="14.5" x14ac:dyDescent="0.35">
      <c r="A150" s="52" t="s">
        <v>133</v>
      </c>
      <c r="B150" s="52"/>
      <c r="C150" s="52"/>
      <c r="D150" s="52"/>
      <c r="E150" s="52"/>
      <c r="F150" s="52"/>
      <c r="G150" s="52"/>
      <c r="H150" s="52"/>
      <c r="I150" s="52"/>
      <c r="J150" s="52"/>
      <c r="K150" s="52"/>
    </row>
  </sheetData>
  <mergeCells count="4">
    <mergeCell ref="A147:K147"/>
    <mergeCell ref="A148:K148"/>
    <mergeCell ref="A149:K149"/>
    <mergeCell ref="A150:K150"/>
  </mergeCells>
  <printOptions horizontalCentered="1"/>
  <pageMargins left="0.70866141732283472" right="0.70866141732283472" top="0.74803149606299213" bottom="0.74803149606299213" header="0.31496062992125984" footer="0.31496062992125984"/>
  <pageSetup scale="5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6549-A418-445A-9A1E-862124629719}">
  <sheetPr>
    <tabColor theme="9" tint="0.39997558519241921"/>
    <pageSetUpPr fitToPage="1"/>
  </sheetPr>
  <dimension ref="A1:O150"/>
  <sheetViews>
    <sheetView view="pageBreakPreview" zoomScale="85" zoomScaleNormal="100" zoomScaleSheetLayoutView="85" workbookViewId="0">
      <selection activeCell="D62" sqref="D62"/>
    </sheetView>
  </sheetViews>
  <sheetFormatPr defaultColWidth="9.1796875" defaultRowHeight="12.5" x14ac:dyDescent="0.25"/>
  <cols>
    <col min="1" max="1" width="5.7265625" style="13" customWidth="1"/>
    <col min="2" max="2" width="31.1796875" style="13" customWidth="1"/>
    <col min="3" max="3" width="13.81640625" style="14" customWidth="1"/>
    <col min="4" max="4" width="12.6328125" style="14" customWidth="1"/>
    <col min="5" max="5" width="12.54296875" style="14" bestFit="1" customWidth="1"/>
    <col min="6" max="6" width="13.26953125" style="14" customWidth="1"/>
    <col min="7" max="7" width="15.26953125" style="15" customWidth="1"/>
    <col min="8" max="8" width="14.08984375" style="14" customWidth="1"/>
    <col min="9" max="9" width="1.7265625" style="13" customWidth="1"/>
    <col min="10" max="10" width="13.453125" style="13" customWidth="1"/>
    <col min="11" max="11" width="11.36328125" style="13" customWidth="1"/>
    <col min="12" max="12" width="9.1796875" style="13"/>
    <col min="13" max="13" width="3.54296875" style="13" customWidth="1"/>
    <col min="14" max="16384" width="9.1796875" style="13"/>
  </cols>
  <sheetData>
    <row r="1" spans="1:12" s="4" customFormat="1" ht="15.75" customHeight="1" x14ac:dyDescent="0.3">
      <c r="A1" s="1" t="s">
        <v>0</v>
      </c>
      <c r="B1" s="2"/>
      <c r="C1" s="2"/>
      <c r="D1" s="2"/>
      <c r="E1" s="3"/>
      <c r="F1" s="2"/>
      <c r="H1" s="5"/>
      <c r="L1" s="44" t="s">
        <v>124</v>
      </c>
    </row>
    <row r="2" spans="1:12" s="4" customFormat="1" ht="15.75" customHeight="1" x14ac:dyDescent="0.25">
      <c r="A2" s="6" t="s">
        <v>103</v>
      </c>
      <c r="B2" s="2"/>
      <c r="C2" s="2"/>
      <c r="D2" s="2"/>
      <c r="E2" s="3"/>
      <c r="F2" s="2"/>
      <c r="H2" s="7"/>
      <c r="L2" s="44" t="str">
        <f>'Schedule 3A - 2023'!L2</f>
        <v>Appendix 2.4</v>
      </c>
    </row>
    <row r="3" spans="1:12" s="4" customFormat="1" ht="15.75" customHeight="1" thickBot="1" x14ac:dyDescent="0.3">
      <c r="A3" s="8" t="s">
        <v>2</v>
      </c>
      <c r="B3" s="2"/>
      <c r="C3" s="2"/>
      <c r="D3" s="2"/>
      <c r="E3" s="3"/>
      <c r="F3" s="2"/>
      <c r="G3" s="2"/>
      <c r="H3" s="2"/>
    </row>
    <row r="4" spans="1:12" s="4" customFormat="1" ht="60.5" customHeight="1" thickBot="1" x14ac:dyDescent="0.3">
      <c r="A4" s="9"/>
      <c r="B4" s="38" t="s">
        <v>3</v>
      </c>
      <c r="C4" s="39" t="s">
        <v>7</v>
      </c>
      <c r="D4" s="39" t="s">
        <v>104</v>
      </c>
      <c r="E4" s="40" t="s">
        <v>105</v>
      </c>
      <c r="F4" s="39" t="s">
        <v>106</v>
      </c>
      <c r="G4" s="41" t="s">
        <v>107</v>
      </c>
      <c r="H4" s="39" t="s">
        <v>128</v>
      </c>
      <c r="I4" s="42"/>
      <c r="J4" s="39" t="s">
        <v>129</v>
      </c>
      <c r="K4" s="39" t="s">
        <v>110</v>
      </c>
      <c r="L4" s="39" t="s">
        <v>109</v>
      </c>
    </row>
    <row r="5" spans="1:12" s="4" customFormat="1" x14ac:dyDescent="0.25">
      <c r="A5" s="10"/>
      <c r="C5" s="9" t="s">
        <v>112</v>
      </c>
      <c r="D5" s="9" t="s">
        <v>113</v>
      </c>
      <c r="E5" s="9" t="s">
        <v>114</v>
      </c>
      <c r="F5" s="9" t="s">
        <v>115</v>
      </c>
      <c r="G5" s="9" t="s">
        <v>116</v>
      </c>
      <c r="H5" s="9" t="s">
        <v>117</v>
      </c>
      <c r="I5" s="9"/>
      <c r="J5" s="9" t="s">
        <v>118</v>
      </c>
      <c r="K5" s="9" t="s">
        <v>119</v>
      </c>
      <c r="L5" s="9" t="s">
        <v>120</v>
      </c>
    </row>
    <row r="6" spans="1:12" s="11" customFormat="1" x14ac:dyDescent="0.25">
      <c r="A6" s="10"/>
    </row>
    <row r="7" spans="1:12" x14ac:dyDescent="0.25">
      <c r="A7" s="12" t="s">
        <v>8</v>
      </c>
      <c r="J7" s="14"/>
      <c r="K7" s="14"/>
    </row>
    <row r="8" spans="1:12" x14ac:dyDescent="0.25">
      <c r="A8" s="16"/>
      <c r="B8" s="17" t="s">
        <v>9</v>
      </c>
      <c r="C8" s="18">
        <f>'[7]Schedule 3A - 2024'!C8</f>
        <v>444911.51999999996</v>
      </c>
      <c r="D8" s="18">
        <f>'[7]Schedule 3A - 2024'!D8</f>
        <v>0</v>
      </c>
      <c r="E8" s="18">
        <f>'[7]Schedule 3A - 2024'!E8</f>
        <v>0</v>
      </c>
      <c r="F8" s="18">
        <f t="shared" ref="F8:F13" si="0">C8+D8-E8</f>
        <v>444911.51999999996</v>
      </c>
      <c r="G8" s="19">
        <v>0</v>
      </c>
      <c r="H8" s="18">
        <f>IFERROR(C8/G8,0)</f>
        <v>0</v>
      </c>
      <c r="J8" s="18">
        <f>'[7]Schedule 3A - 2024'!H8</f>
        <v>0</v>
      </c>
      <c r="K8" s="18">
        <f>J8-H8</f>
        <v>0</v>
      </c>
    </row>
    <row r="9" spans="1:12" x14ac:dyDescent="0.25">
      <c r="A9" s="16"/>
      <c r="B9" s="17" t="s">
        <v>10</v>
      </c>
      <c r="C9" s="18">
        <f>'[7]Schedule 3A - 2024'!C9</f>
        <v>27680.47</v>
      </c>
      <c r="D9" s="18">
        <f>'[7]Schedule 3A - 2024'!D9</f>
        <v>0</v>
      </c>
      <c r="E9" s="18">
        <f>'[7]Schedule 3A - 2024'!E9</f>
        <v>0</v>
      </c>
      <c r="F9" s="18">
        <f t="shared" si="0"/>
        <v>27680.47</v>
      </c>
      <c r="G9" s="19">
        <v>0</v>
      </c>
      <c r="H9" s="18">
        <f t="shared" ref="H9:H13" si="1">IFERROR(C9/G9,0)</f>
        <v>0</v>
      </c>
      <c r="J9" s="18">
        <f>'[7]Schedule 3A - 2024'!H9</f>
        <v>0</v>
      </c>
      <c r="K9" s="18">
        <f t="shared" ref="K9:K14" si="2">J9-H9</f>
        <v>0</v>
      </c>
    </row>
    <row r="10" spans="1:12" x14ac:dyDescent="0.25">
      <c r="A10" s="16"/>
      <c r="B10" s="17" t="s">
        <v>11</v>
      </c>
      <c r="C10" s="18">
        <f>'[7]Schedule 3A - 2024'!C10</f>
        <v>576862.49</v>
      </c>
      <c r="D10" s="18">
        <f>'[7]Schedule 3A - 2024'!D10</f>
        <v>0</v>
      </c>
      <c r="E10" s="18">
        <f>'[7]Schedule 3A - 2024'!E10</f>
        <v>0</v>
      </c>
      <c r="F10" s="18">
        <f t="shared" si="0"/>
        <v>576862.49</v>
      </c>
      <c r="G10" s="19">
        <v>0</v>
      </c>
      <c r="H10" s="18">
        <f t="shared" si="1"/>
        <v>0</v>
      </c>
      <c r="J10" s="18">
        <f>'[7]Schedule 3A - 2024'!H10</f>
        <v>0</v>
      </c>
      <c r="K10" s="18">
        <f t="shared" si="2"/>
        <v>0</v>
      </c>
    </row>
    <row r="11" spans="1:12" x14ac:dyDescent="0.25">
      <c r="A11" s="16"/>
      <c r="B11" s="17" t="s">
        <v>12</v>
      </c>
      <c r="C11" s="18">
        <f>'[7]Schedule 3A - 2024'!C11</f>
        <v>17775.009999999998</v>
      </c>
      <c r="D11" s="18">
        <f>'[7]Schedule 3A - 2024'!D11</f>
        <v>0</v>
      </c>
      <c r="E11" s="18">
        <f>'[7]Schedule 3A - 2024'!E11</f>
        <v>0</v>
      </c>
      <c r="F11" s="18">
        <f>C11+D11-E11</f>
        <v>17775.009999999998</v>
      </c>
      <c r="G11" s="19">
        <v>0</v>
      </c>
      <c r="H11" s="18">
        <f t="shared" si="1"/>
        <v>0</v>
      </c>
      <c r="J11" s="18">
        <f>'[7]Schedule 3A - 2024'!H11</f>
        <v>0</v>
      </c>
      <c r="K11" s="18">
        <f t="shared" si="2"/>
        <v>0</v>
      </c>
    </row>
    <row r="12" spans="1:12" x14ac:dyDescent="0.25">
      <c r="A12" s="16"/>
      <c r="B12" s="17" t="s">
        <v>13</v>
      </c>
      <c r="C12" s="18">
        <f>'[7]Schedule 3A - 2024'!C12</f>
        <v>547992.46000000008</v>
      </c>
      <c r="D12" s="18">
        <f>'[7]Schedule 3A - 2024'!D12</f>
        <v>0</v>
      </c>
      <c r="E12" s="18">
        <f>'[7]Schedule 3A - 2024'!E12</f>
        <v>0</v>
      </c>
      <c r="F12" s="18">
        <f t="shared" si="0"/>
        <v>547992.46000000008</v>
      </c>
      <c r="G12" s="19">
        <v>0</v>
      </c>
      <c r="H12" s="18">
        <f t="shared" si="1"/>
        <v>0</v>
      </c>
      <c r="J12" s="18">
        <f>'[7]Schedule 3A - 2024'!H12</f>
        <v>0</v>
      </c>
      <c r="K12" s="18">
        <f t="shared" si="2"/>
        <v>0</v>
      </c>
    </row>
    <row r="13" spans="1:12" x14ac:dyDescent="0.25">
      <c r="A13" s="16"/>
      <c r="B13" s="17" t="s">
        <v>14</v>
      </c>
      <c r="C13" s="18">
        <f>'[7]Schedule 3A - 2024'!C13</f>
        <v>127211.13000000002</v>
      </c>
      <c r="D13" s="18">
        <f>'[7]Schedule 3A - 2024'!D13</f>
        <v>0</v>
      </c>
      <c r="E13" s="18">
        <f>'[7]Schedule 3A - 2024'!E13</f>
        <v>1568.7</v>
      </c>
      <c r="F13" s="18">
        <f t="shared" si="0"/>
        <v>125642.43000000002</v>
      </c>
      <c r="G13" s="19">
        <v>50</v>
      </c>
      <c r="H13" s="18">
        <f t="shared" si="1"/>
        <v>2544.2226000000005</v>
      </c>
      <c r="J13" s="18">
        <f>'[7]Schedule 3A - 2024'!H13</f>
        <v>1568.7</v>
      </c>
      <c r="K13" s="18">
        <f t="shared" si="2"/>
        <v>-975.52260000000047</v>
      </c>
      <c r="L13" s="43"/>
    </row>
    <row r="14" spans="1:12" x14ac:dyDescent="0.25">
      <c r="A14" s="16"/>
      <c r="B14" s="17" t="s">
        <v>15</v>
      </c>
      <c r="C14" s="20"/>
      <c r="D14" s="20"/>
      <c r="E14" s="20"/>
      <c r="F14" s="20"/>
      <c r="G14" s="21"/>
      <c r="H14" s="20">
        <f>'[7]Schedule 3A - 2024'!H14</f>
        <v>-12.96</v>
      </c>
      <c r="J14" s="20">
        <f>'[7]Schedule 3A - 2024'!H14</f>
        <v>-12.96</v>
      </c>
      <c r="K14" s="20">
        <f t="shared" si="2"/>
        <v>0</v>
      </c>
    </row>
    <row r="15" spans="1:12" s="24" customFormat="1" ht="18.75" customHeight="1" x14ac:dyDescent="0.25">
      <c r="A15" s="12" t="s">
        <v>16</v>
      </c>
      <c r="B15" s="12"/>
      <c r="C15" s="22">
        <f>SUBTOTAL(9,C8:C14)</f>
        <v>1742433.0800000003</v>
      </c>
      <c r="D15" s="22">
        <f>SUBTOTAL(9,D8:D14)</f>
        <v>0</v>
      </c>
      <c r="E15" s="22">
        <f>SUBTOTAL(9,E8:E14)</f>
        <v>1568.7</v>
      </c>
      <c r="F15" s="22">
        <f>SUBTOTAL(9,F8:F14)</f>
        <v>1740864.3800000001</v>
      </c>
      <c r="G15" s="23"/>
      <c r="H15" s="22">
        <f>SUBTOTAL(9,H8:H14)</f>
        <v>2531.2626000000005</v>
      </c>
      <c r="J15" s="22">
        <f>SUBTOTAL(9,J8:J14)</f>
        <v>1555.74</v>
      </c>
      <c r="K15" s="22">
        <f>SUBTOTAL(9,K8:K14)</f>
        <v>-975.52260000000047</v>
      </c>
    </row>
    <row r="16" spans="1:12" x14ac:dyDescent="0.25">
      <c r="C16" s="25"/>
      <c r="D16" s="25"/>
      <c r="E16" s="25"/>
      <c r="F16" s="25"/>
      <c r="G16" s="26"/>
      <c r="H16" s="25"/>
      <c r="J16" s="25"/>
      <c r="K16" s="25"/>
    </row>
    <row r="17" spans="1:15" x14ac:dyDescent="0.25">
      <c r="A17" s="12" t="s">
        <v>17</v>
      </c>
      <c r="C17" s="25"/>
      <c r="D17" s="25"/>
      <c r="E17" s="25"/>
      <c r="F17" s="25"/>
      <c r="G17" s="26"/>
      <c r="H17" s="25"/>
      <c r="J17" s="25"/>
      <c r="K17" s="25"/>
    </row>
    <row r="18" spans="1:15" x14ac:dyDescent="0.25">
      <c r="A18" s="27"/>
      <c r="B18" s="17" t="s">
        <v>18</v>
      </c>
      <c r="C18" s="18">
        <f>'[7]Schedule 3A - 2024'!C18</f>
        <v>52939456.819999985</v>
      </c>
      <c r="D18" s="18">
        <f>'[7]Schedule 3A - 2024'!D18</f>
        <v>2874356.53</v>
      </c>
      <c r="E18" s="18">
        <f>'[7]Schedule 3A - 2024'!E18</f>
        <v>0</v>
      </c>
      <c r="F18" s="18">
        <f t="shared" ref="F18:F27" si="3">C18+D18-E18</f>
        <v>55813813.349999987</v>
      </c>
      <c r="G18" s="19">
        <v>72</v>
      </c>
      <c r="H18" s="18">
        <f t="shared" ref="H18:H27" si="4">IFERROR(C18/G18,0)</f>
        <v>735270.23361111095</v>
      </c>
      <c r="J18" s="18">
        <f>'[7]Schedule 3A - 2024'!H18</f>
        <v>732604.32</v>
      </c>
      <c r="K18" s="18">
        <f t="shared" ref="K18:K28" si="5">J18-H18</f>
        <v>-2665.9136111109983</v>
      </c>
    </row>
    <row r="19" spans="1:15" x14ac:dyDescent="0.25">
      <c r="A19" s="27"/>
      <c r="B19" s="17" t="s">
        <v>19</v>
      </c>
      <c r="C19" s="18">
        <f>'[7]Schedule 3A - 2024'!C19</f>
        <v>10278688.460000001</v>
      </c>
      <c r="D19" s="18">
        <f>'[7]Schedule 3A - 2024'!D19</f>
        <v>0</v>
      </c>
      <c r="E19" s="18">
        <f>'[7]Schedule 3A - 2024'!E19</f>
        <v>0</v>
      </c>
      <c r="F19" s="18">
        <f t="shared" si="3"/>
        <v>10278688.460000001</v>
      </c>
      <c r="G19" s="19">
        <v>40</v>
      </c>
      <c r="H19" s="18">
        <f t="shared" si="4"/>
        <v>256967.21150000003</v>
      </c>
      <c r="J19" s="18">
        <f>'[7]Schedule 3A - 2024'!H19</f>
        <v>256967.21</v>
      </c>
      <c r="K19" s="18">
        <f t="shared" si="5"/>
        <v>-1.5000000421423465E-3</v>
      </c>
    </row>
    <row r="20" spans="1:15" x14ac:dyDescent="0.25">
      <c r="A20" s="27"/>
      <c r="B20" s="17" t="s">
        <v>20</v>
      </c>
      <c r="C20" s="18">
        <f>'[7]Schedule 3A - 2024'!C20</f>
        <v>167912290.10000002</v>
      </c>
      <c r="D20" s="18">
        <f>'[7]Schedule 3A - 2024'!D20</f>
        <v>0</v>
      </c>
      <c r="E20" s="18">
        <f>'[7]Schedule 3A - 2024'!E20</f>
        <v>0</v>
      </c>
      <c r="F20" s="18">
        <f t="shared" si="3"/>
        <v>167912290.10000002</v>
      </c>
      <c r="G20" s="19">
        <v>103</v>
      </c>
      <c r="H20" s="18">
        <f t="shared" si="4"/>
        <v>1630216.4087378643</v>
      </c>
      <c r="J20" s="18">
        <f>'[7]Schedule 3A - 2024'!H20</f>
        <v>1849706.29</v>
      </c>
      <c r="K20" s="18">
        <f t="shared" si="5"/>
        <v>219489.88126213569</v>
      </c>
      <c r="L20" s="43" t="s">
        <v>121</v>
      </c>
    </row>
    <row r="21" spans="1:15" x14ac:dyDescent="0.25">
      <c r="A21" s="27"/>
      <c r="B21" s="17" t="s">
        <v>21</v>
      </c>
      <c r="C21" s="18">
        <f>'[7]Schedule 3A - 2024'!C21</f>
        <v>6711437.5</v>
      </c>
      <c r="D21" s="18">
        <f>'[7]Schedule 3A - 2024'!D21</f>
        <v>0</v>
      </c>
      <c r="E21" s="18">
        <f>'[7]Schedule 3A - 2024'!E21</f>
        <v>0</v>
      </c>
      <c r="F21" s="18">
        <f t="shared" si="3"/>
        <v>6711437.5</v>
      </c>
      <c r="G21" s="19">
        <f>G20</f>
        <v>103</v>
      </c>
      <c r="H21" s="18">
        <f t="shared" si="4"/>
        <v>65159.587378640776</v>
      </c>
      <c r="J21" s="18">
        <f>'[7]Schedule 3A - 2024'!H21</f>
        <v>0</v>
      </c>
      <c r="K21" s="18">
        <f t="shared" si="5"/>
        <v>-65159.587378640776</v>
      </c>
      <c r="L21" s="43" t="s">
        <v>121</v>
      </c>
    </row>
    <row r="22" spans="1:15" x14ac:dyDescent="0.25">
      <c r="A22" s="27"/>
      <c r="B22" s="17" t="s">
        <v>22</v>
      </c>
      <c r="C22" s="18">
        <f>'[7]Schedule 3A - 2024'!C22</f>
        <v>11513951.49</v>
      </c>
      <c r="D22" s="18">
        <f>'[7]Schedule 3A - 2024'!D22</f>
        <v>2200000</v>
      </c>
      <c r="E22" s="18">
        <f>'[7]Schedule 3A - 2024'!E22</f>
        <v>0</v>
      </c>
      <c r="F22" s="18">
        <f t="shared" si="3"/>
        <v>13713951.49</v>
      </c>
      <c r="G22" s="19">
        <v>10</v>
      </c>
      <c r="H22" s="18">
        <f t="shared" si="4"/>
        <v>1151395.149</v>
      </c>
      <c r="J22" s="18">
        <f>'[7]Schedule 3A - 2024'!H22</f>
        <v>1151395.17</v>
      </c>
      <c r="K22" s="18">
        <f t="shared" si="5"/>
        <v>2.0999999949708581E-2</v>
      </c>
    </row>
    <row r="23" spans="1:15" x14ac:dyDescent="0.25">
      <c r="A23" s="27"/>
      <c r="B23" s="17" t="s">
        <v>23</v>
      </c>
      <c r="C23" s="18">
        <f>'[7]Schedule 3A - 2024'!C23</f>
        <v>28222837.399999995</v>
      </c>
      <c r="D23" s="18">
        <f>'[7]Schedule 3A - 2024'!D23</f>
        <v>0</v>
      </c>
      <c r="E23" s="18">
        <f>'[7]Schedule 3A - 2024'!E23</f>
        <v>0</v>
      </c>
      <c r="F23" s="18">
        <f t="shared" si="3"/>
        <v>28222837.399999995</v>
      </c>
      <c r="G23" s="19">
        <v>85</v>
      </c>
      <c r="H23" s="18">
        <f t="shared" si="4"/>
        <v>332033.38117647055</v>
      </c>
      <c r="J23" s="18">
        <f>'[7]Schedule 3A - 2024'!H23</f>
        <v>325384.40000000002</v>
      </c>
      <c r="K23" s="18">
        <f t="shared" si="5"/>
        <v>-6648.9811764705228</v>
      </c>
    </row>
    <row r="24" spans="1:15" x14ac:dyDescent="0.25">
      <c r="A24" s="27"/>
      <c r="B24" s="17" t="s">
        <v>24</v>
      </c>
      <c r="C24" s="18">
        <f>'[7]Schedule 3A - 2024'!C24</f>
        <v>27366286.300000004</v>
      </c>
      <c r="D24" s="18">
        <f>'[7]Schedule 3A - 2024'!D24</f>
        <v>0</v>
      </c>
      <c r="E24" s="18">
        <f>'[7]Schedule 3A - 2024'!E24</f>
        <v>0</v>
      </c>
      <c r="F24" s="18">
        <f t="shared" si="3"/>
        <v>27366286.300000004</v>
      </c>
      <c r="G24" s="19">
        <v>40</v>
      </c>
      <c r="H24" s="18">
        <f t="shared" si="4"/>
        <v>684157.15750000009</v>
      </c>
      <c r="J24" s="18">
        <f>'[7]Schedule 3A - 2024'!H24</f>
        <v>684157.61</v>
      </c>
      <c r="K24" s="18">
        <f t="shared" si="5"/>
        <v>0.45249999989755452</v>
      </c>
      <c r="N24" s="13" t="s">
        <v>131</v>
      </c>
      <c r="O24" s="13">
        <v>-42945</v>
      </c>
    </row>
    <row r="25" spans="1:15" x14ac:dyDescent="0.25">
      <c r="A25" s="27"/>
      <c r="B25" s="17" t="s">
        <v>25</v>
      </c>
      <c r="C25" s="18">
        <f>'[7]Schedule 3A - 2024'!C25</f>
        <v>851180.05</v>
      </c>
      <c r="D25" s="18">
        <f>'[7]Schedule 3A - 2024'!D25</f>
        <v>0</v>
      </c>
      <c r="E25" s="18">
        <f>'[7]Schedule 3A - 2024'!E25</f>
        <v>0</v>
      </c>
      <c r="F25" s="18">
        <f t="shared" si="3"/>
        <v>851180.05</v>
      </c>
      <c r="G25" s="19">
        <v>20</v>
      </c>
      <c r="H25" s="18">
        <f t="shared" si="4"/>
        <v>42559.002500000002</v>
      </c>
      <c r="J25" s="18">
        <f>'[7]Schedule 3A - 2024'!H25</f>
        <v>42559</v>
      </c>
      <c r="K25" s="18">
        <f t="shared" si="5"/>
        <v>-2.5000000023283064E-3</v>
      </c>
    </row>
    <row r="26" spans="1:15" x14ac:dyDescent="0.25">
      <c r="A26" s="27"/>
      <c r="B26" s="17" t="s">
        <v>26</v>
      </c>
      <c r="C26" s="18">
        <f>'[7]Schedule 3A - 2024'!C26</f>
        <v>12065475.450000001</v>
      </c>
      <c r="D26" s="18">
        <f>'[7]Schedule 3A - 2024'!D26</f>
        <v>1321741.02</v>
      </c>
      <c r="E26" s="18">
        <f>'[7]Schedule 3A - 2024'!E26</f>
        <v>0</v>
      </c>
      <c r="F26" s="18">
        <f t="shared" si="3"/>
        <v>13387216.470000001</v>
      </c>
      <c r="G26" s="19">
        <v>30</v>
      </c>
      <c r="H26" s="18">
        <f t="shared" si="4"/>
        <v>402182.51500000001</v>
      </c>
      <c r="J26" s="18">
        <f>'[7]Schedule 3A - 2024'!H26</f>
        <v>402182.52</v>
      </c>
      <c r="K26" s="18">
        <f t="shared" si="5"/>
        <v>5.0000000046566129E-3</v>
      </c>
    </row>
    <row r="27" spans="1:15" x14ac:dyDescent="0.25">
      <c r="A27" s="27"/>
      <c r="B27" s="17" t="s">
        <v>27</v>
      </c>
      <c r="C27" s="18">
        <f>'[7]Schedule 3A - 2024'!C27</f>
        <v>107086</v>
      </c>
      <c r="D27" s="18">
        <f>'[7]Schedule 3A - 2024'!D27</f>
        <v>0</v>
      </c>
      <c r="E27" s="18">
        <f>'[7]Schedule 3A - 2024'!E27</f>
        <v>0</v>
      </c>
      <c r="F27" s="18">
        <f t="shared" si="3"/>
        <v>107086</v>
      </c>
      <c r="G27" s="19">
        <v>30</v>
      </c>
      <c r="H27" s="18">
        <f t="shared" si="4"/>
        <v>3569.5333333333333</v>
      </c>
      <c r="J27" s="18">
        <f>'[7]Schedule 3A - 2024'!H27</f>
        <v>2667.14</v>
      </c>
      <c r="K27" s="18">
        <f t="shared" si="5"/>
        <v>-902.39333333333343</v>
      </c>
    </row>
    <row r="28" spans="1:15" x14ac:dyDescent="0.25">
      <c r="A28" s="27"/>
      <c r="B28" s="17" t="s">
        <v>15</v>
      </c>
      <c r="C28" s="20"/>
      <c r="D28" s="20"/>
      <c r="E28" s="20"/>
      <c r="F28" s="20"/>
      <c r="G28" s="28"/>
      <c r="H28" s="20">
        <f>'[7]Schedule 3A - 2024'!H28</f>
        <v>-140295.96</v>
      </c>
      <c r="J28" s="20">
        <f>'[7]Schedule 3A - 2024'!H28</f>
        <v>-140295.96</v>
      </c>
      <c r="K28" s="20">
        <f t="shared" si="5"/>
        <v>0</v>
      </c>
    </row>
    <row r="29" spans="1:15" s="24" customFormat="1" x14ac:dyDescent="0.25">
      <c r="A29" s="12" t="s">
        <v>28</v>
      </c>
      <c r="B29" s="12"/>
      <c r="C29" s="22">
        <f>SUBTOTAL(9,C18:C28)</f>
        <v>317968689.56999999</v>
      </c>
      <c r="D29" s="22">
        <f>SUBTOTAL(9,D18:D28)</f>
        <v>6396097.5499999989</v>
      </c>
      <c r="E29" s="22">
        <f>SUBTOTAL(9,E18:E28)</f>
        <v>0</v>
      </c>
      <c r="F29" s="22">
        <f>SUBTOTAL(9,F18:F28)</f>
        <v>324364787.12000006</v>
      </c>
      <c r="G29" s="29"/>
      <c r="H29" s="22">
        <f>SUBTOTAL(9,H18:H28)</f>
        <v>5163214.2197374199</v>
      </c>
      <c r="J29" s="22">
        <f>SUBTOTAL(9,J18:J28)</f>
        <v>5307327.6999999993</v>
      </c>
      <c r="K29" s="22">
        <f>SUBTOTAL(9,K18:K28)</f>
        <v>144113.48026257986</v>
      </c>
    </row>
    <row r="30" spans="1:15" x14ac:dyDescent="0.25">
      <c r="C30" s="25"/>
      <c r="D30" s="25"/>
      <c r="E30" s="25"/>
      <c r="F30" s="25"/>
      <c r="G30" s="26"/>
      <c r="H30" s="25"/>
      <c r="J30" s="25"/>
      <c r="K30" s="25"/>
    </row>
    <row r="31" spans="1:15" x14ac:dyDescent="0.25">
      <c r="A31" s="12" t="s">
        <v>10</v>
      </c>
      <c r="C31" s="25"/>
      <c r="D31" s="25"/>
      <c r="E31" s="25"/>
      <c r="F31" s="25"/>
      <c r="G31" s="26"/>
      <c r="H31" s="25"/>
      <c r="J31" s="25"/>
      <c r="K31" s="25"/>
    </row>
    <row r="32" spans="1:15" x14ac:dyDescent="0.25">
      <c r="A32" s="27"/>
      <c r="B32" s="17" t="s">
        <v>18</v>
      </c>
      <c r="C32" s="18">
        <f>'[7]Schedule 3A - 2024'!C32</f>
        <v>1562351.7</v>
      </c>
      <c r="D32" s="18">
        <f>'[7]Schedule 3A - 2024'!D32</f>
        <v>0</v>
      </c>
      <c r="E32" s="18">
        <f>'[7]Schedule 3A - 2024'!E32</f>
        <v>0</v>
      </c>
      <c r="F32" s="18">
        <f t="shared" ref="F32:F39" si="6">C32+D32-E32</f>
        <v>1562351.7</v>
      </c>
      <c r="G32" s="19">
        <v>72</v>
      </c>
      <c r="H32" s="18">
        <f t="shared" ref="H32:H39" si="7">IFERROR(C32/G32,0)</f>
        <v>21699.329166666666</v>
      </c>
      <c r="J32" s="18">
        <f>'[7]Schedule 3A - 2024'!H32</f>
        <v>21699.33</v>
      </c>
      <c r="K32" s="18">
        <f t="shared" ref="K32:K40" si="8">J32-H32</f>
        <v>8.3333333532209508E-4</v>
      </c>
    </row>
    <row r="33" spans="1:15" x14ac:dyDescent="0.25">
      <c r="A33" s="27"/>
      <c r="B33" s="17" t="s">
        <v>19</v>
      </c>
      <c r="C33" s="18">
        <f>'[7]Schedule 3A - 2024'!C33</f>
        <v>474668.13</v>
      </c>
      <c r="D33" s="18">
        <f>'[7]Schedule 3A - 2024'!D33</f>
        <v>0</v>
      </c>
      <c r="E33" s="18">
        <f>'[7]Schedule 3A - 2024'!E33</f>
        <v>0</v>
      </c>
      <c r="F33" s="18">
        <f t="shared" si="6"/>
        <v>474668.13</v>
      </c>
      <c r="G33" s="19">
        <v>55</v>
      </c>
      <c r="H33" s="18">
        <f t="shared" si="7"/>
        <v>8630.3296363636364</v>
      </c>
      <c r="J33" s="18">
        <f>'[7]Schedule 3A - 2024'!H33</f>
        <v>8630.31</v>
      </c>
      <c r="K33" s="18">
        <f t="shared" si="8"/>
        <v>-1.9636363636891474E-2</v>
      </c>
    </row>
    <row r="34" spans="1:15" x14ac:dyDescent="0.25">
      <c r="A34" s="27"/>
      <c r="B34" s="17" t="s">
        <v>29</v>
      </c>
      <c r="C34" s="18">
        <f>'[7]Schedule 3A - 2024'!C34</f>
        <v>2735605.89</v>
      </c>
      <c r="D34" s="18">
        <f>'[7]Schedule 3A - 2024'!D34</f>
        <v>0</v>
      </c>
      <c r="E34" s="18">
        <f>'[7]Schedule 3A - 2024'!E34</f>
        <v>0</v>
      </c>
      <c r="F34" s="18">
        <f t="shared" si="6"/>
        <v>2735605.89</v>
      </c>
      <c r="G34" s="19">
        <v>40</v>
      </c>
      <c r="H34" s="18">
        <f t="shared" si="7"/>
        <v>68390.147250000009</v>
      </c>
      <c r="J34" s="18">
        <f>'[7]Schedule 3A - 2024'!H34</f>
        <v>45079.31</v>
      </c>
      <c r="K34" s="18">
        <f t="shared" si="8"/>
        <v>-23310.837250000011</v>
      </c>
    </row>
    <row r="35" spans="1:15" x14ac:dyDescent="0.25">
      <c r="A35" s="27"/>
      <c r="B35" s="17" t="s">
        <v>30</v>
      </c>
      <c r="C35" s="18">
        <f>'[7]Schedule 3A - 2024'!C35</f>
        <v>17495861.52</v>
      </c>
      <c r="D35" s="18">
        <f>'[7]Schedule 3A - 2024'!D35</f>
        <v>18585778.469999999</v>
      </c>
      <c r="E35" s="18">
        <f>'[7]Schedule 3A - 2024'!E35</f>
        <v>0</v>
      </c>
      <c r="F35" s="18">
        <f t="shared" si="6"/>
        <v>36081639.989999995</v>
      </c>
      <c r="G35" s="19">
        <v>40</v>
      </c>
      <c r="H35" s="18">
        <f t="shared" si="7"/>
        <v>437396.538</v>
      </c>
      <c r="J35" s="18">
        <f>'[7]Schedule 3A - 2024'!H35</f>
        <v>415289.74</v>
      </c>
      <c r="K35" s="18">
        <f t="shared" si="8"/>
        <v>-22106.79800000001</v>
      </c>
    </row>
    <row r="36" spans="1:15" x14ac:dyDescent="0.25">
      <c r="A36" s="27"/>
      <c r="B36" s="17" t="s">
        <v>22</v>
      </c>
      <c r="C36" s="18">
        <f>'[7]Schedule 3A - 2024'!C36</f>
        <v>2962780.46</v>
      </c>
      <c r="D36" s="18">
        <f>'[7]Schedule 3A - 2024'!D36</f>
        <v>0</v>
      </c>
      <c r="E36" s="18">
        <f>'[7]Schedule 3A - 2024'!E36</f>
        <v>0</v>
      </c>
      <c r="F36" s="18">
        <f t="shared" si="6"/>
        <v>2962780.46</v>
      </c>
      <c r="G36" s="19">
        <v>5</v>
      </c>
      <c r="H36" s="18">
        <f t="shared" si="7"/>
        <v>592556.09199999995</v>
      </c>
      <c r="J36" s="18">
        <f>'[7]Schedule 3A - 2024'!H36</f>
        <v>0</v>
      </c>
      <c r="K36" s="18">
        <f t="shared" si="8"/>
        <v>-592556.09199999995</v>
      </c>
    </row>
    <row r="37" spans="1:15" x14ac:dyDescent="0.25">
      <c r="A37" s="27"/>
      <c r="B37" s="17" t="s">
        <v>31</v>
      </c>
      <c r="C37" s="18">
        <f>'[7]Schedule 3A - 2024'!C37</f>
        <v>243547.65000000002</v>
      </c>
      <c r="D37" s="18">
        <f>'[7]Schedule 3A - 2024'!D37</f>
        <v>0</v>
      </c>
      <c r="E37" s="18">
        <f>'[7]Schedule 3A - 2024'!E37</f>
        <v>0</v>
      </c>
      <c r="F37" s="18">
        <f t="shared" si="6"/>
        <v>243547.65000000002</v>
      </c>
      <c r="G37" s="19">
        <v>12</v>
      </c>
      <c r="H37" s="18">
        <f t="shared" si="7"/>
        <v>20295.637500000001</v>
      </c>
      <c r="J37" s="18">
        <f>'[7]Schedule 3A - 2024'!H37</f>
        <v>0</v>
      </c>
      <c r="K37" s="18">
        <f t="shared" si="8"/>
        <v>-20295.637500000001</v>
      </c>
    </row>
    <row r="38" spans="1:15" x14ac:dyDescent="0.25">
      <c r="A38" s="27"/>
      <c r="B38" s="17" t="s">
        <v>24</v>
      </c>
      <c r="C38" s="18">
        <f>'[7]Schedule 3A - 2024'!C38</f>
        <v>8938043.9600000009</v>
      </c>
      <c r="D38" s="18">
        <f>'[7]Schedule 3A - 2024'!D38</f>
        <v>0</v>
      </c>
      <c r="E38" s="18">
        <f>'[7]Schedule 3A - 2024'!E38</f>
        <v>0</v>
      </c>
      <c r="F38" s="18">
        <f t="shared" si="6"/>
        <v>8938043.9600000009</v>
      </c>
      <c r="G38" s="19">
        <v>45</v>
      </c>
      <c r="H38" s="18">
        <f t="shared" si="7"/>
        <v>198623.19911111114</v>
      </c>
      <c r="J38" s="18">
        <f>'[7]Schedule 3A - 2024'!H38</f>
        <v>198622.96</v>
      </c>
      <c r="K38" s="18">
        <f t="shared" si="8"/>
        <v>-0.23911111115012318</v>
      </c>
      <c r="N38" s="13" t="s">
        <v>131</v>
      </c>
      <c r="O38" s="13">
        <v>-10132</v>
      </c>
    </row>
    <row r="39" spans="1:15" x14ac:dyDescent="0.25">
      <c r="A39" s="27"/>
      <c r="B39" s="17" t="s">
        <v>26</v>
      </c>
      <c r="C39" s="18">
        <f>'[7]Schedule 3A - 2024'!C39</f>
        <v>1874382.7200000002</v>
      </c>
      <c r="D39" s="18">
        <f>'[7]Schedule 3A - 2024'!D39</f>
        <v>50000</v>
      </c>
      <c r="E39" s="18">
        <f>'[7]Schedule 3A - 2024'!E39</f>
        <v>0</v>
      </c>
      <c r="F39" s="18">
        <f t="shared" si="6"/>
        <v>1924382.7200000002</v>
      </c>
      <c r="G39" s="19">
        <v>30</v>
      </c>
      <c r="H39" s="18">
        <f t="shared" si="7"/>
        <v>62479.424000000006</v>
      </c>
      <c r="J39" s="18">
        <f>'[7]Schedule 3A - 2024'!H39</f>
        <v>60438.53</v>
      </c>
      <c r="K39" s="18">
        <f t="shared" si="8"/>
        <v>-2040.8940000000075</v>
      </c>
    </row>
    <row r="40" spans="1:15" x14ac:dyDescent="0.25">
      <c r="A40" s="27"/>
      <c r="B40" s="17" t="s">
        <v>15</v>
      </c>
      <c r="C40" s="20"/>
      <c r="D40" s="20"/>
      <c r="E40" s="20"/>
      <c r="F40" s="20"/>
      <c r="G40" s="21"/>
      <c r="H40" s="20">
        <f>'[7]Schedule 3A - 2024'!H40</f>
        <v>-74396.160000000003</v>
      </c>
      <c r="J40" s="20">
        <f>'[7]Schedule 3A - 2024'!H40</f>
        <v>-74396.160000000003</v>
      </c>
      <c r="K40" s="20">
        <f t="shared" si="8"/>
        <v>0</v>
      </c>
    </row>
    <row r="41" spans="1:15" s="24" customFormat="1" ht="18.75" customHeight="1" x14ac:dyDescent="0.25">
      <c r="A41" s="12" t="s">
        <v>32</v>
      </c>
      <c r="B41" s="12"/>
      <c r="C41" s="22">
        <f>SUBTOTAL(9,C32:C40)</f>
        <v>36287242.030000001</v>
      </c>
      <c r="D41" s="22">
        <f>SUBTOTAL(9,D32:D40)</f>
        <v>18635778.469999999</v>
      </c>
      <c r="E41" s="22">
        <f>SUBTOTAL(9,E32:E40)</f>
        <v>0</v>
      </c>
      <c r="F41" s="22">
        <f>SUBTOTAL(9,F32:F40)</f>
        <v>54923020.499999993</v>
      </c>
      <c r="G41" s="23"/>
      <c r="H41" s="22">
        <f>SUBTOTAL(9,H32:H40)</f>
        <v>1335674.5366641416</v>
      </c>
      <c r="J41" s="22">
        <f>SUBTOTAL(9,J32:J40)</f>
        <v>675364.02</v>
      </c>
      <c r="K41" s="22">
        <f>SUBTOTAL(9,K32:K40)</f>
        <v>-660310.51666414132</v>
      </c>
    </row>
    <row r="42" spans="1:15" x14ac:dyDescent="0.25">
      <c r="C42" s="25"/>
      <c r="D42" s="25"/>
      <c r="E42" s="25"/>
      <c r="F42" s="25"/>
      <c r="G42" s="26"/>
      <c r="H42" s="25"/>
      <c r="J42" s="25"/>
      <c r="K42" s="25"/>
    </row>
    <row r="43" spans="1:15" x14ac:dyDescent="0.25">
      <c r="A43" s="12" t="s">
        <v>33</v>
      </c>
      <c r="C43" s="25"/>
      <c r="D43" s="25"/>
      <c r="E43" s="25"/>
      <c r="F43" s="25"/>
      <c r="G43" s="26"/>
      <c r="H43" s="25"/>
      <c r="J43" s="25"/>
      <c r="K43" s="25"/>
    </row>
    <row r="44" spans="1:15" x14ac:dyDescent="0.25">
      <c r="A44" s="27"/>
      <c r="B44" s="17" t="s">
        <v>33</v>
      </c>
      <c r="C44" s="20">
        <f>'[7]Schedule 3A - 2024'!C44</f>
        <v>0</v>
      </c>
      <c r="D44" s="20">
        <f>'[7]Schedule 3A - 2024'!D44</f>
        <v>0</v>
      </c>
      <c r="E44" s="20">
        <f>'[7]Schedule 3A - 2024'!E44</f>
        <v>0</v>
      </c>
      <c r="F44" s="20">
        <f>C44+D44-E44</f>
        <v>0</v>
      </c>
      <c r="G44" s="28">
        <v>0</v>
      </c>
      <c r="H44" s="20">
        <f t="shared" ref="H44" si="9">IFERROR(C44/G44,0)</f>
        <v>0</v>
      </c>
      <c r="J44" s="20">
        <f>'[7]Schedule 3A - 2024'!H44</f>
        <v>0</v>
      </c>
      <c r="K44" s="20">
        <f>J44-H44</f>
        <v>0</v>
      </c>
    </row>
    <row r="45" spans="1:15" s="24" customFormat="1" ht="18.75" customHeight="1" x14ac:dyDescent="0.25">
      <c r="A45" s="12" t="s">
        <v>34</v>
      </c>
      <c r="B45" s="12"/>
      <c r="C45" s="22">
        <f>C44</f>
        <v>0</v>
      </c>
      <c r="D45" s="22">
        <f>D44</f>
        <v>0</v>
      </c>
      <c r="E45" s="22">
        <f>E44</f>
        <v>0</v>
      </c>
      <c r="F45" s="22">
        <f>F44</f>
        <v>0</v>
      </c>
      <c r="G45" s="23"/>
      <c r="H45" s="22">
        <f>SUBTOTAL(9,H44)</f>
        <v>0</v>
      </c>
      <c r="J45" s="22">
        <f>SUBTOTAL(9,J44)</f>
        <v>0</v>
      </c>
      <c r="K45" s="22">
        <f>SUBTOTAL(9,K44)</f>
        <v>0</v>
      </c>
    </row>
    <row r="46" spans="1:15" x14ac:dyDescent="0.25">
      <c r="C46" s="25"/>
      <c r="D46" s="25"/>
      <c r="E46" s="25"/>
      <c r="F46" s="25"/>
      <c r="G46" s="26"/>
      <c r="H46" s="25"/>
      <c r="J46" s="25"/>
      <c r="K46" s="25"/>
    </row>
    <row r="47" spans="1:15" x14ac:dyDescent="0.25">
      <c r="A47" s="12" t="s">
        <v>11</v>
      </c>
      <c r="C47" s="25"/>
      <c r="D47" s="25"/>
      <c r="E47" s="25"/>
      <c r="F47" s="25"/>
      <c r="G47" s="26"/>
      <c r="H47" s="25"/>
      <c r="J47" s="25"/>
      <c r="K47" s="25"/>
    </row>
    <row r="48" spans="1:15" x14ac:dyDescent="0.25">
      <c r="A48" s="27"/>
      <c r="B48" s="17" t="s">
        <v>35</v>
      </c>
      <c r="C48" s="18">
        <f>'[7]Schedule 3A - 2024'!C48</f>
        <v>84788769.409999982</v>
      </c>
      <c r="D48" s="18">
        <f>'[7]Schedule 3A - 2024'!D48</f>
        <v>16448851.01</v>
      </c>
      <c r="E48" s="18">
        <f>'[7]Schedule 3A - 2024'!E48</f>
        <v>0</v>
      </c>
      <c r="F48" s="18">
        <f t="shared" ref="F48:F58" si="10">C48+D48-E48</f>
        <v>101237620.41999999</v>
      </c>
      <c r="G48" s="19">
        <v>65</v>
      </c>
      <c r="H48" s="18">
        <f t="shared" ref="H48:H58" si="11">IFERROR(C48/G48,0)</f>
        <v>1304442.6063076921</v>
      </c>
      <c r="J48" s="18">
        <f>'[7]Schedule 3A - 2024'!H48</f>
        <v>1304305</v>
      </c>
      <c r="K48" s="18">
        <f t="shared" ref="K48:K59" si="12">J48-H48</f>
        <v>-137.6063076921273</v>
      </c>
    </row>
    <row r="49" spans="1:12" x14ac:dyDescent="0.25">
      <c r="A49" s="27"/>
      <c r="B49" s="17" t="s">
        <v>36</v>
      </c>
      <c r="C49" s="18">
        <f>'[7]Schedule 3A - 2024'!C49</f>
        <v>16756318.379999999</v>
      </c>
      <c r="D49" s="18">
        <f>'[7]Schedule 3A - 2024'!D49</f>
        <v>0</v>
      </c>
      <c r="E49" s="18">
        <f>'[7]Schedule 3A - 2024'!E49</f>
        <v>0</v>
      </c>
      <c r="F49" s="18">
        <f t="shared" si="10"/>
        <v>16756318.379999999</v>
      </c>
      <c r="G49" s="19">
        <v>60</v>
      </c>
      <c r="H49" s="18">
        <f t="shared" si="11"/>
        <v>279271.973</v>
      </c>
      <c r="J49" s="18">
        <f>'[7]Schedule 3A - 2024'!H49</f>
        <v>263819.74</v>
      </c>
      <c r="K49" s="18">
        <f t="shared" si="12"/>
        <v>-15452.233000000007</v>
      </c>
    </row>
    <row r="50" spans="1:12" x14ac:dyDescent="0.25">
      <c r="A50" s="27"/>
      <c r="B50" s="17" t="s">
        <v>37</v>
      </c>
      <c r="C50" s="18">
        <f>'[7]Schedule 3A - 2024'!C50</f>
        <v>4297239.04</v>
      </c>
      <c r="D50" s="18">
        <f>'[7]Schedule 3A - 2024'!D50</f>
        <v>0</v>
      </c>
      <c r="E50" s="18">
        <f>'[7]Schedule 3A - 2024'!E50</f>
        <v>0</v>
      </c>
      <c r="F50" s="18">
        <f t="shared" si="10"/>
        <v>4297239.04</v>
      </c>
      <c r="G50" s="19">
        <v>60</v>
      </c>
      <c r="H50" s="18">
        <f t="shared" si="11"/>
        <v>71620.650666666668</v>
      </c>
      <c r="J50" s="18">
        <f>'[7]Schedule 3A - 2024'!H50</f>
        <v>68017.149999999994</v>
      </c>
      <c r="K50" s="18">
        <f t="shared" si="12"/>
        <v>-3603.5006666666741</v>
      </c>
    </row>
    <row r="51" spans="1:12" x14ac:dyDescent="0.25">
      <c r="A51" s="27"/>
      <c r="B51" s="17" t="s">
        <v>38</v>
      </c>
      <c r="C51" s="18">
        <f>'[7]Schedule 3A - 2024'!C51</f>
        <v>20202888.569999997</v>
      </c>
      <c r="D51" s="18">
        <f>'[7]Schedule 3A - 2024'!D51</f>
        <v>0</v>
      </c>
      <c r="E51" s="18">
        <f>'[7]Schedule 3A - 2024'!E51</f>
        <v>0</v>
      </c>
      <c r="F51" s="18">
        <f t="shared" si="10"/>
        <v>20202888.569999997</v>
      </c>
      <c r="G51" s="19">
        <v>60</v>
      </c>
      <c r="H51" s="18">
        <f t="shared" si="11"/>
        <v>336714.80949999992</v>
      </c>
      <c r="J51" s="18">
        <f>'[7]Schedule 3A - 2024'!H51</f>
        <v>314019.61</v>
      </c>
      <c r="K51" s="18">
        <f t="shared" si="12"/>
        <v>-22695.19949999993</v>
      </c>
    </row>
    <row r="52" spans="1:12" x14ac:dyDescent="0.25">
      <c r="A52" s="27"/>
      <c r="B52" s="17" t="s">
        <v>39</v>
      </c>
      <c r="C52" s="18">
        <f>'[7]Schedule 3A - 2024'!C52</f>
        <v>277975</v>
      </c>
      <c r="D52" s="18">
        <f>'[7]Schedule 3A - 2024'!D52</f>
        <v>0</v>
      </c>
      <c r="E52" s="18">
        <f>'[7]Schedule 3A - 2024'!E52</f>
        <v>0</v>
      </c>
      <c r="F52" s="18">
        <f t="shared" si="10"/>
        <v>277975</v>
      </c>
      <c r="G52" s="19">
        <v>60</v>
      </c>
      <c r="H52" s="18">
        <f t="shared" si="11"/>
        <v>4632.916666666667</v>
      </c>
      <c r="J52" s="18">
        <f>'[7]Schedule 3A - 2024'!H52</f>
        <v>4156.1000000000004</v>
      </c>
      <c r="K52" s="18">
        <f t="shared" si="12"/>
        <v>-476.81666666666661</v>
      </c>
    </row>
    <row r="53" spans="1:12" x14ac:dyDescent="0.25">
      <c r="A53" s="27"/>
      <c r="B53" s="17" t="s">
        <v>40</v>
      </c>
      <c r="C53" s="18">
        <f>'[7]Schedule 3A - 2024'!C53</f>
        <v>62982553.68999996</v>
      </c>
      <c r="D53" s="18">
        <f>'[7]Schedule 3A - 2024'!D53</f>
        <v>3308928.95</v>
      </c>
      <c r="E53" s="18">
        <f>'[7]Schedule 3A - 2024'!E53</f>
        <v>0</v>
      </c>
      <c r="F53" s="18">
        <f t="shared" si="10"/>
        <v>66291482.639999963</v>
      </c>
      <c r="G53" s="19">
        <v>54</v>
      </c>
      <c r="H53" s="18">
        <f t="shared" si="11"/>
        <v>1166343.5868518511</v>
      </c>
      <c r="J53" s="18">
        <f>'[7]Schedule 3A - 2024'!H53</f>
        <v>1276560.29</v>
      </c>
      <c r="K53" s="18">
        <f t="shared" si="12"/>
        <v>110216.70314814895</v>
      </c>
      <c r="L53" s="43" t="s">
        <v>122</v>
      </c>
    </row>
    <row r="54" spans="1:12" x14ac:dyDescent="0.25">
      <c r="A54" s="27"/>
      <c r="B54" s="17" t="s">
        <v>41</v>
      </c>
      <c r="C54" s="18">
        <f>'[7]Schedule 3A - 2024'!C54</f>
        <v>10688553.15</v>
      </c>
      <c r="D54" s="18">
        <f>'[7]Schedule 3A - 2024'!D54</f>
        <v>0</v>
      </c>
      <c r="E54" s="18">
        <f>'[7]Schedule 3A - 2024'!E54</f>
        <v>0</v>
      </c>
      <c r="F54" s="18">
        <f t="shared" si="10"/>
        <v>10688553.15</v>
      </c>
      <c r="G54" s="19">
        <v>10</v>
      </c>
      <c r="H54" s="18">
        <f t="shared" si="11"/>
        <v>1068855.3149999999</v>
      </c>
      <c r="J54" s="18">
        <f>'[7]Schedule 3A - 2024'!H54</f>
        <v>890712.76</v>
      </c>
      <c r="K54" s="18">
        <f t="shared" si="12"/>
        <v>-178142.55499999993</v>
      </c>
      <c r="L54" s="43" t="s">
        <v>122</v>
      </c>
    </row>
    <row r="55" spans="1:12" x14ac:dyDescent="0.25">
      <c r="A55" s="27"/>
      <c r="B55" s="17" t="s">
        <v>42</v>
      </c>
      <c r="C55" s="18">
        <f>'[7]Schedule 3A - 2024'!C55</f>
        <v>13991451.050000001</v>
      </c>
      <c r="D55" s="18">
        <f>'[7]Schedule 3A - 2024'!D55</f>
        <v>0</v>
      </c>
      <c r="E55" s="18">
        <f>'[7]Schedule 3A - 2024'!E55</f>
        <v>0</v>
      </c>
      <c r="F55" s="18">
        <f t="shared" si="10"/>
        <v>13991451.050000001</v>
      </c>
      <c r="G55" s="19">
        <v>10</v>
      </c>
      <c r="H55" s="18">
        <f t="shared" si="11"/>
        <v>1399145.105</v>
      </c>
      <c r="J55" s="18">
        <f>'[7]Schedule 3A - 2024'!H55</f>
        <v>1399145.105</v>
      </c>
      <c r="K55" s="18">
        <f t="shared" si="12"/>
        <v>0</v>
      </c>
    </row>
    <row r="56" spans="1:12" x14ac:dyDescent="0.25">
      <c r="A56" s="27"/>
      <c r="B56" s="17" t="s">
        <v>43</v>
      </c>
      <c r="C56" s="18">
        <f>'[7]Schedule 3A - 2024'!C56</f>
        <v>848040.31</v>
      </c>
      <c r="D56" s="18">
        <f>'[7]Schedule 3A - 2024'!D56</f>
        <v>0</v>
      </c>
      <c r="E56" s="18">
        <f>'[7]Schedule 3A - 2024'!E56</f>
        <v>0</v>
      </c>
      <c r="F56" s="18">
        <f t="shared" si="10"/>
        <v>848040.31</v>
      </c>
      <c r="G56" s="19">
        <v>10</v>
      </c>
      <c r="H56" s="18">
        <f t="shared" si="11"/>
        <v>84804.031000000003</v>
      </c>
      <c r="J56" s="18">
        <f>'[7]Schedule 3A - 2024'!H56</f>
        <v>84804.031000000003</v>
      </c>
      <c r="K56" s="18">
        <f t="shared" si="12"/>
        <v>0</v>
      </c>
    </row>
    <row r="57" spans="1:12" x14ac:dyDescent="0.25">
      <c r="A57" s="27"/>
      <c r="B57" s="17" t="s">
        <v>44</v>
      </c>
      <c r="C57" s="18">
        <f>'[7]Schedule 3A - 2024'!C57</f>
        <v>8907593.5500000007</v>
      </c>
      <c r="D57" s="18">
        <f>'[7]Schedule 3A - 2024'!D57</f>
        <v>0</v>
      </c>
      <c r="E57" s="18">
        <f>'[7]Schedule 3A - 2024'!E57</f>
        <v>0</v>
      </c>
      <c r="F57" s="18">
        <f t="shared" si="10"/>
        <v>8907593.5500000007</v>
      </c>
      <c r="G57" s="19">
        <v>55</v>
      </c>
      <c r="H57" s="18">
        <f t="shared" si="11"/>
        <v>161956.24636363637</v>
      </c>
      <c r="J57" s="18">
        <f>'[7]Schedule 3A - 2024'!H57</f>
        <v>28093.143999999855</v>
      </c>
      <c r="K57" s="18">
        <f t="shared" si="12"/>
        <v>-133863.10236363651</v>
      </c>
    </row>
    <row r="58" spans="1:12" x14ac:dyDescent="0.25">
      <c r="A58" s="27"/>
      <c r="B58" s="17" t="s">
        <v>45</v>
      </c>
      <c r="C58" s="18">
        <f>'[7]Schedule 3A - 2024'!C58</f>
        <v>274477.45</v>
      </c>
      <c r="D58" s="18">
        <f>'[7]Schedule 3A - 2024'!D58</f>
        <v>0</v>
      </c>
      <c r="E58" s="18">
        <f>'[7]Schedule 3A - 2024'!E58</f>
        <v>0</v>
      </c>
      <c r="F58" s="18">
        <f t="shared" si="10"/>
        <v>274477.45</v>
      </c>
      <c r="G58" s="19">
        <v>30</v>
      </c>
      <c r="H58" s="18">
        <f t="shared" si="11"/>
        <v>9149.248333333333</v>
      </c>
      <c r="J58" s="18">
        <f>'[7]Schedule 3A - 2024'!H58</f>
        <v>7104.46</v>
      </c>
      <c r="K58" s="18">
        <f t="shared" si="12"/>
        <v>-2044.788333333333</v>
      </c>
    </row>
    <row r="59" spans="1:12" x14ac:dyDescent="0.25">
      <c r="A59" s="27"/>
      <c r="B59" s="17" t="s">
        <v>15</v>
      </c>
      <c r="C59" s="20"/>
      <c r="D59" s="20"/>
      <c r="E59" s="20"/>
      <c r="F59" s="20"/>
      <c r="G59" s="28"/>
      <c r="H59" s="20">
        <f>'[7]Schedule 3A - 2024'!H59</f>
        <v>-79596.960000000006</v>
      </c>
      <c r="J59" s="20">
        <f>'[7]Schedule 3A - 2024'!H59</f>
        <v>-79596.960000000006</v>
      </c>
      <c r="K59" s="20">
        <f t="shared" si="12"/>
        <v>0</v>
      </c>
    </row>
    <row r="60" spans="1:12" s="24" customFormat="1" ht="18" customHeight="1" x14ac:dyDescent="0.25">
      <c r="A60" s="12" t="s">
        <v>46</v>
      </c>
      <c r="B60" s="12"/>
      <c r="C60" s="22">
        <f>SUBTOTAL(9,C48:C59)</f>
        <v>224015859.59999996</v>
      </c>
      <c r="D60" s="22">
        <f>SUBTOTAL(9,D48:D59)</f>
        <v>19757779.960000001</v>
      </c>
      <c r="E60" s="22">
        <f>SUBTOTAL(9,E48:E59)</f>
        <v>0</v>
      </c>
      <c r="F60" s="22">
        <f>SUBTOTAL(9,F48:F59)</f>
        <v>243773639.55999997</v>
      </c>
      <c r="G60" s="23"/>
      <c r="H60" s="22">
        <f>SUBTOTAL(9,H48:H59)</f>
        <v>5807339.5286898464</v>
      </c>
      <c r="J60" s="22">
        <f>SUBTOTAL(9,J48:J59)</f>
        <v>5561140.4300000016</v>
      </c>
      <c r="K60" s="22">
        <f>SUBTOTAL(9,K48:K59)</f>
        <v>-246199.09868984623</v>
      </c>
    </row>
    <row r="61" spans="1:12" x14ac:dyDescent="0.25">
      <c r="C61" s="25"/>
      <c r="D61" s="25"/>
      <c r="E61" s="25"/>
      <c r="F61" s="25"/>
      <c r="G61" s="26"/>
      <c r="H61" s="25"/>
      <c r="J61" s="25"/>
      <c r="K61" s="25"/>
    </row>
    <row r="62" spans="1:12" x14ac:dyDescent="0.25">
      <c r="A62" s="12" t="s">
        <v>47</v>
      </c>
      <c r="C62" s="25"/>
      <c r="D62" s="25"/>
      <c r="E62" s="25"/>
      <c r="F62" s="25"/>
      <c r="G62" s="26"/>
      <c r="H62" s="25"/>
      <c r="J62" s="25"/>
      <c r="K62" s="25"/>
    </row>
    <row r="63" spans="1:12" x14ac:dyDescent="0.25">
      <c r="A63" s="27"/>
      <c r="B63" s="17" t="s">
        <v>35</v>
      </c>
      <c r="C63" s="18">
        <f>'[7]Schedule 3A - 2024'!C63</f>
        <v>4583998.2</v>
      </c>
      <c r="D63" s="18">
        <f>'[7]Schedule 3A - 2024'!D63</f>
        <v>0</v>
      </c>
      <c r="E63" s="18">
        <f>'[7]Schedule 3A - 2024'!E63</f>
        <v>0</v>
      </c>
      <c r="F63" s="18">
        <f t="shared" ref="F63:F73" si="13">C63+D63-E63</f>
        <v>4583998.2</v>
      </c>
      <c r="G63" s="19">
        <v>65</v>
      </c>
      <c r="H63" s="18">
        <f t="shared" ref="H63:H73" si="14">IFERROR(C63/G63,0)</f>
        <v>70523.049230769233</v>
      </c>
      <c r="J63" s="18">
        <f>'[7]Schedule 3A - 2024'!H63</f>
        <v>68509.09</v>
      </c>
      <c r="K63" s="18">
        <f t="shared" ref="K63:K74" si="15">J63-H63</f>
        <v>-2013.9592307692365</v>
      </c>
    </row>
    <row r="64" spans="1:12" x14ac:dyDescent="0.25">
      <c r="A64" s="27"/>
      <c r="B64" s="17" t="s">
        <v>48</v>
      </c>
      <c r="C64" s="18">
        <f>'[7]Schedule 3A - 2024'!C64</f>
        <v>2646131.54</v>
      </c>
      <c r="D64" s="18">
        <f>'[7]Schedule 3A - 2024'!D64</f>
        <v>0</v>
      </c>
      <c r="E64" s="18">
        <f>'[7]Schedule 3A - 2024'!E64</f>
        <v>0</v>
      </c>
      <c r="F64" s="18">
        <f t="shared" si="13"/>
        <v>2646131.54</v>
      </c>
      <c r="G64" s="19">
        <v>12</v>
      </c>
      <c r="H64" s="18">
        <f t="shared" si="14"/>
        <v>220510.96166666667</v>
      </c>
      <c r="J64" s="18">
        <f>'[7]Schedule 3A - 2024'!H64</f>
        <v>13328.76</v>
      </c>
      <c r="K64" s="18">
        <f t="shared" si="15"/>
        <v>-207182.20166666666</v>
      </c>
    </row>
    <row r="65" spans="1:15" x14ac:dyDescent="0.25">
      <c r="A65" s="27"/>
      <c r="B65" s="17" t="s">
        <v>49</v>
      </c>
      <c r="C65" s="18">
        <f>'[7]Schedule 3A - 2024'!C65</f>
        <v>41597.199999999997</v>
      </c>
      <c r="D65" s="18">
        <f>'[7]Schedule 3A - 2024'!D65</f>
        <v>0</v>
      </c>
      <c r="E65" s="18">
        <f>'[7]Schedule 3A - 2024'!E65</f>
        <v>0</v>
      </c>
      <c r="F65" s="18">
        <f t="shared" si="13"/>
        <v>41597.199999999997</v>
      </c>
      <c r="G65" s="19">
        <v>60</v>
      </c>
      <c r="H65" s="18">
        <f t="shared" si="14"/>
        <v>693.28666666666663</v>
      </c>
      <c r="J65" s="18">
        <f>'[7]Schedule 3A - 2024'!H65</f>
        <v>687.4</v>
      </c>
      <c r="K65" s="18">
        <f t="shared" si="15"/>
        <v>-5.8866666666666561</v>
      </c>
    </row>
    <row r="66" spans="1:15" x14ac:dyDescent="0.25">
      <c r="A66" s="27"/>
      <c r="B66" s="17" t="s">
        <v>50</v>
      </c>
      <c r="C66" s="18">
        <f>'[7]Schedule 3A - 2024'!C66</f>
        <v>432532.51</v>
      </c>
      <c r="D66" s="18">
        <f>'[7]Schedule 3A - 2024'!D66</f>
        <v>0</v>
      </c>
      <c r="E66" s="18">
        <f>'[7]Schedule 3A - 2024'!E66</f>
        <v>0</v>
      </c>
      <c r="F66" s="18">
        <f t="shared" si="13"/>
        <v>432532.51</v>
      </c>
      <c r="G66" s="19">
        <v>12</v>
      </c>
      <c r="H66" s="18">
        <f t="shared" si="14"/>
        <v>36044.375833333332</v>
      </c>
      <c r="J66" s="18">
        <f>'[7]Schedule 3A - 2024'!H66</f>
        <v>2178.2399999999998</v>
      </c>
      <c r="K66" s="18">
        <f t="shared" si="15"/>
        <v>-33866.135833333334</v>
      </c>
    </row>
    <row r="67" spans="1:15" x14ac:dyDescent="0.25">
      <c r="A67" s="27"/>
      <c r="B67" s="17" t="s">
        <v>51</v>
      </c>
      <c r="C67" s="18">
        <f>'[7]Schedule 3A - 2024'!C67</f>
        <v>0</v>
      </c>
      <c r="D67" s="18">
        <f>'[7]Schedule 3A - 2024'!D67</f>
        <v>0</v>
      </c>
      <c r="E67" s="18">
        <f>'[7]Schedule 3A - 2024'!E67</f>
        <v>0</v>
      </c>
      <c r="F67" s="18">
        <f t="shared" si="13"/>
        <v>0</v>
      </c>
      <c r="G67" s="19">
        <v>60</v>
      </c>
      <c r="H67" s="18">
        <f t="shared" si="14"/>
        <v>0</v>
      </c>
      <c r="J67" s="18">
        <f>'[7]Schedule 3A - 2024'!H67</f>
        <v>0</v>
      </c>
      <c r="K67" s="18">
        <f t="shared" si="15"/>
        <v>0</v>
      </c>
    </row>
    <row r="68" spans="1:15" x14ac:dyDescent="0.25">
      <c r="A68" s="27"/>
      <c r="B68" s="17" t="s">
        <v>52</v>
      </c>
      <c r="C68" s="18">
        <f>'[7]Schedule 3A - 2024'!C68</f>
        <v>95136.43</v>
      </c>
      <c r="D68" s="18">
        <f>'[7]Schedule 3A - 2024'!D68</f>
        <v>0</v>
      </c>
      <c r="E68" s="18">
        <f>'[7]Schedule 3A - 2024'!E68</f>
        <v>0</v>
      </c>
      <c r="F68" s="18">
        <f t="shared" si="13"/>
        <v>95136.43</v>
      </c>
      <c r="G68" s="19">
        <v>12</v>
      </c>
      <c r="H68" s="18">
        <f t="shared" si="14"/>
        <v>7928.0358333333324</v>
      </c>
      <c r="J68" s="18">
        <f>'[7]Schedule 3A - 2024'!H68</f>
        <v>479.16</v>
      </c>
      <c r="K68" s="18">
        <f t="shared" si="15"/>
        <v>-7448.8758333333326</v>
      </c>
    </row>
    <row r="69" spans="1:15" x14ac:dyDescent="0.25">
      <c r="A69" s="27"/>
      <c r="B69" s="17" t="s">
        <v>53</v>
      </c>
      <c r="C69" s="18">
        <f>'[7]Schedule 3A - 2024'!C69</f>
        <v>1837887.92</v>
      </c>
      <c r="D69" s="18">
        <f>'[7]Schedule 3A - 2024'!D69</f>
        <v>0</v>
      </c>
      <c r="E69" s="18">
        <f>'[7]Schedule 3A - 2024'!E69</f>
        <v>0</v>
      </c>
      <c r="F69" s="18">
        <f t="shared" si="13"/>
        <v>1837887.92</v>
      </c>
      <c r="G69" s="19">
        <v>60</v>
      </c>
      <c r="H69" s="18">
        <f t="shared" si="14"/>
        <v>30631.465333333334</v>
      </c>
      <c r="J69" s="18">
        <f>'[7]Schedule 3A - 2024'!H69</f>
        <v>24416.12</v>
      </c>
      <c r="K69" s="18">
        <f t="shared" si="15"/>
        <v>-6215.3453333333346</v>
      </c>
    </row>
    <row r="70" spans="1:15" x14ac:dyDescent="0.25">
      <c r="A70" s="27"/>
      <c r="B70" s="17" t="s">
        <v>54</v>
      </c>
      <c r="C70" s="18">
        <f>'[7]Schedule 3A - 2024'!C70</f>
        <v>78813.429999999993</v>
      </c>
      <c r="D70" s="18">
        <f>'[7]Schedule 3A - 2024'!D70</f>
        <v>0</v>
      </c>
      <c r="E70" s="18">
        <f>'[7]Schedule 3A - 2024'!E70</f>
        <v>0</v>
      </c>
      <c r="F70" s="18">
        <f t="shared" si="13"/>
        <v>78813.429999999993</v>
      </c>
      <c r="G70" s="19">
        <v>45</v>
      </c>
      <c r="H70" s="18">
        <f t="shared" si="14"/>
        <v>1751.4095555555555</v>
      </c>
      <c r="J70" s="18">
        <f>'[7]Schedule 3A - 2024'!H70</f>
        <v>1751.41</v>
      </c>
      <c r="K70" s="18">
        <f t="shared" si="15"/>
        <v>4.4444444461078092E-4</v>
      </c>
    </row>
    <row r="71" spans="1:15" x14ac:dyDescent="0.25">
      <c r="A71" s="27"/>
      <c r="B71" s="17" t="s">
        <v>55</v>
      </c>
      <c r="C71" s="18">
        <f>'[7]Schedule 3A - 2024'!C71</f>
        <v>920692.5</v>
      </c>
      <c r="D71" s="18">
        <f>'[7]Schedule 3A - 2024'!D71</f>
        <v>0</v>
      </c>
      <c r="E71" s="18">
        <f>'[7]Schedule 3A - 2024'!E71</f>
        <v>0</v>
      </c>
      <c r="F71" s="18">
        <f t="shared" si="13"/>
        <v>920692.5</v>
      </c>
      <c r="G71" s="19">
        <v>12</v>
      </c>
      <c r="H71" s="18">
        <f t="shared" si="14"/>
        <v>76724.375</v>
      </c>
      <c r="J71" s="18">
        <f>'[7]Schedule 3A - 2024'!H71</f>
        <v>4637.6400000000003</v>
      </c>
      <c r="K71" s="18">
        <f t="shared" si="15"/>
        <v>-72086.735000000001</v>
      </c>
    </row>
    <row r="72" spans="1:15" x14ac:dyDescent="0.25">
      <c r="A72" s="27"/>
      <c r="B72" s="17" t="s">
        <v>56</v>
      </c>
      <c r="C72" s="18">
        <f>'[7]Schedule 3A - 2024'!C72</f>
        <v>8092849.4799999995</v>
      </c>
      <c r="D72" s="18">
        <f>'[7]Schedule 3A - 2024'!D72</f>
        <v>50000</v>
      </c>
      <c r="E72" s="18">
        <f>'[7]Schedule 3A - 2024'!E72</f>
        <v>0</v>
      </c>
      <c r="F72" s="18">
        <f t="shared" si="13"/>
        <v>8142849.4799999995</v>
      </c>
      <c r="G72" s="19">
        <v>54</v>
      </c>
      <c r="H72" s="18">
        <f t="shared" si="14"/>
        <v>149867.58296296294</v>
      </c>
      <c r="J72" s="18">
        <f>'[7]Schedule 3A - 2024'!H72</f>
        <v>149867.57999999999</v>
      </c>
      <c r="K72" s="18">
        <f t="shared" si="15"/>
        <v>-2.9629629570990801E-3</v>
      </c>
    </row>
    <row r="73" spans="1:15" x14ac:dyDescent="0.25">
      <c r="A73" s="27"/>
      <c r="B73" s="17" t="s">
        <v>57</v>
      </c>
      <c r="C73" s="18">
        <f>'[7]Schedule 3A - 2024'!C73</f>
        <v>7111245.04</v>
      </c>
      <c r="D73" s="18">
        <f>'[7]Schedule 3A - 2024'!D73</f>
        <v>0</v>
      </c>
      <c r="E73" s="18">
        <f>'[7]Schedule 3A - 2024'!E73</f>
        <v>0</v>
      </c>
      <c r="F73" s="18">
        <f t="shared" si="13"/>
        <v>7111245.04</v>
      </c>
      <c r="G73" s="19">
        <v>12</v>
      </c>
      <c r="H73" s="18">
        <f t="shared" si="14"/>
        <v>592603.7533333333</v>
      </c>
      <c r="J73" s="18">
        <f>'[7]Schedule 3A - 2024'!H73</f>
        <v>38778</v>
      </c>
      <c r="K73" s="18">
        <f t="shared" si="15"/>
        <v>-553825.7533333333</v>
      </c>
    </row>
    <row r="74" spans="1:15" x14ac:dyDescent="0.25">
      <c r="A74" s="27"/>
      <c r="B74" s="17" t="s">
        <v>15</v>
      </c>
      <c r="C74" s="20"/>
      <c r="D74" s="20"/>
      <c r="E74" s="20"/>
      <c r="F74" s="20"/>
      <c r="G74" s="28"/>
      <c r="H74" s="20">
        <f>'[7]Schedule 3A - 2024'!H74</f>
        <v>-46018.2</v>
      </c>
      <c r="J74" s="20">
        <f>'[7]Schedule 3A - 2024'!H74</f>
        <v>-46018.2</v>
      </c>
      <c r="K74" s="20">
        <f t="shared" si="15"/>
        <v>0</v>
      </c>
    </row>
    <row r="75" spans="1:15" s="24" customFormat="1" x14ac:dyDescent="0.25">
      <c r="A75" s="12" t="s">
        <v>58</v>
      </c>
      <c r="B75" s="12"/>
      <c r="C75" s="22">
        <f>SUBTOTAL(9,C63:C74)</f>
        <v>25840884.25</v>
      </c>
      <c r="D75" s="22">
        <f>SUBTOTAL(9,D63:D74)</f>
        <v>50000</v>
      </c>
      <c r="E75" s="22">
        <f>SUBTOTAL(9,E63:E74)</f>
        <v>0</v>
      </c>
      <c r="F75" s="22">
        <f>SUBTOTAL(9,F63:F74)</f>
        <v>25890884.25</v>
      </c>
      <c r="G75" s="23"/>
      <c r="H75" s="22">
        <f>SUBTOTAL(9,H63:H74)</f>
        <v>1141260.0954159545</v>
      </c>
      <c r="J75" s="22">
        <f>SUBTOTAL(9,J63:J74)</f>
        <v>258615.19999999995</v>
      </c>
      <c r="K75" s="22">
        <f>SUBTOTAL(9,K63:K74)</f>
        <v>-882644.89541595429</v>
      </c>
    </row>
    <row r="76" spans="1:15" x14ac:dyDescent="0.25">
      <c r="C76" s="25"/>
      <c r="D76" s="25"/>
      <c r="E76" s="25"/>
      <c r="F76" s="25"/>
      <c r="G76" s="26"/>
      <c r="H76" s="25"/>
      <c r="J76" s="25"/>
      <c r="K76" s="25"/>
    </row>
    <row r="77" spans="1:15" x14ac:dyDescent="0.25">
      <c r="A77" s="12" t="s">
        <v>12</v>
      </c>
      <c r="C77" s="25"/>
      <c r="D77" s="25"/>
      <c r="E77" s="25"/>
      <c r="F77" s="25"/>
      <c r="G77" s="26"/>
      <c r="H77" s="25"/>
      <c r="J77" s="25"/>
      <c r="K77" s="25"/>
    </row>
    <row r="78" spans="1:15" x14ac:dyDescent="0.25">
      <c r="A78" s="27"/>
      <c r="B78" s="17" t="s">
        <v>35</v>
      </c>
      <c r="C78" s="18">
        <f>'[7]Schedule 3A - 2024'!C78</f>
        <v>12757759.669999992</v>
      </c>
      <c r="D78" s="18">
        <f>'[7]Schedule 3A - 2024'!D78</f>
        <v>1735564</v>
      </c>
      <c r="E78" s="18">
        <f>'[7]Schedule 3A - 2024'!E78</f>
        <v>0</v>
      </c>
      <c r="F78" s="18">
        <f t="shared" ref="F78:F93" si="16">C78+D78-E78</f>
        <v>14493323.669999992</v>
      </c>
      <c r="G78" s="19">
        <v>40</v>
      </c>
      <c r="H78" s="18">
        <f t="shared" ref="H78:H93" si="17">IFERROR(C78/G78,0)</f>
        <v>318943.99174999981</v>
      </c>
      <c r="J78" s="18">
        <f>'[7]Schedule 3A - 2024'!H78</f>
        <v>307322.14</v>
      </c>
      <c r="K78" s="18">
        <f t="shared" ref="K78:K94" si="18">J78-H78</f>
        <v>-11621.851749999798</v>
      </c>
    </row>
    <row r="79" spans="1:15" x14ac:dyDescent="0.25">
      <c r="A79" s="27"/>
      <c r="B79" s="17" t="s">
        <v>36</v>
      </c>
      <c r="C79" s="18">
        <f>'[7]Schedule 3A - 2024'!C79</f>
        <v>44763.01</v>
      </c>
      <c r="D79" s="18">
        <f>'[7]Schedule 3A - 2024'!D79</f>
        <v>0</v>
      </c>
      <c r="E79" s="18">
        <f>'[7]Schedule 3A - 2024'!E79</f>
        <v>0</v>
      </c>
      <c r="F79" s="18">
        <f t="shared" si="16"/>
        <v>44763.01</v>
      </c>
      <c r="G79" s="19">
        <v>50</v>
      </c>
      <c r="H79" s="18">
        <f t="shared" si="17"/>
        <v>895.26020000000005</v>
      </c>
      <c r="J79" s="18">
        <f>'[7]Schedule 3A - 2024'!H79</f>
        <v>895.26</v>
      </c>
      <c r="K79" s="18">
        <f t="shared" si="18"/>
        <v>-2.0000000006348273E-4</v>
      </c>
    </row>
    <row r="80" spans="1:15" x14ac:dyDescent="0.25">
      <c r="A80" s="27"/>
      <c r="B80" s="17" t="s">
        <v>51</v>
      </c>
      <c r="C80" s="18">
        <f>'[7]Schedule 3A - 2024'!C80</f>
        <v>662900.07999999984</v>
      </c>
      <c r="D80" s="18">
        <f>'[7]Schedule 3A - 2024'!D80</f>
        <v>0</v>
      </c>
      <c r="E80" s="18">
        <f>'[7]Schedule 3A - 2024'!E80</f>
        <v>0</v>
      </c>
      <c r="F80" s="18">
        <f t="shared" si="16"/>
        <v>662900.07999999984</v>
      </c>
      <c r="G80" s="19">
        <v>50</v>
      </c>
      <c r="H80" s="18">
        <f t="shared" si="17"/>
        <v>13258.001599999996</v>
      </c>
      <c r="J80" s="18">
        <f>'[7]Schedule 3A - 2024'!H80</f>
        <v>13258.02</v>
      </c>
      <c r="K80" s="18">
        <f t="shared" si="18"/>
        <v>1.8400000004476169E-2</v>
      </c>
      <c r="L80" s="43"/>
      <c r="N80" s="13" t="s">
        <v>131</v>
      </c>
      <c r="O80" s="13">
        <v>-5682</v>
      </c>
    </row>
    <row r="81" spans="1:11" x14ac:dyDescent="0.25">
      <c r="A81" s="27"/>
      <c r="B81" s="17" t="s">
        <v>59</v>
      </c>
      <c r="C81" s="18">
        <f>'[7]Schedule 3A - 2024'!C81</f>
        <v>285794.73</v>
      </c>
      <c r="D81" s="18">
        <f>'[7]Schedule 3A - 2024'!D81</f>
        <v>1926766.14</v>
      </c>
      <c r="E81" s="18">
        <f>'[7]Schedule 3A - 2024'!E81</f>
        <v>0</v>
      </c>
      <c r="F81" s="18">
        <f t="shared" si="16"/>
        <v>2212560.87</v>
      </c>
      <c r="G81" s="19">
        <v>50</v>
      </c>
      <c r="H81" s="18">
        <f t="shared" si="17"/>
        <v>5715.8945999999996</v>
      </c>
      <c r="J81" s="18">
        <f>'[7]Schedule 3A - 2024'!H81</f>
        <v>5403.76</v>
      </c>
      <c r="K81" s="18">
        <f t="shared" si="18"/>
        <v>-312.13459999999941</v>
      </c>
    </row>
    <row r="82" spans="1:11" x14ac:dyDescent="0.25">
      <c r="A82" s="27"/>
      <c r="B82" s="17" t="s">
        <v>60</v>
      </c>
      <c r="C82" s="18">
        <f>'[7]Schedule 3A - 2024'!C82</f>
        <v>2119495.4099999983</v>
      </c>
      <c r="D82" s="18">
        <f>'[7]Schedule 3A - 2024'!D82</f>
        <v>0</v>
      </c>
      <c r="E82" s="18">
        <f>'[7]Schedule 3A - 2024'!E82</f>
        <v>0</v>
      </c>
      <c r="F82" s="18">
        <f t="shared" si="16"/>
        <v>2119495.4099999983</v>
      </c>
      <c r="G82" s="19">
        <v>40</v>
      </c>
      <c r="H82" s="18">
        <f t="shared" si="17"/>
        <v>52987.385249999956</v>
      </c>
      <c r="J82" s="18">
        <f>'[7]Schedule 3A - 2024'!H82</f>
        <v>52958.03</v>
      </c>
      <c r="K82" s="18">
        <f t="shared" si="18"/>
        <v>-29.355249999956868</v>
      </c>
    </row>
    <row r="83" spans="1:11" x14ac:dyDescent="0.25">
      <c r="A83" s="27"/>
      <c r="B83" s="17" t="s">
        <v>61</v>
      </c>
      <c r="C83" s="18">
        <f>'[7]Schedule 3A - 2024'!C83</f>
        <v>385154.92</v>
      </c>
      <c r="D83" s="18">
        <f>'[7]Schedule 3A - 2024'!D83</f>
        <v>0</v>
      </c>
      <c r="E83" s="18">
        <f>'[7]Schedule 3A - 2024'!E83</f>
        <v>0</v>
      </c>
      <c r="F83" s="18">
        <f t="shared" si="16"/>
        <v>385154.92</v>
      </c>
      <c r="G83" s="19">
        <v>40</v>
      </c>
      <c r="H83" s="18">
        <f t="shared" si="17"/>
        <v>9628.8729999999996</v>
      </c>
      <c r="J83" s="18">
        <f>'[7]Schedule 3A - 2024'!H83</f>
        <v>9628.8700000000008</v>
      </c>
      <c r="K83" s="18">
        <f t="shared" si="18"/>
        <v>-2.999999998792191E-3</v>
      </c>
    </row>
    <row r="84" spans="1:11" x14ac:dyDescent="0.25">
      <c r="A84" s="27"/>
      <c r="B84" s="17" t="s">
        <v>62</v>
      </c>
      <c r="C84" s="18">
        <f>'[7]Schedule 3A - 2024'!C84</f>
        <v>43376.77</v>
      </c>
      <c r="D84" s="18">
        <f>'[7]Schedule 3A - 2024'!D84</f>
        <v>0</v>
      </c>
      <c r="E84" s="18">
        <f>'[7]Schedule 3A - 2024'!E84</f>
        <v>0</v>
      </c>
      <c r="F84" s="18">
        <f t="shared" si="16"/>
        <v>43376.77</v>
      </c>
      <c r="G84" s="19">
        <v>40</v>
      </c>
      <c r="H84" s="18">
        <f t="shared" si="17"/>
        <v>1084.4192499999999</v>
      </c>
      <c r="J84" s="18">
        <f>'[7]Schedule 3A - 2024'!H84</f>
        <v>1084.43</v>
      </c>
      <c r="K84" s="18">
        <f t="shared" si="18"/>
        <v>1.07500000001437E-2</v>
      </c>
    </row>
    <row r="85" spans="1:11" x14ac:dyDescent="0.25">
      <c r="A85" s="27"/>
      <c r="B85" s="17" t="s">
        <v>63</v>
      </c>
      <c r="C85" s="18">
        <f>'[7]Schedule 3A - 2024'!C85</f>
        <v>0</v>
      </c>
      <c r="D85" s="18">
        <f>'[7]Schedule 3A - 2024'!D85</f>
        <v>0</v>
      </c>
      <c r="E85" s="18">
        <f>'[7]Schedule 3A - 2024'!E85</f>
        <v>0</v>
      </c>
      <c r="F85" s="18">
        <f t="shared" si="16"/>
        <v>0</v>
      </c>
      <c r="G85" s="19">
        <v>0</v>
      </c>
      <c r="H85" s="18">
        <f t="shared" si="17"/>
        <v>0</v>
      </c>
      <c r="J85" s="18">
        <f>'[7]Schedule 3A - 2024'!H85</f>
        <v>0</v>
      </c>
      <c r="K85" s="18">
        <f t="shared" si="18"/>
        <v>0</v>
      </c>
    </row>
    <row r="86" spans="1:11" x14ac:dyDescent="0.25">
      <c r="A86" s="27"/>
      <c r="B86" s="17" t="s">
        <v>64</v>
      </c>
      <c r="C86" s="18">
        <f>'[7]Schedule 3A - 2024'!C86</f>
        <v>312632.61</v>
      </c>
      <c r="D86" s="18">
        <f>'[7]Schedule 3A - 2024'!D86</f>
        <v>0</v>
      </c>
      <c r="E86" s="18">
        <f>'[7]Schedule 3A - 2024'!E86</f>
        <v>0</v>
      </c>
      <c r="F86" s="18">
        <f t="shared" si="16"/>
        <v>312632.61</v>
      </c>
      <c r="G86" s="19">
        <v>16</v>
      </c>
      <c r="H86" s="18">
        <f t="shared" si="17"/>
        <v>19539.538124999999</v>
      </c>
      <c r="J86" s="18">
        <f>'[7]Schedule 3A - 2024'!H86</f>
        <v>5581.19</v>
      </c>
      <c r="K86" s="18">
        <f t="shared" si="18"/>
        <v>-13958.348125</v>
      </c>
    </row>
    <row r="87" spans="1:11" x14ac:dyDescent="0.25">
      <c r="A87" s="27"/>
      <c r="B87" s="17" t="s">
        <v>65</v>
      </c>
      <c r="C87" s="18">
        <f>'[7]Schedule 3A - 2024'!C87</f>
        <v>288392.19</v>
      </c>
      <c r="D87" s="18">
        <f>'[7]Schedule 3A - 2024'!D87</f>
        <v>0</v>
      </c>
      <c r="E87" s="18">
        <f>'[7]Schedule 3A - 2024'!E87</f>
        <v>0</v>
      </c>
      <c r="F87" s="18">
        <f t="shared" si="16"/>
        <v>288392.19</v>
      </c>
      <c r="G87" s="19">
        <v>16</v>
      </c>
      <c r="H87" s="18">
        <f t="shared" si="17"/>
        <v>18024.511875</v>
      </c>
      <c r="J87" s="18">
        <f>'[7]Schedule 3A - 2024'!H87</f>
        <v>7017.5</v>
      </c>
      <c r="K87" s="18">
        <f t="shared" si="18"/>
        <v>-11007.011875</v>
      </c>
    </row>
    <row r="88" spans="1:11" x14ac:dyDescent="0.25">
      <c r="A88" s="27"/>
      <c r="B88" s="17" t="s">
        <v>40</v>
      </c>
      <c r="C88" s="18">
        <f>'[7]Schedule 3A - 2024'!C88</f>
        <v>1903440.08</v>
      </c>
      <c r="D88" s="18">
        <f>'[7]Schedule 3A - 2024'!D88</f>
        <v>0</v>
      </c>
      <c r="E88" s="18">
        <f>'[7]Schedule 3A - 2024'!E88</f>
        <v>0</v>
      </c>
      <c r="F88" s="18">
        <f t="shared" si="16"/>
        <v>1903440.08</v>
      </c>
      <c r="G88" s="19">
        <v>40</v>
      </c>
      <c r="H88" s="18">
        <f t="shared" si="17"/>
        <v>47586.002</v>
      </c>
      <c r="J88" s="18">
        <f>'[7]Schedule 3A - 2024'!H88</f>
        <v>45663.79</v>
      </c>
      <c r="K88" s="18">
        <f t="shared" si="18"/>
        <v>-1922.2119999999995</v>
      </c>
    </row>
    <row r="89" spans="1:11" x14ac:dyDescent="0.25">
      <c r="A89" s="27"/>
      <c r="B89" s="17" t="s">
        <v>44</v>
      </c>
      <c r="C89" s="18">
        <f>'[7]Schedule 3A - 2024'!C89</f>
        <v>64798.340000000004</v>
      </c>
      <c r="D89" s="18">
        <f>'[7]Schedule 3A - 2024'!D89</f>
        <v>0</v>
      </c>
      <c r="E89" s="18">
        <f>'[7]Schedule 3A - 2024'!E89</f>
        <v>0</v>
      </c>
      <c r="F89" s="18">
        <f t="shared" si="16"/>
        <v>64798.340000000004</v>
      </c>
      <c r="G89" s="19">
        <v>55</v>
      </c>
      <c r="H89" s="18">
        <f t="shared" si="17"/>
        <v>1178.1516363636365</v>
      </c>
      <c r="J89" s="18">
        <f>'[7]Schedule 3A - 2024'!H89</f>
        <v>1178.1500000000001</v>
      </c>
      <c r="K89" s="18">
        <f t="shared" si="18"/>
        <v>-1.6363636364076228E-3</v>
      </c>
    </row>
    <row r="90" spans="1:11" x14ac:dyDescent="0.25">
      <c r="A90" s="27"/>
      <c r="B90" s="17" t="s">
        <v>45</v>
      </c>
      <c r="C90" s="18">
        <f>'[7]Schedule 3A - 2024'!C90</f>
        <v>100328.43</v>
      </c>
      <c r="D90" s="18">
        <f>'[7]Schedule 3A - 2024'!D90</f>
        <v>0</v>
      </c>
      <c r="E90" s="18">
        <f>'[7]Schedule 3A - 2024'!E90</f>
        <v>0</v>
      </c>
      <c r="F90" s="18">
        <f t="shared" si="16"/>
        <v>100328.43</v>
      </c>
      <c r="G90" s="19">
        <v>30</v>
      </c>
      <c r="H90" s="18">
        <f t="shared" si="17"/>
        <v>3344.2809999999999</v>
      </c>
      <c r="J90" s="18">
        <f>'[7]Schedule 3A - 2024'!H90</f>
        <v>3013.69</v>
      </c>
      <c r="K90" s="18">
        <f t="shared" si="18"/>
        <v>-330.59099999999989</v>
      </c>
    </row>
    <row r="91" spans="1:11" x14ac:dyDescent="0.25">
      <c r="A91" s="27"/>
      <c r="B91" s="17" t="s">
        <v>66</v>
      </c>
      <c r="C91" s="18">
        <f>'[7]Schedule 3A - 2024'!C91</f>
        <v>603366.85000000009</v>
      </c>
      <c r="D91" s="18">
        <f>'[7]Schedule 3A - 2024'!D91</f>
        <v>0</v>
      </c>
      <c r="E91" s="18">
        <f>'[7]Schedule 3A - 2024'!E91</f>
        <v>0</v>
      </c>
      <c r="F91" s="18">
        <f t="shared" si="16"/>
        <v>603366.85000000009</v>
      </c>
      <c r="G91" s="19">
        <v>40</v>
      </c>
      <c r="H91" s="18">
        <f t="shared" si="17"/>
        <v>15084.171250000003</v>
      </c>
      <c r="J91" s="18">
        <f>'[7]Schedule 3A - 2024'!H91</f>
        <v>14126.5</v>
      </c>
      <c r="K91" s="18">
        <f t="shared" si="18"/>
        <v>-957.67125000000306</v>
      </c>
    </row>
    <row r="92" spans="1:11" x14ac:dyDescent="0.25">
      <c r="A92" s="27"/>
      <c r="B92" s="17" t="s">
        <v>67</v>
      </c>
      <c r="C92" s="18">
        <f>'[7]Schedule 3A - 2024'!C92</f>
        <v>4042479.1899999995</v>
      </c>
      <c r="D92" s="18">
        <f>'[7]Schedule 3A - 2024'!D92</f>
        <v>0</v>
      </c>
      <c r="E92" s="18">
        <f>'[7]Schedule 3A - 2024'!E92</f>
        <v>0</v>
      </c>
      <c r="F92" s="18">
        <f t="shared" si="16"/>
        <v>4042479.1899999995</v>
      </c>
      <c r="G92" s="19">
        <v>35</v>
      </c>
      <c r="H92" s="18">
        <f t="shared" si="17"/>
        <v>115499.40542857141</v>
      </c>
      <c r="J92" s="18">
        <f>'[7]Schedule 3A - 2024'!H92</f>
        <v>111462.58</v>
      </c>
      <c r="K92" s="18">
        <f t="shared" si="18"/>
        <v>-4036.8254285714065</v>
      </c>
    </row>
    <row r="93" spans="1:11" x14ac:dyDescent="0.25">
      <c r="A93" s="27"/>
      <c r="B93" s="17" t="s">
        <v>68</v>
      </c>
      <c r="C93" s="18">
        <f>'[7]Schedule 3A - 2024'!C93</f>
        <v>36442.910000000003</v>
      </c>
      <c r="D93" s="18">
        <f>'[7]Schedule 3A - 2024'!D93</f>
        <v>0</v>
      </c>
      <c r="E93" s="18">
        <f>'[7]Schedule 3A - 2024'!E93</f>
        <v>0</v>
      </c>
      <c r="F93" s="18">
        <f t="shared" si="16"/>
        <v>36442.910000000003</v>
      </c>
      <c r="G93" s="19">
        <v>30</v>
      </c>
      <c r="H93" s="18">
        <f t="shared" si="17"/>
        <v>1214.7636666666667</v>
      </c>
      <c r="J93" s="18">
        <f>'[7]Schedule 3A - 2024'!H93</f>
        <v>293.20999999999998</v>
      </c>
      <c r="K93" s="18">
        <f t="shared" si="18"/>
        <v>-921.55366666666669</v>
      </c>
    </row>
    <row r="94" spans="1:11" x14ac:dyDescent="0.25">
      <c r="A94" s="27"/>
      <c r="B94" s="17" t="s">
        <v>15</v>
      </c>
      <c r="C94" s="20"/>
      <c r="D94" s="20"/>
      <c r="E94" s="20"/>
      <c r="F94" s="20"/>
      <c r="G94" s="21"/>
      <c r="H94" s="20">
        <f>'[7]Schedule 3A - 2024'!H94</f>
        <v>49978.92</v>
      </c>
      <c r="J94" s="20">
        <f>'[7]Schedule 3A - 2024'!H94</f>
        <v>49978.92</v>
      </c>
      <c r="K94" s="20">
        <f t="shared" si="18"/>
        <v>0</v>
      </c>
    </row>
    <row r="95" spans="1:11" s="24" customFormat="1" ht="18" customHeight="1" x14ac:dyDescent="0.25">
      <c r="A95" s="12" t="s">
        <v>69</v>
      </c>
      <c r="B95" s="12"/>
      <c r="C95" s="22">
        <f t="shared" ref="C95:F95" si="19">SUBTOTAL(9,C78:C94)</f>
        <v>23651125.189999994</v>
      </c>
      <c r="D95" s="22">
        <f t="shared" si="19"/>
        <v>3662330.1399999997</v>
      </c>
      <c r="E95" s="22">
        <f t="shared" si="19"/>
        <v>0</v>
      </c>
      <c r="F95" s="22">
        <f t="shared" si="19"/>
        <v>27313455.329999994</v>
      </c>
      <c r="G95" s="23"/>
      <c r="H95" s="22">
        <f>SUBTOTAL(9,H78:H94)</f>
        <v>673963.57063160161</v>
      </c>
      <c r="J95" s="22">
        <f>SUBTOTAL(9,J78:J94)</f>
        <v>628866.04</v>
      </c>
      <c r="K95" s="22">
        <f>SUBTOTAL(9,K78:K94)</f>
        <v>-45097.530631601468</v>
      </c>
    </row>
    <row r="96" spans="1:11" x14ac:dyDescent="0.25">
      <c r="C96" s="30"/>
      <c r="D96" s="30"/>
      <c r="E96" s="30"/>
      <c r="F96" s="30"/>
      <c r="G96" s="31"/>
      <c r="H96" s="30"/>
      <c r="J96" s="30"/>
      <c r="K96" s="30"/>
    </row>
    <row r="97" spans="1:11" x14ac:dyDescent="0.25">
      <c r="A97" s="12" t="s">
        <v>70</v>
      </c>
      <c r="C97" s="25"/>
      <c r="D97" s="25"/>
      <c r="E97" s="25"/>
      <c r="F97" s="25"/>
      <c r="G97" s="26"/>
      <c r="H97" s="25"/>
      <c r="J97" s="25"/>
      <c r="K97" s="25"/>
    </row>
    <row r="98" spans="1:11" x14ac:dyDescent="0.25">
      <c r="A98" s="27"/>
      <c r="B98" s="17" t="s">
        <v>71</v>
      </c>
      <c r="C98" s="18">
        <f>'[7]Schedule 3A - 2024'!C98</f>
        <v>4320.91</v>
      </c>
      <c r="D98" s="18">
        <f>'[7]Schedule 3A - 2024'!D98</f>
        <v>0</v>
      </c>
      <c r="E98" s="18">
        <f>'[7]Schedule 3A - 2024'!E98</f>
        <v>0</v>
      </c>
      <c r="F98" s="18">
        <f t="shared" ref="F98:F110" si="20">C98+D98-E98</f>
        <v>4320.91</v>
      </c>
      <c r="G98" s="19">
        <v>50</v>
      </c>
      <c r="H98" s="18">
        <f t="shared" ref="H98:H110" si="21">IFERROR(C98/G98,0)</f>
        <v>86.418199999999999</v>
      </c>
      <c r="J98" s="18">
        <f>'[7]Schedule 3A - 2024'!H98</f>
        <v>86.42</v>
      </c>
      <c r="K98" s="18">
        <f t="shared" ref="K98:K111" si="22">J98-H98</f>
        <v>1.8000000000029104E-3</v>
      </c>
    </row>
    <row r="99" spans="1:11" x14ac:dyDescent="0.25">
      <c r="A99" s="27"/>
      <c r="B99" s="17" t="s">
        <v>72</v>
      </c>
      <c r="C99" s="18">
        <f>'[7]Schedule 3A - 2024'!C99</f>
        <v>2615170.14</v>
      </c>
      <c r="D99" s="18">
        <f>'[7]Schedule 3A - 2024'!D99</f>
        <v>4246677.04</v>
      </c>
      <c r="E99" s="18">
        <f>'[7]Schedule 3A - 2024'!E99</f>
        <v>0</v>
      </c>
      <c r="F99" s="18">
        <f t="shared" si="20"/>
        <v>6861847.1799999997</v>
      </c>
      <c r="G99" s="19">
        <v>50</v>
      </c>
      <c r="H99" s="18">
        <f t="shared" si="21"/>
        <v>52303.402800000003</v>
      </c>
      <c r="J99" s="18">
        <f>'[7]Schedule 3A - 2024'!H99</f>
        <v>49990.1</v>
      </c>
      <c r="K99" s="18">
        <f t="shared" si="22"/>
        <v>-2313.3028000000049</v>
      </c>
    </row>
    <row r="100" spans="1:11" x14ac:dyDescent="0.25">
      <c r="A100" s="27"/>
      <c r="B100" s="17" t="s">
        <v>73</v>
      </c>
      <c r="C100" s="18">
        <f>'[7]Schedule 3A - 2024'!C100</f>
        <v>10722763.250000004</v>
      </c>
      <c r="D100" s="18">
        <f>'[7]Schedule 3A - 2024'!D100</f>
        <v>90000</v>
      </c>
      <c r="E100" s="18">
        <f>'[7]Schedule 3A - 2024'!E100</f>
        <v>0</v>
      </c>
      <c r="F100" s="18">
        <f t="shared" si="20"/>
        <v>10812763.250000004</v>
      </c>
      <c r="G100" s="19">
        <v>55</v>
      </c>
      <c r="H100" s="18">
        <f t="shared" si="21"/>
        <v>194959.33181818188</v>
      </c>
      <c r="J100" s="18">
        <f>'[7]Schedule 3A - 2024'!H100</f>
        <v>194959.37</v>
      </c>
      <c r="K100" s="18">
        <f t="shared" si="22"/>
        <v>3.8181818119483069E-2</v>
      </c>
    </row>
    <row r="101" spans="1:11" x14ac:dyDescent="0.25">
      <c r="A101" s="27"/>
      <c r="B101" s="17" t="s">
        <v>74</v>
      </c>
      <c r="C101" s="18">
        <f>'[7]Schedule 3A - 2024'!C101</f>
        <v>1959263.0599999998</v>
      </c>
      <c r="D101" s="18">
        <f>'[7]Schedule 3A - 2024'!D101</f>
        <v>25000</v>
      </c>
      <c r="E101" s="18">
        <f>'[7]Schedule 3A - 2024'!E101</f>
        <v>0</v>
      </c>
      <c r="F101" s="18">
        <f t="shared" si="20"/>
        <v>1984263.0599999998</v>
      </c>
      <c r="G101" s="19">
        <v>20</v>
      </c>
      <c r="H101" s="18">
        <f t="shared" si="21"/>
        <v>97963.152999999991</v>
      </c>
      <c r="J101" s="18">
        <f>'[7]Schedule 3A - 2024'!H101</f>
        <v>43341.01</v>
      </c>
      <c r="K101" s="18">
        <f t="shared" si="22"/>
        <v>-54622.142999999989</v>
      </c>
    </row>
    <row r="102" spans="1:11" x14ac:dyDescent="0.25">
      <c r="A102" s="27"/>
      <c r="B102" s="17" t="s">
        <v>75</v>
      </c>
      <c r="C102" s="18">
        <f>'[7]Schedule 3A - 2024'!C102</f>
        <v>19296.990000000002</v>
      </c>
      <c r="D102" s="18">
        <f>'[7]Schedule 3A - 2024'!D102</f>
        <v>0</v>
      </c>
      <c r="E102" s="18">
        <f>'[7]Schedule 3A - 2024'!E102</f>
        <v>0</v>
      </c>
      <c r="F102" s="18">
        <f t="shared" si="20"/>
        <v>19296.990000000002</v>
      </c>
      <c r="G102" s="19">
        <v>40</v>
      </c>
      <c r="H102" s="18">
        <f t="shared" si="21"/>
        <v>482.42475000000002</v>
      </c>
      <c r="J102" s="18">
        <f>'[7]Schedule 3A - 2024'!H102</f>
        <v>319.75</v>
      </c>
      <c r="K102" s="18">
        <f t="shared" si="22"/>
        <v>-162.67475000000002</v>
      </c>
    </row>
    <row r="103" spans="1:11" x14ac:dyDescent="0.25">
      <c r="A103" s="27"/>
      <c r="B103" s="17" t="s">
        <v>76</v>
      </c>
      <c r="C103" s="18">
        <f>'[7]Schedule 3A - 2024'!C103</f>
        <v>152150.84</v>
      </c>
      <c r="D103" s="18">
        <f>'[7]Schedule 3A - 2024'!D103</f>
        <v>25000</v>
      </c>
      <c r="E103" s="18">
        <f>'[7]Schedule 3A - 2024'!E103</f>
        <v>0</v>
      </c>
      <c r="F103" s="18">
        <f t="shared" si="20"/>
        <v>177150.84</v>
      </c>
      <c r="G103" s="19">
        <v>30</v>
      </c>
      <c r="H103" s="18">
        <f t="shared" si="21"/>
        <v>5071.6946666666663</v>
      </c>
      <c r="J103" s="18">
        <f>'[7]Schedule 3A - 2024'!H103</f>
        <v>4038.74</v>
      </c>
      <c r="K103" s="18">
        <f t="shared" si="22"/>
        <v>-1032.9546666666665</v>
      </c>
    </row>
    <row r="104" spans="1:11" x14ac:dyDescent="0.25">
      <c r="A104" s="27"/>
      <c r="B104" s="17" t="s">
        <v>77</v>
      </c>
      <c r="C104" s="18">
        <f>'[7]Schedule 3A - 2024'!C104</f>
        <v>1630633.4100000004</v>
      </c>
      <c r="D104" s="18">
        <f>'[7]Schedule 3A - 2024'!D104</f>
        <v>730000</v>
      </c>
      <c r="E104" s="18">
        <f>'[7]Schedule 3A - 2024'!E104</f>
        <v>0</v>
      </c>
      <c r="F104" s="18">
        <f t="shared" si="20"/>
        <v>2360633.41</v>
      </c>
      <c r="G104" s="19">
        <v>7</v>
      </c>
      <c r="H104" s="18">
        <f t="shared" si="21"/>
        <v>232947.63000000006</v>
      </c>
      <c r="J104" s="18">
        <f>'[7]Schedule 3A - 2024'!H104</f>
        <v>153396.03</v>
      </c>
      <c r="K104" s="18">
        <f t="shared" si="22"/>
        <v>-79551.600000000064</v>
      </c>
    </row>
    <row r="105" spans="1:11" x14ac:dyDescent="0.25">
      <c r="A105" s="27"/>
      <c r="B105" s="17" t="s">
        <v>78</v>
      </c>
      <c r="C105" s="18">
        <f>'[7]Schedule 3A - 2024'!C105</f>
        <v>0</v>
      </c>
      <c r="D105" s="18">
        <f>'[7]Schedule 3A - 2024'!D105</f>
        <v>0</v>
      </c>
      <c r="E105" s="18">
        <f>'[7]Schedule 3A - 2024'!E105</f>
        <v>0</v>
      </c>
      <c r="F105" s="18">
        <f t="shared" si="20"/>
        <v>0</v>
      </c>
      <c r="G105" s="19">
        <v>5</v>
      </c>
      <c r="H105" s="18">
        <f t="shared" si="21"/>
        <v>0</v>
      </c>
      <c r="J105" s="18">
        <f>'[7]Schedule 3A - 2024'!H105</f>
        <v>0</v>
      </c>
      <c r="K105" s="18">
        <f t="shared" si="22"/>
        <v>0</v>
      </c>
    </row>
    <row r="106" spans="1:11" x14ac:dyDescent="0.25">
      <c r="A106" s="27"/>
      <c r="B106" s="17" t="s">
        <v>79</v>
      </c>
      <c r="C106" s="18">
        <f>'[7]Schedule 3A - 2024'!C106</f>
        <v>3214488.5399999977</v>
      </c>
      <c r="D106" s="18">
        <f>'[7]Schedule 3A - 2024'!D106</f>
        <v>880000</v>
      </c>
      <c r="E106" s="18">
        <f>'[7]Schedule 3A - 2024'!E106</f>
        <v>0</v>
      </c>
      <c r="F106" s="18">
        <f t="shared" si="20"/>
        <v>4094488.5399999977</v>
      </c>
      <c r="G106" s="19">
        <v>20</v>
      </c>
      <c r="H106" s="18">
        <f t="shared" si="21"/>
        <v>160724.42699999988</v>
      </c>
      <c r="J106" s="18">
        <f>'[7]Schedule 3A - 2024'!H106</f>
        <v>128592.24</v>
      </c>
      <c r="K106" s="18">
        <f t="shared" si="22"/>
        <v>-32132.186999999874</v>
      </c>
    </row>
    <row r="107" spans="1:11" x14ac:dyDescent="0.25">
      <c r="A107" s="27"/>
      <c r="B107" s="17" t="s">
        <v>63</v>
      </c>
      <c r="C107" s="18">
        <f>'[7]Schedule 3A - 2024'!C107</f>
        <v>0</v>
      </c>
      <c r="D107" s="18">
        <f>'[7]Schedule 3A - 2024'!D107</f>
        <v>0</v>
      </c>
      <c r="E107" s="18">
        <f>'[7]Schedule 3A - 2024'!E107</f>
        <v>0</v>
      </c>
      <c r="F107" s="18">
        <f t="shared" si="20"/>
        <v>0</v>
      </c>
      <c r="G107" s="19">
        <v>15</v>
      </c>
      <c r="H107" s="18">
        <f t="shared" si="21"/>
        <v>0</v>
      </c>
      <c r="J107" s="18">
        <f>'[7]Schedule 3A - 2024'!H107</f>
        <v>0</v>
      </c>
      <c r="K107" s="18">
        <f t="shared" si="22"/>
        <v>0</v>
      </c>
    </row>
    <row r="108" spans="1:11" x14ac:dyDescent="0.25">
      <c r="A108" s="27"/>
      <c r="B108" s="17" t="s">
        <v>80</v>
      </c>
      <c r="C108" s="18">
        <f>'[7]Schedule 3A - 2024'!C108</f>
        <v>5762386.6499999976</v>
      </c>
      <c r="D108" s="18">
        <f>'[7]Schedule 3A - 2024'!D108</f>
        <v>260000</v>
      </c>
      <c r="E108" s="18">
        <f>'[7]Schedule 3A - 2024'!E108</f>
        <v>0</v>
      </c>
      <c r="F108" s="18">
        <f t="shared" si="20"/>
        <v>6022386.6499999976</v>
      </c>
      <c r="G108" s="19">
        <v>20</v>
      </c>
      <c r="H108" s="18">
        <f t="shared" si="21"/>
        <v>288119.3324999999</v>
      </c>
      <c r="J108" s="18">
        <f>'[7]Schedule 3A - 2024'!H108</f>
        <v>223191.22999999998</v>
      </c>
      <c r="K108" s="18">
        <f t="shared" si="22"/>
        <v>-64928.102499999921</v>
      </c>
    </row>
    <row r="109" spans="1:11" x14ac:dyDescent="0.25">
      <c r="A109" s="27"/>
      <c r="B109" s="17" t="s">
        <v>81</v>
      </c>
      <c r="C109" s="18">
        <f>'[7]Schedule 3A - 2024'!C109</f>
        <v>59031.369999999995</v>
      </c>
      <c r="D109" s="18">
        <f>'[7]Schedule 3A - 2024'!D109</f>
        <v>0</v>
      </c>
      <c r="E109" s="18">
        <f>'[7]Schedule 3A - 2024'!E109</f>
        <v>0</v>
      </c>
      <c r="F109" s="18">
        <f t="shared" si="20"/>
        <v>59031.369999999995</v>
      </c>
      <c r="G109" s="19">
        <v>40</v>
      </c>
      <c r="H109" s="18">
        <f t="shared" si="21"/>
        <v>1475.7842499999999</v>
      </c>
      <c r="J109" s="18">
        <f>'[7]Schedule 3A - 2024'!H109</f>
        <v>1132.17</v>
      </c>
      <c r="K109" s="18">
        <f t="shared" si="22"/>
        <v>-343.61424999999986</v>
      </c>
    </row>
    <row r="110" spans="1:11" x14ac:dyDescent="0.25">
      <c r="A110" s="27"/>
      <c r="B110" s="17" t="s">
        <v>82</v>
      </c>
      <c r="C110" s="18">
        <f>'[7]Schedule 3A - 2024'!C110</f>
        <v>2962643.3099999996</v>
      </c>
      <c r="D110" s="18">
        <f>'[7]Schedule 3A - 2024'!D110</f>
        <v>0</v>
      </c>
      <c r="E110" s="18">
        <f>'[7]Schedule 3A - 2024'!E110</f>
        <v>0</v>
      </c>
      <c r="F110" s="18">
        <f t="shared" si="20"/>
        <v>2962643.3099999996</v>
      </c>
      <c r="G110" s="19">
        <v>40</v>
      </c>
      <c r="H110" s="18">
        <f t="shared" si="21"/>
        <v>74066.082749999987</v>
      </c>
      <c r="J110" s="18">
        <f>'[7]Schedule 3A - 2024'!H110</f>
        <v>39539.68</v>
      </c>
      <c r="K110" s="18">
        <f t="shared" si="22"/>
        <v>-34526.402749999987</v>
      </c>
    </row>
    <row r="111" spans="1:11" x14ac:dyDescent="0.25">
      <c r="A111" s="27"/>
      <c r="B111" s="17" t="s">
        <v>15</v>
      </c>
      <c r="C111" s="20"/>
      <c r="D111" s="20"/>
      <c r="E111" s="20"/>
      <c r="F111" s="20"/>
      <c r="G111" s="28"/>
      <c r="H111" s="20">
        <f>'[7]Schedule 3A - 2024'!H111</f>
        <v>-67343.759999999995</v>
      </c>
      <c r="J111" s="20">
        <f>'[7]Schedule 3A - 2024'!H111</f>
        <v>-67343.759999999995</v>
      </c>
      <c r="K111" s="20">
        <f t="shared" si="22"/>
        <v>0</v>
      </c>
    </row>
    <row r="112" spans="1:11" s="24" customFormat="1" ht="18" customHeight="1" x14ac:dyDescent="0.25">
      <c r="A112" s="12" t="s">
        <v>83</v>
      </c>
      <c r="B112" s="12"/>
      <c r="C112" s="22">
        <f t="shared" ref="C112:F112" si="23">SUBTOTAL(9,C98:C111)</f>
        <v>29102148.470000003</v>
      </c>
      <c r="D112" s="22">
        <f t="shared" si="23"/>
        <v>6256677.04</v>
      </c>
      <c r="E112" s="22">
        <f t="shared" si="23"/>
        <v>0</v>
      </c>
      <c r="F112" s="22">
        <f t="shared" si="23"/>
        <v>35358825.509999998</v>
      </c>
      <c r="G112" s="23"/>
      <c r="H112" s="22">
        <f>SUBTOTAL(9,H98:H111)</f>
        <v>1040855.9217348483</v>
      </c>
      <c r="J112" s="22">
        <f>SUBTOTAL(9,J98:J111)</f>
        <v>771242.98</v>
      </c>
      <c r="K112" s="22">
        <f>SUBTOTAL(9,K98:K111)</f>
        <v>-269612.94173484837</v>
      </c>
    </row>
    <row r="113" spans="1:15" x14ac:dyDescent="0.25">
      <c r="C113" s="30"/>
      <c r="D113" s="30"/>
      <c r="E113" s="30"/>
      <c r="F113" s="30"/>
      <c r="G113" s="32"/>
      <c r="H113" s="30"/>
      <c r="J113" s="30"/>
      <c r="K113" s="30"/>
    </row>
    <row r="114" spans="1:15" x14ac:dyDescent="0.25">
      <c r="A114" s="12" t="s">
        <v>84</v>
      </c>
      <c r="C114" s="25"/>
      <c r="D114" s="25"/>
      <c r="E114" s="25"/>
      <c r="F114" s="25"/>
      <c r="G114" s="26"/>
      <c r="H114" s="25"/>
      <c r="J114" s="25"/>
      <c r="K114" s="25"/>
    </row>
    <row r="115" spans="1:15" x14ac:dyDescent="0.25">
      <c r="A115" s="27"/>
      <c r="B115" s="17" t="s">
        <v>85</v>
      </c>
      <c r="C115" s="18">
        <f>'[7]Schedule 3A - 2024'!C115</f>
        <v>392571.19</v>
      </c>
      <c r="D115" s="18">
        <f>'[7]Schedule 3A - 2024'!D115</f>
        <v>35000</v>
      </c>
      <c r="E115" s="18">
        <f>'[7]Schedule 3A - 2024'!E115</f>
        <v>0</v>
      </c>
      <c r="F115" s="18">
        <f t="shared" ref="F115:F121" si="24">C115+D115-E115</f>
        <v>427571.19</v>
      </c>
      <c r="G115" s="19">
        <v>8</v>
      </c>
      <c r="H115" s="18">
        <f t="shared" ref="H115:H121" si="25">IFERROR(C115/G115,0)</f>
        <v>49071.39875</v>
      </c>
      <c r="J115" s="18">
        <f>'[7]Schedule 3A - 2024'!H115</f>
        <v>16868.97</v>
      </c>
      <c r="K115" s="18">
        <f t="shared" ref="K115:K122" si="26">J115-H115</f>
        <v>-32202.428749999999</v>
      </c>
    </row>
    <row r="116" spans="1:15" x14ac:dyDescent="0.25">
      <c r="A116" s="27"/>
      <c r="B116" s="17" t="s">
        <v>86</v>
      </c>
      <c r="C116" s="18">
        <f>'[7]Schedule 3A - 2024'!C116</f>
        <v>211681.52</v>
      </c>
      <c r="D116" s="18">
        <f>'[7]Schedule 3A - 2024'!D116</f>
        <v>0</v>
      </c>
      <c r="E116" s="18">
        <f>'[7]Schedule 3A - 2024'!E116</f>
        <v>0</v>
      </c>
      <c r="F116" s="18">
        <f t="shared" si="24"/>
        <v>211681.52</v>
      </c>
      <c r="G116" s="19">
        <v>11</v>
      </c>
      <c r="H116" s="18">
        <f t="shared" si="25"/>
        <v>19243.774545454544</v>
      </c>
      <c r="J116" s="18">
        <f>'[7]Schedule 3A - 2024'!H116</f>
        <v>14833.32</v>
      </c>
      <c r="K116" s="18">
        <f t="shared" si="26"/>
        <v>-4410.4545454545441</v>
      </c>
    </row>
    <row r="117" spans="1:15" x14ac:dyDescent="0.25">
      <c r="A117" s="27"/>
      <c r="B117" s="17" t="s">
        <v>87</v>
      </c>
      <c r="C117" s="18">
        <f>'[7]Schedule 3A - 2024'!C117</f>
        <v>71771.58</v>
      </c>
      <c r="D117" s="18">
        <f>'[7]Schedule 3A - 2024'!D117</f>
        <v>0</v>
      </c>
      <c r="E117" s="18">
        <f>'[7]Schedule 3A - 2024'!E117</f>
        <v>0</v>
      </c>
      <c r="F117" s="18">
        <f t="shared" si="24"/>
        <v>71771.58</v>
      </c>
      <c r="G117" s="19">
        <v>25</v>
      </c>
      <c r="H117" s="18">
        <f t="shared" si="25"/>
        <v>2870.8632000000002</v>
      </c>
      <c r="J117" s="18">
        <f>'[7]Schedule 3A - 2024'!H117</f>
        <v>2928.68</v>
      </c>
      <c r="K117" s="18">
        <f t="shared" si="26"/>
        <v>57.816799999999603</v>
      </c>
    </row>
    <row r="118" spans="1:15" x14ac:dyDescent="0.25">
      <c r="A118" s="27"/>
      <c r="B118" s="17" t="s">
        <v>88</v>
      </c>
      <c r="C118" s="18">
        <f>'[7]Schedule 3A - 2024'!C118</f>
        <v>53710.58</v>
      </c>
      <c r="D118" s="18">
        <f>'[7]Schedule 3A - 2024'!D118</f>
        <v>0</v>
      </c>
      <c r="E118" s="18">
        <f>'[7]Schedule 3A - 2024'!E118</f>
        <v>0</v>
      </c>
      <c r="F118" s="18">
        <f t="shared" si="24"/>
        <v>53710.58</v>
      </c>
      <c r="G118" s="19">
        <v>25</v>
      </c>
      <c r="H118" s="18">
        <f t="shared" si="25"/>
        <v>2148.4232000000002</v>
      </c>
      <c r="J118" s="18">
        <f>'[7]Schedule 3A - 2024'!H118</f>
        <v>2552.9899999999998</v>
      </c>
      <c r="K118" s="18">
        <f t="shared" si="26"/>
        <v>404.5667999999996</v>
      </c>
    </row>
    <row r="119" spans="1:15" x14ac:dyDescent="0.25">
      <c r="A119" s="27"/>
      <c r="B119" s="17" t="s">
        <v>89</v>
      </c>
      <c r="C119" s="18">
        <f>'[7]Schedule 3A - 2024'!C119</f>
        <v>3913503.18</v>
      </c>
      <c r="D119" s="18">
        <f>'[7]Schedule 3A - 2024'!D119</f>
        <v>567010</v>
      </c>
      <c r="E119" s="18">
        <f>'[7]Schedule 3A - 2024'!E119</f>
        <v>0</v>
      </c>
      <c r="F119" s="18">
        <f t="shared" si="24"/>
        <v>4480513.18</v>
      </c>
      <c r="G119" s="19">
        <v>9</v>
      </c>
      <c r="H119" s="18">
        <f t="shared" si="25"/>
        <v>434833.6866666667</v>
      </c>
      <c r="J119" s="18">
        <f>'[7]Schedule 3A - 2024'!H119</f>
        <v>336751.65</v>
      </c>
      <c r="K119" s="18">
        <f t="shared" si="26"/>
        <v>-98082.036666666681</v>
      </c>
    </row>
    <row r="120" spans="1:15" x14ac:dyDescent="0.25">
      <c r="A120" s="27"/>
      <c r="B120" s="17" t="s">
        <v>90</v>
      </c>
      <c r="C120" s="18">
        <f>'[7]Schedule 3A - 2024'!C120</f>
        <v>1849324.27</v>
      </c>
      <c r="D120" s="18">
        <f>'[7]Schedule 3A - 2024'!D120</f>
        <v>0</v>
      </c>
      <c r="E120" s="18">
        <f>'[7]Schedule 3A - 2024'!E120</f>
        <v>0</v>
      </c>
      <c r="F120" s="18">
        <f t="shared" si="24"/>
        <v>1849324.27</v>
      </c>
      <c r="G120" s="19">
        <v>20</v>
      </c>
      <c r="H120" s="18">
        <f t="shared" si="25"/>
        <v>92466.213499999998</v>
      </c>
      <c r="J120" s="18">
        <f>'[7]Schedule 3A - 2024'!H120</f>
        <v>77867.72</v>
      </c>
      <c r="K120" s="18">
        <f t="shared" si="26"/>
        <v>-14598.493499999997</v>
      </c>
    </row>
    <row r="121" spans="1:15" x14ac:dyDescent="0.25">
      <c r="A121" s="27"/>
      <c r="B121" s="17" t="s">
        <v>91</v>
      </c>
      <c r="C121" s="18">
        <f>'[7]Schedule 3A - 2024'!C121</f>
        <v>1003858.15</v>
      </c>
      <c r="D121" s="18">
        <f>'[7]Schedule 3A - 2024'!D121</f>
        <v>0</v>
      </c>
      <c r="E121" s="18">
        <f>'[7]Schedule 3A - 2024'!E121</f>
        <v>0</v>
      </c>
      <c r="F121" s="18">
        <f t="shared" si="24"/>
        <v>1003858.15</v>
      </c>
      <c r="G121" s="33">
        <v>20</v>
      </c>
      <c r="H121" s="18">
        <f t="shared" si="25"/>
        <v>50192.907500000001</v>
      </c>
      <c r="J121" s="18">
        <f>'[7]Schedule 3A - 2024'!H121</f>
        <v>50192.72</v>
      </c>
      <c r="K121" s="18">
        <f t="shared" si="26"/>
        <v>-0.1875</v>
      </c>
      <c r="L121" s="43"/>
      <c r="N121" s="13" t="s">
        <v>131</v>
      </c>
      <c r="O121" s="13">
        <v>-10705</v>
      </c>
    </row>
    <row r="122" spans="1:15" x14ac:dyDescent="0.25">
      <c r="A122" s="27"/>
      <c r="B122" s="17" t="s">
        <v>15</v>
      </c>
      <c r="C122" s="20"/>
      <c r="D122" s="20"/>
      <c r="E122" s="20"/>
      <c r="F122" s="20"/>
      <c r="G122" s="34"/>
      <c r="H122" s="20">
        <f>'[7]Schedule 3A - 2024'!H122</f>
        <v>19267.32</v>
      </c>
      <c r="J122" s="20">
        <f>'[7]Schedule 3A - 2024'!H122</f>
        <v>19267.32</v>
      </c>
      <c r="K122" s="20">
        <f t="shared" si="26"/>
        <v>0</v>
      </c>
    </row>
    <row r="123" spans="1:15" s="24" customFormat="1" ht="18" customHeight="1" x14ac:dyDescent="0.25">
      <c r="A123" s="12" t="s">
        <v>92</v>
      </c>
      <c r="B123" s="12"/>
      <c r="C123" s="22">
        <f t="shared" ref="C123:F123" si="27">SUBTOTAL(9,C115:C122)</f>
        <v>7496420.4700000007</v>
      </c>
      <c r="D123" s="22">
        <f t="shared" si="27"/>
        <v>602010</v>
      </c>
      <c r="E123" s="22">
        <f t="shared" si="27"/>
        <v>0</v>
      </c>
      <c r="F123" s="22">
        <f t="shared" si="27"/>
        <v>8098430.4700000007</v>
      </c>
      <c r="G123" s="29"/>
      <c r="H123" s="22">
        <f>SUBTOTAL(9,H115:H122)</f>
        <v>670094.58736212121</v>
      </c>
      <c r="J123" s="22">
        <f>SUBTOTAL(9,J115:J122)</f>
        <v>521263.37000000005</v>
      </c>
      <c r="K123" s="22">
        <f>SUBTOTAL(9,K115:K122)</f>
        <v>-148831.21736212121</v>
      </c>
    </row>
    <row r="124" spans="1:15" x14ac:dyDescent="0.25">
      <c r="C124" s="30"/>
      <c r="D124" s="30"/>
      <c r="E124" s="30"/>
      <c r="F124" s="30"/>
      <c r="H124" s="30"/>
      <c r="J124" s="30"/>
      <c r="K124" s="30"/>
    </row>
    <row r="125" spans="1:15" x14ac:dyDescent="0.25">
      <c r="A125" s="12" t="s">
        <v>93</v>
      </c>
      <c r="C125" s="25"/>
      <c r="D125" s="25"/>
      <c r="E125" s="25"/>
      <c r="F125" s="25"/>
      <c r="G125" s="26"/>
      <c r="H125" s="25"/>
      <c r="J125" s="25"/>
      <c r="K125" s="25"/>
    </row>
    <row r="126" spans="1:15" x14ac:dyDescent="0.25">
      <c r="A126" s="27"/>
      <c r="B126" s="17" t="s">
        <v>93</v>
      </c>
      <c r="C126" s="20">
        <f>'[7]Schedule 3A - 2024'!C126</f>
        <v>1165687.07</v>
      </c>
      <c r="D126" s="20">
        <f>'[7]Schedule 3A - 2024'!D126</f>
        <v>0</v>
      </c>
      <c r="E126" s="20">
        <f>'[7]Schedule 3A - 2024'!E126</f>
        <v>0</v>
      </c>
      <c r="F126" s="20">
        <f>C126+D126-E126</f>
        <v>1165687.07</v>
      </c>
      <c r="G126" s="28">
        <v>0</v>
      </c>
      <c r="H126" s="20">
        <f t="shared" ref="H126" si="28">IFERROR(C126/G126,0)</f>
        <v>0</v>
      </c>
      <c r="J126" s="20">
        <f>'[7]Schedule 3A - 2024'!H126</f>
        <v>0</v>
      </c>
      <c r="K126" s="20">
        <f>J126-H126</f>
        <v>0</v>
      </c>
    </row>
    <row r="127" spans="1:15" s="24" customFormat="1" ht="18.75" customHeight="1" x14ac:dyDescent="0.25">
      <c r="A127" s="12" t="s">
        <v>94</v>
      </c>
      <c r="B127" s="12"/>
      <c r="C127" s="22">
        <f t="shared" ref="C127:F127" si="29">SUBTOTAL(9,C126)</f>
        <v>1165687.07</v>
      </c>
      <c r="D127" s="22">
        <f t="shared" si="29"/>
        <v>0</v>
      </c>
      <c r="E127" s="22">
        <f t="shared" si="29"/>
        <v>0</v>
      </c>
      <c r="F127" s="22">
        <f t="shared" si="29"/>
        <v>1165687.07</v>
      </c>
      <c r="G127" s="23"/>
      <c r="H127" s="22">
        <f>SUBTOTAL(9,H126)</f>
        <v>0</v>
      </c>
      <c r="J127" s="22">
        <f>SUBTOTAL(9,J126)</f>
        <v>0</v>
      </c>
      <c r="K127" s="22">
        <f>SUBTOTAL(9,K126)</f>
        <v>0</v>
      </c>
    </row>
    <row r="128" spans="1:15" s="24" customFormat="1" ht="18.75" customHeight="1" x14ac:dyDescent="0.25">
      <c r="A128" s="12"/>
      <c r="B128" s="12"/>
      <c r="C128" s="22"/>
      <c r="D128" s="22"/>
      <c r="E128" s="22"/>
      <c r="F128" s="22"/>
      <c r="G128" s="23"/>
      <c r="H128" s="22"/>
      <c r="J128" s="22"/>
      <c r="K128" s="22"/>
    </row>
    <row r="129" spans="1:12" x14ac:dyDescent="0.25">
      <c r="A129" s="12" t="s">
        <v>95</v>
      </c>
      <c r="C129" s="25"/>
      <c r="D129" s="25"/>
      <c r="E129" s="25"/>
      <c r="F129" s="25"/>
      <c r="G129" s="26"/>
      <c r="H129" s="25"/>
      <c r="J129" s="25"/>
      <c r="K129" s="25"/>
    </row>
    <row r="130" spans="1:12" x14ac:dyDescent="0.25">
      <c r="A130" s="27"/>
      <c r="B130" s="17" t="s">
        <v>18</v>
      </c>
      <c r="C130" s="18">
        <f>'[7]Schedule 3A - 2024'!C130</f>
        <v>6184735</v>
      </c>
      <c r="D130" s="18">
        <f>'[7]Schedule 3A - 2024'!D130</f>
        <v>0</v>
      </c>
      <c r="E130" s="18">
        <f>'[7]Schedule 3A - 2024'!E130</f>
        <v>0</v>
      </c>
      <c r="F130" s="18">
        <f t="shared" ref="F130:F136" si="30">C130+D130-E130</f>
        <v>6184735</v>
      </c>
      <c r="G130" s="19">
        <v>72</v>
      </c>
      <c r="H130" s="18">
        <f t="shared" ref="H130:H136" si="31">IFERROR(C130/G130,0)</f>
        <v>85899.097222222219</v>
      </c>
      <c r="J130" s="18">
        <f>'[7]Schedule 3A - 2024'!H130</f>
        <v>85899.1</v>
      </c>
      <c r="K130" s="18">
        <f t="shared" ref="K130:K137" si="32">J130-H130</f>
        <v>2.7777777868323028E-3</v>
      </c>
    </row>
    <row r="131" spans="1:12" x14ac:dyDescent="0.25">
      <c r="A131" s="27"/>
      <c r="B131" s="17" t="s">
        <v>96</v>
      </c>
      <c r="C131" s="18">
        <f>'[7]Schedule 3A - 2024'!C131</f>
        <v>13200669.02</v>
      </c>
      <c r="D131" s="18">
        <f>'[7]Schedule 3A - 2024'!D131</f>
        <v>0</v>
      </c>
      <c r="E131" s="18">
        <f>'[7]Schedule 3A - 2024'!E131</f>
        <v>0</v>
      </c>
      <c r="F131" s="18">
        <f t="shared" si="30"/>
        <v>13200669.02</v>
      </c>
      <c r="G131" s="19">
        <v>60</v>
      </c>
      <c r="H131" s="18">
        <f t="shared" si="31"/>
        <v>220011.15033333332</v>
      </c>
      <c r="J131" s="18">
        <f>'[7]Schedule 3A - 2024'!H131</f>
        <v>200985.73</v>
      </c>
      <c r="K131" s="18">
        <f t="shared" si="32"/>
        <v>-19025.420333333313</v>
      </c>
    </row>
    <row r="132" spans="1:12" x14ac:dyDescent="0.25">
      <c r="A132" s="27"/>
      <c r="B132" s="17" t="s">
        <v>97</v>
      </c>
      <c r="C132" s="18">
        <f>'[7]Schedule 3A - 2024'!C132</f>
        <v>20890968.260000002</v>
      </c>
      <c r="D132" s="18">
        <f>'[7]Schedule 3A - 2024'!D132</f>
        <v>0</v>
      </c>
      <c r="E132" s="18">
        <f>'[7]Schedule 3A - 2024'!E132</f>
        <v>0</v>
      </c>
      <c r="F132" s="18">
        <f t="shared" si="30"/>
        <v>20890968.260000002</v>
      </c>
      <c r="G132" s="19">
        <v>40</v>
      </c>
      <c r="H132" s="18">
        <f t="shared" si="31"/>
        <v>522274.20650000003</v>
      </c>
      <c r="J132" s="18">
        <f>'[7]Schedule 3A - 2024'!H132</f>
        <v>522274.21</v>
      </c>
      <c r="K132" s="18">
        <f t="shared" si="32"/>
        <v>3.4999999916180968E-3</v>
      </c>
    </row>
    <row r="133" spans="1:12" x14ac:dyDescent="0.25">
      <c r="A133" s="27"/>
      <c r="B133" s="17" t="s">
        <v>22</v>
      </c>
      <c r="C133" s="18">
        <f>'[7]Schedule 3A - 2024'!C133</f>
        <v>1348443.35</v>
      </c>
      <c r="D133" s="18">
        <f>'[7]Schedule 3A - 2024'!D133</f>
        <v>400000</v>
      </c>
      <c r="E133" s="18">
        <f>'[7]Schedule 3A - 2024'!E133</f>
        <v>0</v>
      </c>
      <c r="F133" s="18">
        <f t="shared" si="30"/>
        <v>1748443.35</v>
      </c>
      <c r="G133" s="19">
        <v>2</v>
      </c>
      <c r="H133" s="18">
        <f t="shared" si="31"/>
        <v>674221.67500000005</v>
      </c>
      <c r="J133" s="18">
        <f>'[7]Schedule 3A - 2024'!H133</f>
        <v>400000</v>
      </c>
      <c r="K133" s="18">
        <f t="shared" si="32"/>
        <v>-274221.67500000005</v>
      </c>
      <c r="L133" s="43" t="s">
        <v>123</v>
      </c>
    </row>
    <row r="134" spans="1:12" x14ac:dyDescent="0.25">
      <c r="A134" s="27"/>
      <c r="B134" s="17" t="s">
        <v>24</v>
      </c>
      <c r="C134" s="18">
        <f>'[7]Schedule 3A - 2024'!C134</f>
        <v>3655939.21</v>
      </c>
      <c r="D134" s="18">
        <f>'[7]Schedule 3A - 2024'!D134</f>
        <v>0</v>
      </c>
      <c r="E134" s="18">
        <f>'[7]Schedule 3A - 2024'!E134</f>
        <v>0</v>
      </c>
      <c r="F134" s="18">
        <f t="shared" si="30"/>
        <v>3655939.21</v>
      </c>
      <c r="G134" s="19">
        <v>45</v>
      </c>
      <c r="H134" s="18">
        <f t="shared" si="31"/>
        <v>81243.093555555548</v>
      </c>
      <c r="J134" s="18">
        <f>'[7]Schedule 3A - 2024'!H134</f>
        <v>81243.09</v>
      </c>
      <c r="K134" s="18">
        <f t="shared" si="32"/>
        <v>-3.5555555514292791E-3</v>
      </c>
    </row>
    <row r="135" spans="1:12" x14ac:dyDescent="0.25">
      <c r="A135" s="27"/>
      <c r="B135" s="17" t="s">
        <v>26</v>
      </c>
      <c r="C135" s="18">
        <f>'[7]Schedule 3A - 2024'!C135</f>
        <v>2890209.04</v>
      </c>
      <c r="D135" s="18">
        <f>'[7]Schedule 3A - 2024'!D135</f>
        <v>800000</v>
      </c>
      <c r="E135" s="18">
        <f>'[7]Schedule 3A - 2024'!E135</f>
        <v>0</v>
      </c>
      <c r="F135" s="18">
        <f t="shared" si="30"/>
        <v>3690209.04</v>
      </c>
      <c r="G135" s="19">
        <v>30</v>
      </c>
      <c r="H135" s="18">
        <f t="shared" si="31"/>
        <v>96340.301333333337</v>
      </c>
      <c r="J135" s="18">
        <f>'[7]Schedule 3A - 2024'!H135</f>
        <v>96340.3</v>
      </c>
      <c r="K135" s="18">
        <f t="shared" si="32"/>
        <v>-1.3333333336049691E-3</v>
      </c>
    </row>
    <row r="136" spans="1:12" x14ac:dyDescent="0.25">
      <c r="A136" s="27"/>
      <c r="B136" s="13" t="s">
        <v>98</v>
      </c>
      <c r="C136" s="18">
        <f>'[7]Schedule 3A - 2024'!C136</f>
        <v>779651</v>
      </c>
      <c r="D136" s="18">
        <f>'[7]Schedule 3A - 2024'!D136</f>
        <v>0</v>
      </c>
      <c r="E136" s="18">
        <f>'[7]Schedule 3A - 2024'!E136</f>
        <v>0</v>
      </c>
      <c r="F136" s="18">
        <f t="shared" si="30"/>
        <v>779651</v>
      </c>
      <c r="G136" s="19">
        <v>30</v>
      </c>
      <c r="H136" s="18">
        <f t="shared" si="31"/>
        <v>25988.366666666665</v>
      </c>
      <c r="J136" s="18">
        <f>'[7]Schedule 3A - 2024'!H136</f>
        <v>25988.37</v>
      </c>
      <c r="K136" s="18">
        <f t="shared" si="32"/>
        <v>3.3333333340124227E-3</v>
      </c>
    </row>
    <row r="137" spans="1:12" x14ac:dyDescent="0.25">
      <c r="A137" s="27"/>
      <c r="B137" s="17" t="s">
        <v>15</v>
      </c>
      <c r="C137" s="20"/>
      <c r="D137" s="20"/>
      <c r="E137" s="20"/>
      <c r="F137" s="20"/>
      <c r="G137" s="28"/>
      <c r="H137" s="20">
        <f>'[7]Schedule 3A - 2024'!H137</f>
        <v>-13981.32</v>
      </c>
      <c r="J137" s="20">
        <f>'[7]Schedule 3A - 2024'!H137</f>
        <v>-13981.32</v>
      </c>
      <c r="K137" s="20">
        <f t="shared" si="32"/>
        <v>0</v>
      </c>
    </row>
    <row r="138" spans="1:12" s="24" customFormat="1" ht="18" customHeight="1" x14ac:dyDescent="0.25">
      <c r="A138" s="12" t="s">
        <v>99</v>
      </c>
      <c r="B138" s="12"/>
      <c r="C138" s="22">
        <f t="shared" ref="C138:F138" si="33">SUBTOTAL(9,C130:C137)</f>
        <v>48950614.880000003</v>
      </c>
      <c r="D138" s="22">
        <f t="shared" si="33"/>
        <v>1200000</v>
      </c>
      <c r="E138" s="22">
        <f t="shared" si="33"/>
        <v>0</v>
      </c>
      <c r="F138" s="22">
        <f t="shared" si="33"/>
        <v>50150614.880000003</v>
      </c>
      <c r="G138" s="35"/>
      <c r="H138" s="22">
        <f>SUBTOTAL(9,H130:H137)</f>
        <v>1691996.5706111111</v>
      </c>
      <c r="J138" s="22">
        <f>SUBTOTAL(9,J130:J137)</f>
        <v>1398749.4800000002</v>
      </c>
      <c r="K138" s="22">
        <f>SUBTOTAL(9,K130:K137)</f>
        <v>-293247.09061111108</v>
      </c>
    </row>
    <row r="139" spans="1:12" x14ac:dyDescent="0.25">
      <c r="C139" s="30"/>
      <c r="D139" s="30"/>
      <c r="E139" s="30"/>
      <c r="F139" s="30"/>
      <c r="H139" s="30"/>
      <c r="J139" s="30"/>
      <c r="K139" s="30"/>
    </row>
    <row r="140" spans="1:12" x14ac:dyDescent="0.25">
      <c r="A140" s="24" t="s">
        <v>100</v>
      </c>
      <c r="C140" s="30"/>
      <c r="D140" s="30"/>
      <c r="E140" s="30"/>
      <c r="F140" s="30"/>
      <c r="H140" s="30"/>
      <c r="J140" s="30"/>
      <c r="K140" s="30"/>
    </row>
    <row r="141" spans="1:12" x14ac:dyDescent="0.25">
      <c r="B141" s="13" t="s">
        <v>100</v>
      </c>
      <c r="C141" s="20">
        <f>'[7]Schedule 3A - 2024'!C141</f>
        <v>1930990.1099999999</v>
      </c>
      <c r="D141" s="20">
        <f>'[7]Schedule 3A - 2024'!D141</f>
        <v>0</v>
      </c>
      <c r="E141" s="20">
        <f>'[7]Schedule 3A - 2024'!E141</f>
        <v>0</v>
      </c>
      <c r="F141" s="20">
        <f>C141+D141</f>
        <v>1930990.1099999999</v>
      </c>
      <c r="G141" s="28"/>
      <c r="H141" s="20">
        <f t="shared" ref="H141" si="34">IFERROR(C141/G141,0)</f>
        <v>0</v>
      </c>
      <c r="J141" s="20">
        <f>'[7]Schedule 3A - 2024'!H141</f>
        <v>225597.92</v>
      </c>
      <c r="K141" s="20">
        <f>J141-H141</f>
        <v>225597.92</v>
      </c>
      <c r="L141" s="43" t="s">
        <v>130</v>
      </c>
    </row>
    <row r="142" spans="1:12" x14ac:dyDescent="0.25">
      <c r="A142" s="24" t="s">
        <v>101</v>
      </c>
      <c r="C142" s="22">
        <f>SUBTOTAL(9,C141)</f>
        <v>1930990.1099999999</v>
      </c>
      <c r="D142" s="22">
        <f>SUBTOTAL(9,D141)</f>
        <v>0</v>
      </c>
      <c r="E142" s="22">
        <f>SUBTOTAL(9,E141)</f>
        <v>0</v>
      </c>
      <c r="F142" s="22">
        <f>SUBTOTAL(9,F141)</f>
        <v>1930990.1099999999</v>
      </c>
      <c r="G142" s="36"/>
      <c r="H142" s="22">
        <f>SUBTOTAL(9,H141)</f>
        <v>0</v>
      </c>
      <c r="J142" s="22">
        <f>SUBTOTAL(9,J141)</f>
        <v>225597.92</v>
      </c>
      <c r="K142" s="22">
        <f>SUBTOTAL(9,K141)</f>
        <v>225597.92</v>
      </c>
    </row>
    <row r="143" spans="1:12" x14ac:dyDescent="0.25">
      <c r="C143" s="30"/>
      <c r="D143" s="30"/>
      <c r="E143" s="30"/>
      <c r="F143" s="30"/>
      <c r="H143" s="30"/>
      <c r="J143" s="30"/>
      <c r="K143" s="30"/>
    </row>
    <row r="144" spans="1:12" s="24" customFormat="1" ht="18" customHeight="1" x14ac:dyDescent="0.25">
      <c r="A144" s="12" t="s">
        <v>102</v>
      </c>
      <c r="B144" s="12"/>
      <c r="C144" s="22">
        <f>SUBTOTAL(9,C8:C142)</f>
        <v>718152094.71999955</v>
      </c>
      <c r="D144" s="22">
        <f>SUBTOTAL(9,D8:D142)</f>
        <v>56560673.159999996</v>
      </c>
      <c r="E144" s="22">
        <f>SUBTOTAL(9,E8:E142)</f>
        <v>1568.7</v>
      </c>
      <c r="F144" s="22">
        <f>SUBTOTAL(9,F8:F142)</f>
        <v>774711199.17999959</v>
      </c>
      <c r="G144" s="35"/>
      <c r="H144" s="22">
        <f>SUBTOTAL(9,H8:H142)</f>
        <v>17526930.293447047</v>
      </c>
      <c r="J144" s="22">
        <f>SUBTOTAL(9,J8:J142)</f>
        <v>15349722.879999999</v>
      </c>
      <c r="K144" s="22">
        <f>SUBTOTAL(9,K8:K142)</f>
        <v>-2177207.4134470448</v>
      </c>
    </row>
    <row r="145" spans="1:11" x14ac:dyDescent="0.25">
      <c r="C145" s="37"/>
      <c r="D145" s="37"/>
      <c r="E145" s="37"/>
      <c r="F145" s="37"/>
      <c r="H145" s="37"/>
    </row>
    <row r="146" spans="1:11" x14ac:dyDescent="0.25">
      <c r="A146" s="13" t="s">
        <v>125</v>
      </c>
    </row>
    <row r="147" spans="1:11" ht="64" customHeight="1" x14ac:dyDescent="0.35">
      <c r="A147" s="52" t="s">
        <v>126</v>
      </c>
      <c r="B147" s="52"/>
      <c r="C147" s="52"/>
      <c r="D147" s="52"/>
      <c r="E147" s="52"/>
      <c r="F147" s="52"/>
      <c r="G147" s="52"/>
      <c r="H147" s="52"/>
      <c r="I147" s="52"/>
      <c r="J147" s="52"/>
      <c r="K147" s="52"/>
    </row>
    <row r="148" spans="1:11" ht="34" customHeight="1" x14ac:dyDescent="0.35">
      <c r="A148" s="52" t="s">
        <v>127</v>
      </c>
      <c r="B148" s="52"/>
      <c r="C148" s="52"/>
      <c r="D148" s="52"/>
      <c r="E148" s="52"/>
      <c r="F148" s="52"/>
      <c r="G148" s="52"/>
      <c r="H148" s="52"/>
      <c r="I148" s="52"/>
      <c r="J148" s="52"/>
      <c r="K148" s="52"/>
    </row>
    <row r="149" spans="1:11" ht="14.5" customHeight="1" x14ac:dyDescent="0.35">
      <c r="A149" s="52" t="s">
        <v>134</v>
      </c>
      <c r="B149" s="52"/>
      <c r="C149" s="52"/>
      <c r="D149" s="52"/>
      <c r="E149" s="52"/>
      <c r="F149" s="52"/>
      <c r="G149" s="52"/>
      <c r="H149" s="52"/>
      <c r="I149" s="52"/>
      <c r="J149" s="52"/>
      <c r="K149" s="52"/>
    </row>
    <row r="150" spans="1:11" ht="14.5" customHeight="1" x14ac:dyDescent="0.35">
      <c r="A150" s="52" t="s">
        <v>133</v>
      </c>
      <c r="B150" s="52"/>
      <c r="C150" s="52"/>
      <c r="D150" s="52"/>
      <c r="E150" s="52"/>
      <c r="F150" s="52"/>
      <c r="G150" s="52"/>
      <c r="H150" s="52"/>
      <c r="I150" s="52"/>
      <c r="J150" s="52"/>
      <c r="K150" s="52"/>
    </row>
  </sheetData>
  <mergeCells count="4">
    <mergeCell ref="A147:K147"/>
    <mergeCell ref="A148:K148"/>
    <mergeCell ref="A149:K149"/>
    <mergeCell ref="A150:K150"/>
  </mergeCells>
  <printOptions horizontalCentered="1"/>
  <pageMargins left="0.70866141732283472" right="0.70866141732283472" top="0.74803149606299213" bottom="0.74803149606299213" header="0.31496062992125984" footer="0.31496062992125984"/>
  <pageSetup scale="56" fitToHeight="2" orientation="portrait" r:id="rId1"/>
  <rowBreaks count="1" manualBreakCount="1">
    <brk id="9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Schedule 3A - 2023</vt:lpstr>
      <vt:lpstr>Schedule 3A - 2024</vt:lpstr>
      <vt:lpstr>'Schedule 3A - 2023'!Print_Area</vt:lpstr>
      <vt:lpstr>'Schedule 3A - 2024'!Print_Area</vt:lpstr>
      <vt:lpstr>'Schedule 3A - 2023'!Print_Titles</vt:lpstr>
      <vt:lpstr>'Schedule 3A - 2024'!Print_Titles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Hamid Najmidinov</dc:creator>
  <cp:lastModifiedBy>Hamid Najmidinov</cp:lastModifiedBy>
  <cp:lastPrinted>2024-08-05T16:40:44Z</cp:lastPrinted>
  <dcterms:created xsi:type="dcterms:W3CDTF">2024-07-31T19:00:30Z</dcterms:created>
  <dcterms:modified xsi:type="dcterms:W3CDTF">2024-08-05T17:33:00Z</dcterms:modified>
</cp:coreProperties>
</file>