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71" documentId="13_ncr:1_{D204B8AD-34C8-4498-B8FF-1A82F473DDDE}" xr6:coauthVersionLast="47" xr6:coauthVersionMax="47" xr10:uidLastSave="{9FEC4473-78E0-44FB-AA4F-F83B30EAB298}"/>
  <bookViews>
    <workbookView xWindow="-110" yWindow="-110" windowWidth="22780" windowHeight="14660" xr2:uid="{EA552170-BCDC-4E76-985C-1BEC093D3C24}"/>
  </bookViews>
  <sheets>
    <sheet name="Proposed Methodology" sheetId="4" r:id="rId1"/>
    <sheet name="Previous Methodology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3" l="1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7" i="3"/>
  <c r="A30" i="4"/>
  <c r="A31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11" i="3"/>
  <c r="F11" i="3" s="1"/>
  <c r="J11" i="4"/>
  <c r="J12" i="4" s="1"/>
  <c r="E11" i="4"/>
  <c r="L10" i="4"/>
  <c r="F10" i="4"/>
  <c r="K11" i="3"/>
  <c r="L11" i="3" s="1"/>
  <c r="M11" i="3" s="1"/>
  <c r="G10" i="3"/>
  <c r="H10" i="3" s="1"/>
  <c r="M10" i="3"/>
  <c r="O10" i="3" l="1"/>
  <c r="Q11" i="3"/>
  <c r="F12" i="3"/>
  <c r="G11" i="3"/>
  <c r="P10" i="3"/>
  <c r="R10" i="3" s="1"/>
  <c r="P11" i="4"/>
  <c r="K12" i="3"/>
  <c r="E12" i="4"/>
  <c r="E13" i="4" s="1"/>
  <c r="E14" i="4" s="1"/>
  <c r="F11" i="4"/>
  <c r="G11" i="4" s="1"/>
  <c r="K12" i="4"/>
  <c r="J13" i="4"/>
  <c r="G10" i="4"/>
  <c r="N10" i="4" s="1"/>
  <c r="O10" i="4" s="1"/>
  <c r="Q10" i="4" s="1"/>
  <c r="K11" i="4"/>
  <c r="F13" i="3" l="1"/>
  <c r="G13" i="3" s="1"/>
  <c r="G12" i="3"/>
  <c r="H12" i="3" s="1"/>
  <c r="H11" i="3"/>
  <c r="O11" i="3" s="1"/>
  <c r="P11" i="3" s="1"/>
  <c r="R11" i="3" s="1"/>
  <c r="Q12" i="3"/>
  <c r="K13" i="3"/>
  <c r="L12" i="3"/>
  <c r="P13" i="4"/>
  <c r="F13" i="4"/>
  <c r="P12" i="4"/>
  <c r="F12" i="4"/>
  <c r="G12" i="4" s="1"/>
  <c r="E15" i="4"/>
  <c r="F14" i="4"/>
  <c r="J14" i="4"/>
  <c r="P14" i="4" s="1"/>
  <c r="K13" i="4"/>
  <c r="L13" i="4" s="1"/>
  <c r="L12" i="4"/>
  <c r="L11" i="4"/>
  <c r="N11" i="4" s="1"/>
  <c r="O11" i="4" s="1"/>
  <c r="Q11" i="4" s="1"/>
  <c r="H13" i="3" l="1"/>
  <c r="F14" i="3"/>
  <c r="G14" i="4"/>
  <c r="M12" i="3"/>
  <c r="O12" i="3" s="1"/>
  <c r="P12" i="3" s="1"/>
  <c r="R12" i="3" s="1"/>
  <c r="K14" i="3"/>
  <c r="L13" i="3"/>
  <c r="Q13" i="3"/>
  <c r="G13" i="4"/>
  <c r="N13" i="4" s="1"/>
  <c r="O13" i="4" s="1"/>
  <c r="Q13" i="4" s="1"/>
  <c r="N12" i="4"/>
  <c r="O12" i="4" s="1"/>
  <c r="Q12" i="4" s="1"/>
  <c r="J15" i="4"/>
  <c r="K14" i="4"/>
  <c r="L14" i="4" s="1"/>
  <c r="E16" i="4"/>
  <c r="F15" i="4"/>
  <c r="G15" i="4" s="1"/>
  <c r="F15" i="3" l="1"/>
  <c r="G14" i="3"/>
  <c r="H14" i="3" s="1"/>
  <c r="N14" i="4"/>
  <c r="O14" i="4" s="1"/>
  <c r="Q14" i="4" s="1"/>
  <c r="M13" i="3"/>
  <c r="O13" i="3" s="1"/>
  <c r="P13" i="3" s="1"/>
  <c r="R13" i="3" s="1"/>
  <c r="K15" i="3"/>
  <c r="Q14" i="3"/>
  <c r="L14" i="3"/>
  <c r="K15" i="4"/>
  <c r="L15" i="4" s="1"/>
  <c r="N15" i="4" s="1"/>
  <c r="O15" i="4" s="1"/>
  <c r="J16" i="4"/>
  <c r="P16" i="4" s="1"/>
  <c r="P15" i="4"/>
  <c r="F16" i="4"/>
  <c r="E17" i="4"/>
  <c r="Q15" i="4" l="1"/>
  <c r="F16" i="3"/>
  <c r="G15" i="3"/>
  <c r="H15" i="3"/>
  <c r="K16" i="3"/>
  <c r="Q15" i="3"/>
  <c r="L15" i="3"/>
  <c r="M15" i="3" s="1"/>
  <c r="M14" i="3"/>
  <c r="O14" i="3" s="1"/>
  <c r="P14" i="3" s="1"/>
  <c r="R14" i="3" s="1"/>
  <c r="F17" i="4"/>
  <c r="G17" i="4" s="1"/>
  <c r="E18" i="4"/>
  <c r="J17" i="4"/>
  <c r="P17" i="4" s="1"/>
  <c r="K16" i="4"/>
  <c r="L16" i="4" s="1"/>
  <c r="G16" i="4"/>
  <c r="F17" i="3" l="1"/>
  <c r="G16" i="3"/>
  <c r="H16" i="3" s="1"/>
  <c r="O15" i="3"/>
  <c r="P15" i="3" s="1"/>
  <c r="R15" i="3" s="1"/>
  <c r="K17" i="3"/>
  <c r="Q16" i="3"/>
  <c r="L16" i="3"/>
  <c r="E19" i="4"/>
  <c r="F18" i="4"/>
  <c r="G18" i="4" s="1"/>
  <c r="N16" i="4"/>
  <c r="O16" i="4" s="1"/>
  <c r="Q16" i="4" s="1"/>
  <c r="J18" i="4"/>
  <c r="K17" i="4"/>
  <c r="F18" i="3" l="1"/>
  <c r="G17" i="3"/>
  <c r="H17" i="3" s="1"/>
  <c r="K18" i="3"/>
  <c r="L17" i="3"/>
  <c r="M17" i="3" s="1"/>
  <c r="Q17" i="3"/>
  <c r="M16" i="3"/>
  <c r="O16" i="3" s="1"/>
  <c r="P16" i="3" s="1"/>
  <c r="R16" i="3" s="1"/>
  <c r="K18" i="4"/>
  <c r="J19" i="4"/>
  <c r="L17" i="4"/>
  <c r="N17" i="4" s="1"/>
  <c r="O17" i="4" s="1"/>
  <c r="Q17" i="4" s="1"/>
  <c r="P18" i="4"/>
  <c r="F19" i="4"/>
  <c r="G19" i="4" s="1"/>
  <c r="E20" i="4"/>
  <c r="O17" i="3" l="1"/>
  <c r="P17" i="3" s="1"/>
  <c r="R17" i="3" s="1"/>
  <c r="F19" i="3"/>
  <c r="G18" i="3"/>
  <c r="H18" i="3" s="1"/>
  <c r="K19" i="3"/>
  <c r="Q18" i="3"/>
  <c r="L18" i="3"/>
  <c r="M18" i="3" s="1"/>
  <c r="J20" i="4"/>
  <c r="P20" i="4" s="1"/>
  <c r="K19" i="4"/>
  <c r="L19" i="4" s="1"/>
  <c r="N19" i="4" s="1"/>
  <c r="O19" i="4" s="1"/>
  <c r="E21" i="4"/>
  <c r="F20" i="4"/>
  <c r="P19" i="4"/>
  <c r="L18" i="4"/>
  <c r="N18" i="4" s="1"/>
  <c r="O18" i="4" s="1"/>
  <c r="Q18" i="4" s="1"/>
  <c r="F20" i="3" l="1"/>
  <c r="G19" i="3"/>
  <c r="H19" i="3" s="1"/>
  <c r="O18" i="3"/>
  <c r="P18" i="3" s="1"/>
  <c r="R18" i="3" s="1"/>
  <c r="K20" i="3"/>
  <c r="Q19" i="3"/>
  <c r="L19" i="3"/>
  <c r="M19" i="3" s="1"/>
  <c r="Q19" i="4"/>
  <c r="F21" i="4"/>
  <c r="E22" i="4"/>
  <c r="G20" i="4"/>
  <c r="K20" i="4"/>
  <c r="J21" i="4"/>
  <c r="F21" i="3" l="1"/>
  <c r="G20" i="3"/>
  <c r="H20" i="3" s="1"/>
  <c r="O19" i="3"/>
  <c r="P19" i="3" s="1"/>
  <c r="R19" i="3" s="1"/>
  <c r="K21" i="3"/>
  <c r="Q20" i="3"/>
  <c r="L20" i="3"/>
  <c r="M20" i="3" s="1"/>
  <c r="J22" i="4"/>
  <c r="P22" i="4" s="1"/>
  <c r="K21" i="4"/>
  <c r="L21" i="4" s="1"/>
  <c r="E23" i="4"/>
  <c r="F22" i="4"/>
  <c r="P21" i="4"/>
  <c r="L20" i="4"/>
  <c r="N20" i="4" s="1"/>
  <c r="O20" i="4" s="1"/>
  <c r="Q20" i="4" s="1"/>
  <c r="G21" i="4"/>
  <c r="O20" i="3" l="1"/>
  <c r="P20" i="3" s="1"/>
  <c r="R20" i="3" s="1"/>
  <c r="F22" i="3"/>
  <c r="G21" i="3"/>
  <c r="H21" i="3" s="1"/>
  <c r="K22" i="3"/>
  <c r="Q21" i="3"/>
  <c r="L21" i="3"/>
  <c r="E24" i="4"/>
  <c r="F23" i="4"/>
  <c r="J23" i="4"/>
  <c r="P23" i="4" s="1"/>
  <c r="K22" i="4"/>
  <c r="N21" i="4"/>
  <c r="O21" i="4" s="1"/>
  <c r="Q21" i="4" s="1"/>
  <c r="G22" i="4"/>
  <c r="F23" i="3" l="1"/>
  <c r="G22" i="3"/>
  <c r="H22" i="3" s="1"/>
  <c r="K23" i="3"/>
  <c r="L22" i="3"/>
  <c r="M22" i="3" s="1"/>
  <c r="Q22" i="3"/>
  <c r="M21" i="3"/>
  <c r="O21" i="3" s="1"/>
  <c r="P21" i="3" s="1"/>
  <c r="R21" i="3" s="1"/>
  <c r="L22" i="4"/>
  <c r="N22" i="4" s="1"/>
  <c r="O22" i="4" s="1"/>
  <c r="Q22" i="4" s="1"/>
  <c r="F24" i="4"/>
  <c r="G24" i="4" s="1"/>
  <c r="E25" i="4"/>
  <c r="K23" i="4"/>
  <c r="J24" i="4"/>
  <c r="G23" i="4"/>
  <c r="O22" i="3" l="1"/>
  <c r="P22" i="3" s="1"/>
  <c r="R22" i="3" s="1"/>
  <c r="F24" i="3"/>
  <c r="G23" i="3"/>
  <c r="H23" i="3" s="1"/>
  <c r="K24" i="3"/>
  <c r="L23" i="3"/>
  <c r="Q23" i="3"/>
  <c r="J25" i="4"/>
  <c r="P25" i="4" s="1"/>
  <c r="K24" i="4"/>
  <c r="L24" i="4" s="1"/>
  <c r="N24" i="4" s="1"/>
  <c r="O24" i="4" s="1"/>
  <c r="F25" i="4"/>
  <c r="E26" i="4"/>
  <c r="P24" i="4"/>
  <c r="L23" i="4"/>
  <c r="N23" i="4" s="1"/>
  <c r="O23" i="4" s="1"/>
  <c r="Q23" i="4" s="1"/>
  <c r="F25" i="3" l="1"/>
  <c r="G24" i="3"/>
  <c r="H24" i="3" s="1"/>
  <c r="K25" i="3"/>
  <c r="L24" i="3"/>
  <c r="M24" i="3" s="1"/>
  <c r="Q24" i="3"/>
  <c r="M23" i="3"/>
  <c r="O23" i="3" s="1"/>
  <c r="P23" i="3" s="1"/>
  <c r="R23" i="3" s="1"/>
  <c r="Q24" i="4"/>
  <c r="E27" i="4"/>
  <c r="F26" i="4"/>
  <c r="G26" i="4" s="1"/>
  <c r="G25" i="4"/>
  <c r="J26" i="4"/>
  <c r="K25" i="4"/>
  <c r="F26" i="3" l="1"/>
  <c r="G25" i="3"/>
  <c r="O24" i="3"/>
  <c r="P24" i="3" s="1"/>
  <c r="R24" i="3" s="1"/>
  <c r="H25" i="3"/>
  <c r="K26" i="3"/>
  <c r="Q25" i="3"/>
  <c r="L25" i="3"/>
  <c r="J27" i="4"/>
  <c r="P27" i="4" s="1"/>
  <c r="K26" i="4"/>
  <c r="L26" i="4" s="1"/>
  <c r="N26" i="4" s="1"/>
  <c r="O26" i="4" s="1"/>
  <c r="L25" i="4"/>
  <c r="N25" i="4" s="1"/>
  <c r="O25" i="4" s="1"/>
  <c r="Q25" i="4" s="1"/>
  <c r="P26" i="4"/>
  <c r="E28" i="4"/>
  <c r="F27" i="4"/>
  <c r="G27" i="4" s="1"/>
  <c r="F27" i="3" l="1"/>
  <c r="G26" i="3"/>
  <c r="H26" i="3" s="1"/>
  <c r="K27" i="3"/>
  <c r="L26" i="3"/>
  <c r="Q26" i="3"/>
  <c r="M25" i="3"/>
  <c r="O25" i="3" s="1"/>
  <c r="P25" i="3" s="1"/>
  <c r="R25" i="3" s="1"/>
  <c r="Q26" i="4"/>
  <c r="E29" i="4"/>
  <c r="F28" i="4"/>
  <c r="J28" i="4"/>
  <c r="P28" i="4" s="1"/>
  <c r="K27" i="4"/>
  <c r="L27" i="4" s="1"/>
  <c r="N27" i="4" s="1"/>
  <c r="O27" i="4" s="1"/>
  <c r="Q27" i="4" s="1"/>
  <c r="F28" i="3" l="1"/>
  <c r="G27" i="3"/>
  <c r="H27" i="3" s="1"/>
  <c r="K28" i="3"/>
  <c r="L27" i="3"/>
  <c r="M27" i="3" s="1"/>
  <c r="Q27" i="3"/>
  <c r="M26" i="3"/>
  <c r="O26" i="3" s="1"/>
  <c r="P26" i="3" s="1"/>
  <c r="R26" i="3" s="1"/>
  <c r="K28" i="4"/>
  <c r="L28" i="4" s="1"/>
  <c r="J29" i="4"/>
  <c r="K29" i="4" s="1"/>
  <c r="F29" i="4"/>
  <c r="G29" i="4" s="1"/>
  <c r="G28" i="4"/>
  <c r="O27" i="3" l="1"/>
  <c r="P27" i="3" s="1"/>
  <c r="R27" i="3"/>
  <c r="F29" i="3"/>
  <c r="G29" i="3" s="1"/>
  <c r="G28" i="3"/>
  <c r="P29" i="4"/>
  <c r="N28" i="4"/>
  <c r="O28" i="4" s="1"/>
  <c r="Q28" i="4" s="1"/>
  <c r="K29" i="3"/>
  <c r="Q28" i="3"/>
  <c r="L28" i="3"/>
  <c r="L29" i="4"/>
  <c r="N29" i="4" s="1"/>
  <c r="O29" i="4" s="1"/>
  <c r="Q29" i="4" l="1"/>
  <c r="H29" i="3"/>
  <c r="H28" i="3"/>
  <c r="M28" i="3"/>
  <c r="Q29" i="3"/>
  <c r="L29" i="3"/>
  <c r="M29" i="3" s="1"/>
  <c r="O29" i="3" s="1"/>
  <c r="P29" i="3" s="1"/>
  <c r="O28" i="3" l="1"/>
  <c r="P28" i="3" s="1"/>
  <c r="R28" i="3" s="1"/>
  <c r="R29" i="3"/>
</calcChain>
</file>

<file path=xl/sharedStrings.xml><?xml version="1.0" encoding="utf-8"?>
<sst xmlns="http://schemas.openxmlformats.org/spreadsheetml/2006/main" count="84" uniqueCount="42">
  <si>
    <t>ATCO Electric Yukon (AEY)</t>
  </si>
  <si>
    <t>2023 - 2024 General Rate Application (GRA)</t>
  </si>
  <si>
    <t xml:space="preserve">Line </t>
  </si>
  <si>
    <t>Illustrative Example - Contribution Funding Relative Capital</t>
  </si>
  <si>
    <t>No.</t>
  </si>
  <si>
    <t>Assumptions:</t>
  </si>
  <si>
    <t>Depreciation Rate</t>
  </si>
  <si>
    <t>WACC</t>
  </si>
  <si>
    <t>Original Cost</t>
  </si>
  <si>
    <t>Accumulated Depreciation</t>
  </si>
  <si>
    <t>Net Book</t>
  </si>
  <si>
    <t>Mid Year</t>
  </si>
  <si>
    <t>Contributions</t>
  </si>
  <si>
    <t>Net Rate Base</t>
  </si>
  <si>
    <t>Return</t>
  </si>
  <si>
    <t>Depreciation</t>
  </si>
  <si>
    <t>Revenue Requirement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</si>
  <si>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</si>
  <si>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</si>
  <si>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</si>
  <si>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</si>
  <si>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</si>
  <si>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</si>
  <si>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</si>
  <si>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</si>
  <si>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</si>
  <si>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</si>
  <si>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</si>
  <si>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</si>
  <si>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</si>
  <si>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</si>
  <si>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</si>
  <si>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</si>
  <si>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</si>
  <si>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</si>
  <si>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</si>
  <si>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</si>
  <si>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Illustrative Example - Contribution Funding Existing Rate Base</t>
  </si>
  <si>
    <t>Allowance for Funds During Construction</t>
  </si>
  <si>
    <t>the relative contributions are funding existing rate base.</t>
  </si>
  <si>
    <t>Under this scenario - Contributions for Capital that is work in progress is used to fund the capital work in progress. The relative capital does not accumulate AFUDC.</t>
  </si>
  <si>
    <t xml:space="preserve">Under this scenario - Contributions for Capital that is work in progress is applied against rate base, reducing the required debt and equity financing for a short term. The capital work in progress accumulates AFUDC 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</si>
</sst>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10" fontId="0" fillId="0" borderId="0" xfId="0" applyNumberFormat="1"/>
    <xf numFmtId="0" fontId="0" fillId="0" borderId="0" xfId="0" applyAlignment="1">
      <alignment wrapText="1"/>
    </xf>
    <xf numFmtId="43" fontId="0" fillId="0" borderId="0" xfId="0" applyNumberFormat="1"/>
    <xf numFmtId="10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3B009-2A50-41CF-A32C-B16A0BF2E8C2}">
  <sheetPr>
    <pageSetUpPr fitToPage="1"/>
  </sheetPr>
  <dimension ref="A1:R32"/>
  <sheetViews>
    <sheetView tabSelected="1" view="pageBreakPreview" zoomScale="60" zoomScaleNormal="85" workbookViewId="0">
      <selection activeCell="C31" sqref="C31"/>
    </sheetView>
  </sheetViews>
  <sheetFormatPr defaultRowHeight="14.5" x14ac:dyDescent="0.35"/>
  <cols>
    <col min="1" max="1" width="7.453125" customWidth="1"/>
    <col min="2" max="2" width="1.7265625" customWidth="1"/>
    <col min="4" max="4" width="13.26953125" bestFit="1" customWidth="1"/>
    <col min="5" max="5" width="14" customWidth="1"/>
    <col min="6" max="7" width="13" customWidth="1"/>
    <col min="8" max="8" width="1.54296875" customWidth="1"/>
    <col min="9" max="9" width="14" bestFit="1" customWidth="1"/>
    <col min="10" max="10" width="14" customWidth="1"/>
    <col min="11" max="12" width="13" customWidth="1"/>
    <col min="13" max="13" width="0.81640625" customWidth="1"/>
    <col min="14" max="14" width="14.453125" customWidth="1"/>
    <col min="15" max="15" width="12" customWidth="1"/>
    <col min="16" max="16" width="14" customWidth="1"/>
    <col min="17" max="17" width="15.1796875" customWidth="1"/>
  </cols>
  <sheetData>
    <row r="1" spans="1:18" ht="15.5" x14ac:dyDescent="0.35">
      <c r="C1" s="14" t="s">
        <v>0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8" ht="15.5" x14ac:dyDescent="0.35">
      <c r="C2" s="14" t="s">
        <v>1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8" ht="15.5" x14ac:dyDescent="0.35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8" ht="15.5" x14ac:dyDescent="0.35">
      <c r="A4" s="11" t="s">
        <v>2</v>
      </c>
      <c r="B4" s="11"/>
      <c r="C4" s="14" t="s">
        <v>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8" ht="15.5" x14ac:dyDescent="0.35">
      <c r="A5" s="12" t="s">
        <v>4</v>
      </c>
      <c r="B5" s="11"/>
      <c r="C5" s="10" t="s">
        <v>5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8" x14ac:dyDescent="0.35">
      <c r="A6" s="5">
        <v>1</v>
      </c>
      <c r="B6" s="5"/>
      <c r="C6" t="s">
        <v>6</v>
      </c>
      <c r="E6" s="1">
        <v>0.03</v>
      </c>
    </row>
    <row r="7" spans="1:18" x14ac:dyDescent="0.35">
      <c r="A7" s="5">
        <f>A6+1</f>
        <v>2</v>
      </c>
      <c r="B7" s="5"/>
      <c r="C7" t="s">
        <v>7</v>
      </c>
      <c r="E7" s="1">
        <v>6.5000000000000002E-2</v>
      </c>
    </row>
    <row r="8" spans="1:18" x14ac:dyDescent="0.35">
      <c r="A8" s="5">
        <f t="shared" ref="A8:A31" si="0">A7+1</f>
        <v>3</v>
      </c>
      <c r="B8" s="5"/>
    </row>
    <row r="9" spans="1:18" ht="29" x14ac:dyDescent="0.35">
      <c r="A9" s="13">
        <f t="shared" si="0"/>
        <v>4</v>
      </c>
      <c r="B9" s="5"/>
      <c r="D9" s="6" t="s">
        <v>8</v>
      </c>
      <c r="E9" s="6" t="s">
        <v>9</v>
      </c>
      <c r="F9" s="6" t="s">
        <v>10</v>
      </c>
      <c r="G9" s="6" t="s">
        <v>11</v>
      </c>
      <c r="H9" s="6"/>
      <c r="I9" s="6" t="s">
        <v>12</v>
      </c>
      <c r="J9" s="6" t="s">
        <v>9</v>
      </c>
      <c r="K9" s="6" t="s">
        <v>10</v>
      </c>
      <c r="L9" s="6" t="s">
        <v>11</v>
      </c>
      <c r="M9" s="5"/>
      <c r="N9" s="6" t="s">
        <v>13</v>
      </c>
      <c r="O9" s="6" t="s">
        <v>14</v>
      </c>
      <c r="P9" s="6" t="s">
        <v>15</v>
      </c>
      <c r="Q9" s="6" t="s">
        <v>16</v>
      </c>
    </row>
    <row r="10" spans="1:18" x14ac:dyDescent="0.35">
      <c r="A10" s="5">
        <f t="shared" si="0"/>
        <v>5</v>
      </c>
      <c r="B10" s="5"/>
      <c r="C10" t="s">
        <v>17</v>
      </c>
      <c r="D10" s="3">
        <v>0</v>
      </c>
      <c r="E10" s="3">
        <v>0</v>
      </c>
      <c r="F10" s="3">
        <f>D10-E10</f>
        <v>0</v>
      </c>
      <c r="G10" s="3">
        <f>+SUM(F10:F10)/2</f>
        <v>0</v>
      </c>
      <c r="H10" s="3"/>
      <c r="I10" s="3">
        <v>0</v>
      </c>
      <c r="J10" s="3">
        <v>0</v>
      </c>
      <c r="K10" s="3">
        <v>0</v>
      </c>
      <c r="L10" s="3">
        <f>+SUM(K10:K10)/2</f>
        <v>0</v>
      </c>
      <c r="M10" s="3"/>
      <c r="N10" s="3">
        <f>G10+L10</f>
        <v>0</v>
      </c>
      <c r="O10" s="3">
        <f>+N10*$E$7</f>
        <v>0</v>
      </c>
      <c r="P10" s="3">
        <v>0</v>
      </c>
      <c r="Q10" s="3">
        <f>SUM(O10:P10)</f>
        <v>0</v>
      </c>
    </row>
    <row r="11" spans="1:18" x14ac:dyDescent="0.35">
      <c r="A11" s="5">
        <f t="shared" si="0"/>
        <v>6</v>
      </c>
      <c r="B11" s="5"/>
      <c r="C11" t="s">
        <v>18</v>
      </c>
      <c r="D11" s="3">
        <v>1000000</v>
      </c>
      <c r="E11" s="3">
        <f>E10+((D11*E6)/2)</f>
        <v>15000</v>
      </c>
      <c r="F11" s="3">
        <f>D11-E11</f>
        <v>985000</v>
      </c>
      <c r="G11" s="3">
        <f>(F10+F11)/2</f>
        <v>492500</v>
      </c>
      <c r="H11" s="3"/>
      <c r="I11" s="3">
        <v>-1000000</v>
      </c>
      <c r="J11" s="3">
        <f>SUM($J$10:J10)+(I11*E6)/2</f>
        <v>-15000</v>
      </c>
      <c r="K11" s="3">
        <f>+I11-J11</f>
        <v>-985000</v>
      </c>
      <c r="L11" s="3">
        <f>(K10+K11)/2</f>
        <v>-492500</v>
      </c>
      <c r="M11" s="3"/>
      <c r="N11" s="3">
        <f t="shared" ref="N11:N29" si="1">G11+L11</f>
        <v>0</v>
      </c>
      <c r="O11" s="3">
        <f>+N11*$E$7</f>
        <v>0</v>
      </c>
      <c r="P11" s="3">
        <f t="shared" ref="P11:P17" si="2">(E11-E10)+(J11-J10)</f>
        <v>0</v>
      </c>
      <c r="Q11" s="3">
        <f t="shared" ref="Q11:Q29" si="3">SUM(O11:P11)</f>
        <v>0</v>
      </c>
      <c r="R11" s="4"/>
    </row>
    <row r="12" spans="1:18" x14ac:dyDescent="0.35">
      <c r="A12" s="5">
        <f t="shared" si="0"/>
        <v>7</v>
      </c>
      <c r="B12" s="5"/>
      <c r="C12" t="s">
        <v>19</v>
      </c>
      <c r="D12" s="3">
        <v>1000000</v>
      </c>
      <c r="E12" s="3">
        <f>E11+((D12*$E$6))</f>
        <v>45000</v>
      </c>
      <c r="F12" s="3">
        <f t="shared" ref="F12:F29" si="4">D12-E12</f>
        <v>955000</v>
      </c>
      <c r="G12" s="3">
        <f t="shared" ref="G12:G29" si="5">(F11+F12)/2</f>
        <v>970000</v>
      </c>
      <c r="H12" s="3"/>
      <c r="I12" s="3">
        <v>-1000000</v>
      </c>
      <c r="J12" s="3">
        <f>J11+((I12*$E$6))</f>
        <v>-45000</v>
      </c>
      <c r="K12" s="3">
        <f t="shared" ref="K12:K29" si="6">+I12-J12</f>
        <v>-955000</v>
      </c>
      <c r="L12" s="3">
        <f t="shared" ref="L12:L29" si="7">(K11+K12)/2</f>
        <v>-970000</v>
      </c>
      <c r="M12" s="3"/>
      <c r="N12" s="3">
        <f t="shared" si="1"/>
        <v>0</v>
      </c>
      <c r="O12" s="3">
        <f t="shared" ref="O12:O29" si="8">+N12*$E$7</f>
        <v>0</v>
      </c>
      <c r="P12" s="3">
        <f t="shared" si="2"/>
        <v>0</v>
      </c>
      <c r="Q12" s="3">
        <f t="shared" si="3"/>
        <v>0</v>
      </c>
      <c r="R12" s="4"/>
    </row>
    <row r="13" spans="1:18" x14ac:dyDescent="0.35">
      <c r="A13" s="5">
        <f t="shared" si="0"/>
        <v>8</v>
      </c>
      <c r="B13" s="5"/>
      <c r="C13" t="s">
        <v>20</v>
      </c>
      <c r="D13" s="3">
        <v>1000000</v>
      </c>
      <c r="E13" s="3">
        <f>E12+((D13*$E$6))</f>
        <v>75000</v>
      </c>
      <c r="F13" s="3">
        <f t="shared" si="4"/>
        <v>925000</v>
      </c>
      <c r="G13" s="3">
        <f t="shared" si="5"/>
        <v>940000</v>
      </c>
      <c r="H13" s="3"/>
      <c r="I13" s="3">
        <v>-1000000</v>
      </c>
      <c r="J13" s="3">
        <f>J12+((I13*$E$6))</f>
        <v>-75000</v>
      </c>
      <c r="K13" s="3">
        <f t="shared" si="6"/>
        <v>-925000</v>
      </c>
      <c r="L13" s="3">
        <f t="shared" si="7"/>
        <v>-940000</v>
      </c>
      <c r="M13" s="3"/>
      <c r="N13" s="3">
        <f t="shared" si="1"/>
        <v>0</v>
      </c>
      <c r="O13" s="3">
        <f t="shared" si="8"/>
        <v>0</v>
      </c>
      <c r="P13" s="3">
        <f t="shared" si="2"/>
        <v>0</v>
      </c>
      <c r="Q13" s="3">
        <f t="shared" si="3"/>
        <v>0</v>
      </c>
      <c r="R13" s="4"/>
    </row>
    <row r="14" spans="1:18" x14ac:dyDescent="0.35">
      <c r="A14" s="5">
        <f t="shared" si="0"/>
        <v>9</v>
      </c>
      <c r="B14" s="5"/>
      <c r="C14" t="s">
        <v>21</v>
      </c>
      <c r="D14" s="3">
        <v>1000000</v>
      </c>
      <c r="E14" s="3">
        <f t="shared" ref="E14:E28" si="9">E13+((D14*$E$6))</f>
        <v>105000</v>
      </c>
      <c r="F14" s="3">
        <f t="shared" si="4"/>
        <v>895000</v>
      </c>
      <c r="G14" s="3">
        <f t="shared" si="5"/>
        <v>910000</v>
      </c>
      <c r="H14" s="3"/>
      <c r="I14" s="3">
        <v>-1000000</v>
      </c>
      <c r="J14" s="3">
        <f>J13+((I14*$E$6))</f>
        <v>-105000</v>
      </c>
      <c r="K14" s="3">
        <f t="shared" si="6"/>
        <v>-895000</v>
      </c>
      <c r="L14" s="3">
        <f t="shared" si="7"/>
        <v>-910000</v>
      </c>
      <c r="M14" s="3"/>
      <c r="N14" s="3">
        <f t="shared" si="1"/>
        <v>0</v>
      </c>
      <c r="O14" s="3">
        <f t="shared" si="8"/>
        <v>0</v>
      </c>
      <c r="P14" s="3">
        <f t="shared" si="2"/>
        <v>0</v>
      </c>
      <c r="Q14" s="3">
        <f t="shared" si="3"/>
        <v>0</v>
      </c>
      <c r="R14" s="4"/>
    </row>
    <row r="15" spans="1:18" x14ac:dyDescent="0.35">
      <c r="A15" s="5">
        <f t="shared" si="0"/>
        <v>10</v>
      </c>
      <c r="B15" s="5"/>
      <c r="C15" t="s">
        <v>22</v>
      </c>
      <c r="D15" s="3">
        <v>1000000</v>
      </c>
      <c r="E15" s="3">
        <f t="shared" si="9"/>
        <v>135000</v>
      </c>
      <c r="F15" s="3">
        <f t="shared" si="4"/>
        <v>865000</v>
      </c>
      <c r="G15" s="3">
        <f t="shared" si="5"/>
        <v>880000</v>
      </c>
      <c r="H15" s="3"/>
      <c r="I15" s="3">
        <v>-1000000</v>
      </c>
      <c r="J15" s="3">
        <f>J14+((I15*$E$6))</f>
        <v>-135000</v>
      </c>
      <c r="K15" s="3">
        <f t="shared" si="6"/>
        <v>-865000</v>
      </c>
      <c r="L15" s="3">
        <f t="shared" si="7"/>
        <v>-880000</v>
      </c>
      <c r="M15" s="3"/>
      <c r="N15" s="3">
        <f t="shared" si="1"/>
        <v>0</v>
      </c>
      <c r="O15" s="3">
        <f t="shared" si="8"/>
        <v>0</v>
      </c>
      <c r="P15" s="3">
        <f t="shared" si="2"/>
        <v>0</v>
      </c>
      <c r="Q15" s="3">
        <f t="shared" si="3"/>
        <v>0</v>
      </c>
      <c r="R15" s="4"/>
    </row>
    <row r="16" spans="1:18" x14ac:dyDescent="0.35">
      <c r="A16" s="5">
        <f t="shared" si="0"/>
        <v>11</v>
      </c>
      <c r="B16" s="5"/>
      <c r="C16" t="s">
        <v>23</v>
      </c>
      <c r="D16" s="3">
        <v>1000000</v>
      </c>
      <c r="E16" s="3">
        <f t="shared" si="9"/>
        <v>165000</v>
      </c>
      <c r="F16" s="3">
        <f t="shared" si="4"/>
        <v>835000</v>
      </c>
      <c r="G16" s="3">
        <f t="shared" si="5"/>
        <v>850000</v>
      </c>
      <c r="H16" s="3"/>
      <c r="I16" s="3">
        <v>-1000000</v>
      </c>
      <c r="J16" s="3">
        <f t="shared" ref="J16:J29" si="10">J15+((I16*$E$6))</f>
        <v>-165000</v>
      </c>
      <c r="K16" s="3">
        <f t="shared" si="6"/>
        <v>-835000</v>
      </c>
      <c r="L16" s="3">
        <f t="shared" si="7"/>
        <v>-850000</v>
      </c>
      <c r="M16" s="3"/>
      <c r="N16" s="3">
        <f t="shared" si="1"/>
        <v>0</v>
      </c>
      <c r="O16" s="3">
        <f t="shared" si="8"/>
        <v>0</v>
      </c>
      <c r="P16" s="3">
        <f t="shared" si="2"/>
        <v>0</v>
      </c>
      <c r="Q16" s="3">
        <f t="shared" si="3"/>
        <v>0</v>
      </c>
      <c r="R16" s="4"/>
    </row>
    <row r="17" spans="1:18" x14ac:dyDescent="0.35">
      <c r="A17" s="5">
        <f t="shared" si="0"/>
        <v>12</v>
      </c>
      <c r="B17" s="5"/>
      <c r="C17" t="s">
        <v>24</v>
      </c>
      <c r="D17" s="3">
        <v>1000000</v>
      </c>
      <c r="E17" s="3">
        <f t="shared" si="9"/>
        <v>195000</v>
      </c>
      <c r="F17" s="3">
        <f t="shared" si="4"/>
        <v>805000</v>
      </c>
      <c r="G17" s="3">
        <f t="shared" si="5"/>
        <v>820000</v>
      </c>
      <c r="H17" s="3"/>
      <c r="I17" s="3">
        <v>-1000000</v>
      </c>
      <c r="J17" s="3">
        <f t="shared" si="10"/>
        <v>-195000</v>
      </c>
      <c r="K17" s="3">
        <f t="shared" si="6"/>
        <v>-805000</v>
      </c>
      <c r="L17" s="3">
        <f t="shared" si="7"/>
        <v>-820000</v>
      </c>
      <c r="M17" s="3"/>
      <c r="N17" s="3">
        <f t="shared" si="1"/>
        <v>0</v>
      </c>
      <c r="O17" s="3">
        <f t="shared" si="8"/>
        <v>0</v>
      </c>
      <c r="P17" s="3">
        <f t="shared" si="2"/>
        <v>0</v>
      </c>
      <c r="Q17" s="3">
        <f t="shared" si="3"/>
        <v>0</v>
      </c>
      <c r="R17" s="4"/>
    </row>
    <row r="18" spans="1:18" x14ac:dyDescent="0.35">
      <c r="A18" s="5">
        <f t="shared" si="0"/>
        <v>13</v>
      </c>
      <c r="B18" s="5"/>
      <c r="C18" t="s">
        <v>25</v>
      </c>
      <c r="D18" s="3">
        <v>1000000</v>
      </c>
      <c r="E18" s="3">
        <f t="shared" si="9"/>
        <v>225000</v>
      </c>
      <c r="F18" s="3">
        <f t="shared" si="4"/>
        <v>775000</v>
      </c>
      <c r="G18" s="3">
        <f t="shared" si="5"/>
        <v>790000</v>
      </c>
      <c r="H18" s="3"/>
      <c r="I18" s="3">
        <v>-1000000</v>
      </c>
      <c r="J18" s="3">
        <f t="shared" si="10"/>
        <v>-225000</v>
      </c>
      <c r="K18" s="3">
        <f t="shared" si="6"/>
        <v>-775000</v>
      </c>
      <c r="L18" s="3">
        <f t="shared" si="7"/>
        <v>-790000</v>
      </c>
      <c r="M18" s="3"/>
      <c r="N18" s="3">
        <f t="shared" si="1"/>
        <v>0</v>
      </c>
      <c r="O18" s="3">
        <f t="shared" si="8"/>
        <v>0</v>
      </c>
      <c r="P18" s="3">
        <f t="shared" ref="P18:P29" si="11">(E18-E17)+(J18-J17)</f>
        <v>0</v>
      </c>
      <c r="Q18" s="3">
        <f t="shared" si="3"/>
        <v>0</v>
      </c>
      <c r="R18" s="4"/>
    </row>
    <row r="19" spans="1:18" x14ac:dyDescent="0.35">
      <c r="A19" s="5">
        <f t="shared" si="0"/>
        <v>14</v>
      </c>
      <c r="B19" s="5"/>
      <c r="C19" t="s">
        <v>26</v>
      </c>
      <c r="D19" s="3">
        <v>1000000</v>
      </c>
      <c r="E19" s="3">
        <f t="shared" si="9"/>
        <v>255000</v>
      </c>
      <c r="F19" s="3">
        <f t="shared" si="4"/>
        <v>745000</v>
      </c>
      <c r="G19" s="3">
        <f t="shared" si="5"/>
        <v>760000</v>
      </c>
      <c r="H19" s="3"/>
      <c r="I19" s="3">
        <v>-1000000</v>
      </c>
      <c r="J19" s="3">
        <f t="shared" si="10"/>
        <v>-255000</v>
      </c>
      <c r="K19" s="3">
        <f t="shared" si="6"/>
        <v>-745000</v>
      </c>
      <c r="L19" s="3">
        <f t="shared" si="7"/>
        <v>-760000</v>
      </c>
      <c r="M19" s="3"/>
      <c r="N19" s="3">
        <f t="shared" si="1"/>
        <v>0</v>
      </c>
      <c r="O19" s="3">
        <f t="shared" si="8"/>
        <v>0</v>
      </c>
      <c r="P19" s="3">
        <f t="shared" si="11"/>
        <v>0</v>
      </c>
      <c r="Q19" s="3">
        <f t="shared" si="3"/>
        <v>0</v>
      </c>
      <c r="R19" s="4"/>
    </row>
    <row r="20" spans="1:18" x14ac:dyDescent="0.35">
      <c r="A20" s="5">
        <f t="shared" si="0"/>
        <v>15</v>
      </c>
      <c r="B20" s="5"/>
      <c r="C20" t="s">
        <v>27</v>
      </c>
      <c r="D20" s="3">
        <v>1000000</v>
      </c>
      <c r="E20" s="3">
        <f t="shared" si="9"/>
        <v>285000</v>
      </c>
      <c r="F20" s="3">
        <f t="shared" si="4"/>
        <v>715000</v>
      </c>
      <c r="G20" s="3">
        <f t="shared" si="5"/>
        <v>730000</v>
      </c>
      <c r="H20" s="3"/>
      <c r="I20" s="3">
        <v>-1000000</v>
      </c>
      <c r="J20" s="3">
        <f t="shared" si="10"/>
        <v>-285000</v>
      </c>
      <c r="K20" s="3">
        <f t="shared" si="6"/>
        <v>-715000</v>
      </c>
      <c r="L20" s="3">
        <f t="shared" si="7"/>
        <v>-730000</v>
      </c>
      <c r="M20" s="3"/>
      <c r="N20" s="3">
        <f t="shared" si="1"/>
        <v>0</v>
      </c>
      <c r="O20" s="3">
        <f t="shared" si="8"/>
        <v>0</v>
      </c>
      <c r="P20" s="3">
        <f t="shared" si="11"/>
        <v>0</v>
      </c>
      <c r="Q20" s="3">
        <f t="shared" si="3"/>
        <v>0</v>
      </c>
      <c r="R20" s="4"/>
    </row>
    <row r="21" spans="1:18" x14ac:dyDescent="0.35">
      <c r="A21" s="5">
        <f t="shared" si="0"/>
        <v>16</v>
      </c>
      <c r="B21" s="5"/>
      <c r="C21" t="s">
        <v>28</v>
      </c>
      <c r="D21" s="3">
        <v>1000000</v>
      </c>
      <c r="E21" s="3">
        <f t="shared" si="9"/>
        <v>315000</v>
      </c>
      <c r="F21" s="3">
        <f t="shared" si="4"/>
        <v>685000</v>
      </c>
      <c r="G21" s="3">
        <f t="shared" si="5"/>
        <v>700000</v>
      </c>
      <c r="H21" s="3"/>
      <c r="I21" s="3">
        <v>-1000000</v>
      </c>
      <c r="J21" s="3">
        <f t="shared" si="10"/>
        <v>-315000</v>
      </c>
      <c r="K21" s="3">
        <f t="shared" si="6"/>
        <v>-685000</v>
      </c>
      <c r="L21" s="3">
        <f t="shared" si="7"/>
        <v>-700000</v>
      </c>
      <c r="M21" s="3"/>
      <c r="N21" s="3">
        <f t="shared" si="1"/>
        <v>0</v>
      </c>
      <c r="O21" s="3">
        <f t="shared" si="8"/>
        <v>0</v>
      </c>
      <c r="P21" s="3">
        <f t="shared" si="11"/>
        <v>0</v>
      </c>
      <c r="Q21" s="3">
        <f t="shared" si="3"/>
        <v>0</v>
      </c>
      <c r="R21" s="4"/>
    </row>
    <row r="22" spans="1:18" x14ac:dyDescent="0.35">
      <c r="A22" s="5">
        <f t="shared" si="0"/>
        <v>17</v>
      </c>
      <c r="B22" s="5"/>
      <c r="C22" t="s">
        <v>29</v>
      </c>
      <c r="D22" s="3">
        <v>1000000</v>
      </c>
      <c r="E22" s="3">
        <f t="shared" si="9"/>
        <v>345000</v>
      </c>
      <c r="F22" s="3">
        <f t="shared" si="4"/>
        <v>655000</v>
      </c>
      <c r="G22" s="3">
        <f t="shared" si="5"/>
        <v>670000</v>
      </c>
      <c r="H22" s="3"/>
      <c r="I22" s="3">
        <v>-1000000</v>
      </c>
      <c r="J22" s="3">
        <f t="shared" si="10"/>
        <v>-345000</v>
      </c>
      <c r="K22" s="3">
        <f t="shared" si="6"/>
        <v>-655000</v>
      </c>
      <c r="L22" s="3">
        <f t="shared" si="7"/>
        <v>-670000</v>
      </c>
      <c r="M22" s="3"/>
      <c r="N22" s="3">
        <f t="shared" si="1"/>
        <v>0</v>
      </c>
      <c r="O22" s="3">
        <f t="shared" si="8"/>
        <v>0</v>
      </c>
      <c r="P22" s="3">
        <f t="shared" si="11"/>
        <v>0</v>
      </c>
      <c r="Q22" s="3">
        <f t="shared" si="3"/>
        <v>0</v>
      </c>
      <c r="R22" s="4"/>
    </row>
    <row r="23" spans="1:18" x14ac:dyDescent="0.35">
      <c r="A23" s="5">
        <f t="shared" si="0"/>
        <v>18</v>
      </c>
      <c r="B23" s="5"/>
      <c r="C23" t="s">
        <v>30</v>
      </c>
      <c r="D23" s="3">
        <v>1000000</v>
      </c>
      <c r="E23" s="3">
        <f t="shared" si="9"/>
        <v>375000</v>
      </c>
      <c r="F23" s="3">
        <f t="shared" si="4"/>
        <v>625000</v>
      </c>
      <c r="G23" s="3">
        <f t="shared" si="5"/>
        <v>640000</v>
      </c>
      <c r="H23" s="3"/>
      <c r="I23" s="3">
        <v>-1000000</v>
      </c>
      <c r="J23" s="3">
        <f t="shared" si="10"/>
        <v>-375000</v>
      </c>
      <c r="K23" s="3">
        <f t="shared" si="6"/>
        <v>-625000</v>
      </c>
      <c r="L23" s="3">
        <f t="shared" si="7"/>
        <v>-640000</v>
      </c>
      <c r="M23" s="3"/>
      <c r="N23" s="3">
        <f t="shared" si="1"/>
        <v>0</v>
      </c>
      <c r="O23" s="3">
        <f t="shared" si="8"/>
        <v>0</v>
      </c>
      <c r="P23" s="3">
        <f t="shared" si="11"/>
        <v>0</v>
      </c>
      <c r="Q23" s="3">
        <f t="shared" si="3"/>
        <v>0</v>
      </c>
      <c r="R23" s="4"/>
    </row>
    <row r="24" spans="1:18" x14ac:dyDescent="0.35">
      <c r="A24" s="5">
        <f t="shared" si="0"/>
        <v>19</v>
      </c>
      <c r="B24" s="5"/>
      <c r="C24" t="s">
        <v>31</v>
      </c>
      <c r="D24" s="3">
        <v>1000000</v>
      </c>
      <c r="E24" s="3">
        <f t="shared" si="9"/>
        <v>405000</v>
      </c>
      <c r="F24" s="3">
        <f t="shared" si="4"/>
        <v>595000</v>
      </c>
      <c r="G24" s="3">
        <f t="shared" si="5"/>
        <v>610000</v>
      </c>
      <c r="H24" s="3"/>
      <c r="I24" s="3">
        <v>-1000000</v>
      </c>
      <c r="J24" s="3">
        <f t="shared" si="10"/>
        <v>-405000</v>
      </c>
      <c r="K24" s="3">
        <f t="shared" si="6"/>
        <v>-595000</v>
      </c>
      <c r="L24" s="3">
        <f t="shared" si="7"/>
        <v>-610000</v>
      </c>
      <c r="M24" s="3"/>
      <c r="N24" s="3">
        <f t="shared" si="1"/>
        <v>0</v>
      </c>
      <c r="O24" s="3">
        <f t="shared" si="8"/>
        <v>0</v>
      </c>
      <c r="P24" s="3">
        <f t="shared" si="11"/>
        <v>0</v>
      </c>
      <c r="Q24" s="3">
        <f t="shared" si="3"/>
        <v>0</v>
      </c>
      <c r="R24" s="4"/>
    </row>
    <row r="25" spans="1:18" x14ac:dyDescent="0.35">
      <c r="A25" s="5">
        <f t="shared" si="0"/>
        <v>20</v>
      </c>
      <c r="B25" s="5"/>
      <c r="C25" t="s">
        <v>32</v>
      </c>
      <c r="D25" s="3">
        <v>1000000</v>
      </c>
      <c r="E25" s="3">
        <f t="shared" si="9"/>
        <v>435000</v>
      </c>
      <c r="F25" s="3">
        <f t="shared" si="4"/>
        <v>565000</v>
      </c>
      <c r="G25" s="3">
        <f t="shared" si="5"/>
        <v>580000</v>
      </c>
      <c r="H25" s="3"/>
      <c r="I25" s="3">
        <v>-1000000</v>
      </c>
      <c r="J25" s="3">
        <f t="shared" si="10"/>
        <v>-435000</v>
      </c>
      <c r="K25" s="3">
        <f t="shared" si="6"/>
        <v>-565000</v>
      </c>
      <c r="L25" s="3">
        <f t="shared" si="7"/>
        <v>-580000</v>
      </c>
      <c r="M25" s="3"/>
      <c r="N25" s="3">
        <f t="shared" si="1"/>
        <v>0</v>
      </c>
      <c r="O25" s="3">
        <f t="shared" si="8"/>
        <v>0</v>
      </c>
      <c r="P25" s="3">
        <f t="shared" si="11"/>
        <v>0</v>
      </c>
      <c r="Q25" s="3">
        <f t="shared" si="3"/>
        <v>0</v>
      </c>
      <c r="R25" s="4"/>
    </row>
    <row r="26" spans="1:18" x14ac:dyDescent="0.35">
      <c r="A26" s="5">
        <f t="shared" si="0"/>
        <v>21</v>
      </c>
      <c r="B26" s="5"/>
      <c r="C26" t="s">
        <v>33</v>
      </c>
      <c r="D26" s="3">
        <v>1000000</v>
      </c>
      <c r="E26" s="3">
        <f t="shared" si="9"/>
        <v>465000</v>
      </c>
      <c r="F26" s="3">
        <f t="shared" si="4"/>
        <v>535000</v>
      </c>
      <c r="G26" s="3">
        <f t="shared" si="5"/>
        <v>550000</v>
      </c>
      <c r="H26" s="3"/>
      <c r="I26" s="3">
        <v>-1000000</v>
      </c>
      <c r="J26" s="3">
        <f t="shared" si="10"/>
        <v>-465000</v>
      </c>
      <c r="K26" s="3">
        <f t="shared" si="6"/>
        <v>-535000</v>
      </c>
      <c r="L26" s="3">
        <f t="shared" si="7"/>
        <v>-550000</v>
      </c>
      <c r="M26" s="3"/>
      <c r="N26" s="3">
        <f t="shared" si="1"/>
        <v>0</v>
      </c>
      <c r="O26" s="3">
        <f t="shared" si="8"/>
        <v>0</v>
      </c>
      <c r="P26" s="3">
        <f t="shared" si="11"/>
        <v>0</v>
      </c>
      <c r="Q26" s="3">
        <f t="shared" si="3"/>
        <v>0</v>
      </c>
      <c r="R26" s="4"/>
    </row>
    <row r="27" spans="1:18" x14ac:dyDescent="0.35">
      <c r="A27" s="5">
        <f t="shared" si="0"/>
        <v>22</v>
      </c>
      <c r="B27" s="5"/>
      <c r="C27" t="s">
        <v>34</v>
      </c>
      <c r="D27" s="3">
        <v>1000000</v>
      </c>
      <c r="E27" s="3">
        <f t="shared" si="9"/>
        <v>495000</v>
      </c>
      <c r="F27" s="3">
        <f t="shared" si="4"/>
        <v>505000</v>
      </c>
      <c r="G27" s="3">
        <f t="shared" si="5"/>
        <v>520000</v>
      </c>
      <c r="H27" s="3"/>
      <c r="I27" s="3">
        <v>-1000000</v>
      </c>
      <c r="J27" s="3">
        <f t="shared" si="10"/>
        <v>-495000</v>
      </c>
      <c r="K27" s="3">
        <f t="shared" si="6"/>
        <v>-505000</v>
      </c>
      <c r="L27" s="3">
        <f t="shared" si="7"/>
        <v>-520000</v>
      </c>
      <c r="M27" s="3"/>
      <c r="N27" s="3">
        <f t="shared" si="1"/>
        <v>0</v>
      </c>
      <c r="O27" s="3">
        <f t="shared" si="8"/>
        <v>0</v>
      </c>
      <c r="P27" s="3">
        <f t="shared" si="11"/>
        <v>0</v>
      </c>
      <c r="Q27" s="3">
        <f t="shared" si="3"/>
        <v>0</v>
      </c>
      <c r="R27" s="4"/>
    </row>
    <row r="28" spans="1:18" x14ac:dyDescent="0.35">
      <c r="A28" s="5">
        <f t="shared" si="0"/>
        <v>23</v>
      </c>
      <c r="B28" s="5"/>
      <c r="C28" t="s">
        <v>35</v>
      </c>
      <c r="D28" s="3">
        <v>1000000</v>
      </c>
      <c r="E28" s="3">
        <f t="shared" si="9"/>
        <v>525000</v>
      </c>
      <c r="F28" s="3">
        <f t="shared" si="4"/>
        <v>475000</v>
      </c>
      <c r="G28" s="3">
        <f t="shared" si="5"/>
        <v>490000</v>
      </c>
      <c r="H28" s="3"/>
      <c r="I28" s="3">
        <v>-1000000</v>
      </c>
      <c r="J28" s="3">
        <f t="shared" si="10"/>
        <v>-525000</v>
      </c>
      <c r="K28" s="3">
        <f t="shared" si="6"/>
        <v>-475000</v>
      </c>
      <c r="L28" s="3">
        <f t="shared" si="7"/>
        <v>-490000</v>
      </c>
      <c r="M28" s="3"/>
      <c r="N28" s="3">
        <f t="shared" si="1"/>
        <v>0</v>
      </c>
      <c r="O28" s="3">
        <f t="shared" si="8"/>
        <v>0</v>
      </c>
      <c r="P28" s="3">
        <f t="shared" si="11"/>
        <v>0</v>
      </c>
      <c r="Q28" s="3">
        <f t="shared" si="3"/>
        <v>0</v>
      </c>
      <c r="R28" s="4"/>
    </row>
    <row r="29" spans="1:18" x14ac:dyDescent="0.35">
      <c r="A29" s="5">
        <f t="shared" si="0"/>
        <v>24</v>
      </c>
      <c r="B29" s="5"/>
      <c r="C29" t="s">
        <v>36</v>
      </c>
      <c r="D29" s="3">
        <v>1000000</v>
      </c>
      <c r="E29" s="3">
        <f>E28+((D29*$E$6))</f>
        <v>555000</v>
      </c>
      <c r="F29" s="3">
        <f t="shared" si="4"/>
        <v>445000</v>
      </c>
      <c r="G29" s="3">
        <f t="shared" si="5"/>
        <v>460000</v>
      </c>
      <c r="H29" s="3"/>
      <c r="I29" s="3">
        <v>-1000000</v>
      </c>
      <c r="J29" s="3">
        <f t="shared" si="10"/>
        <v>-555000</v>
      </c>
      <c r="K29" s="3">
        <f t="shared" si="6"/>
        <v>-445000</v>
      </c>
      <c r="L29" s="3">
        <f t="shared" si="7"/>
        <v>-460000</v>
      </c>
      <c r="M29" s="3"/>
      <c r="N29" s="3">
        <f t="shared" si="1"/>
        <v>0</v>
      </c>
      <c r="O29" s="3">
        <f t="shared" si="8"/>
        <v>0</v>
      </c>
      <c r="P29" s="3">
        <f t="shared" si="11"/>
        <v>0</v>
      </c>
      <c r="Q29" s="3">
        <f t="shared" si="3"/>
        <v>0</v>
      </c>
      <c r="R29" s="4"/>
    </row>
    <row r="30" spans="1:18" x14ac:dyDescent="0.35">
      <c r="A30" s="5">
        <f t="shared" si="0"/>
        <v>25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8" x14ac:dyDescent="0.35">
      <c r="A31" s="5">
        <f t="shared" si="0"/>
        <v>26</v>
      </c>
      <c r="C31" s="7" t="s">
        <v>40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8" x14ac:dyDescent="0.35"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</sheetData>
  <mergeCells count="3">
    <mergeCell ref="C1:Q1"/>
    <mergeCell ref="C2:Q2"/>
    <mergeCell ref="C4:Q4"/>
  </mergeCells>
  <printOptions horizontalCentered="1"/>
  <pageMargins left="0.7" right="0.7" top="0.75" bottom="0.75" header="0.3" footer="0.3"/>
  <pageSetup scale="49" orientation="portrait" r:id="rId1"/>
  <headerFooter>
    <oddHeader>&amp;R&amp;"Arial,Bold"&amp;10AEY-YUB-001(h)
Attachment 1
&amp;A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AC2E6-C6E1-4A4A-B67A-4D5362F185E5}">
  <sheetPr>
    <pageSetUpPr fitToPage="1"/>
  </sheetPr>
  <dimension ref="A1:T32"/>
  <sheetViews>
    <sheetView view="pageBreakPreview" zoomScale="60" zoomScaleNormal="90" workbookViewId="0">
      <selection activeCell="C31" sqref="C31"/>
    </sheetView>
  </sheetViews>
  <sheetFormatPr defaultRowHeight="14.5" x14ac:dyDescent="0.35"/>
  <cols>
    <col min="2" max="2" width="3" customWidth="1"/>
    <col min="4" max="5" width="17.26953125" customWidth="1"/>
    <col min="6" max="6" width="13" customWidth="1"/>
    <col min="7" max="8" width="13.81640625" bestFit="1" customWidth="1"/>
    <col min="9" max="9" width="1.54296875" customWidth="1"/>
    <col min="10" max="10" width="14.54296875" bestFit="1" customWidth="1"/>
    <col min="11" max="13" width="13" customWidth="1"/>
    <col min="14" max="14" width="0.81640625" customWidth="1"/>
    <col min="15" max="15" width="14.453125" customWidth="1"/>
    <col min="16" max="16" width="12" customWidth="1"/>
    <col min="17" max="17" width="14" customWidth="1"/>
    <col min="18" max="18" width="15.1796875" customWidth="1"/>
    <col min="20" max="20" width="11.54296875" bestFit="1" customWidth="1"/>
  </cols>
  <sheetData>
    <row r="1" spans="1:19" ht="15.5" x14ac:dyDescent="0.35">
      <c r="C1" s="14" t="s">
        <v>0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9" ht="15.5" x14ac:dyDescent="0.35">
      <c r="C2" s="14" t="s">
        <v>1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9" ht="15.5" x14ac:dyDescent="0.35"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9" ht="15.5" x14ac:dyDescent="0.35">
      <c r="A4" s="11" t="s">
        <v>2</v>
      </c>
      <c r="C4" s="14" t="s">
        <v>37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9" ht="15.5" x14ac:dyDescent="0.35">
      <c r="A5" s="12" t="s">
        <v>4</v>
      </c>
      <c r="C5" s="10" t="s">
        <v>5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9" x14ac:dyDescent="0.35">
      <c r="A6" s="5">
        <v>1</v>
      </c>
      <c r="C6" t="s">
        <v>6</v>
      </c>
      <c r="E6" s="1">
        <v>0.03</v>
      </c>
    </row>
    <row r="7" spans="1:19" x14ac:dyDescent="0.35">
      <c r="A7" s="5">
        <f>A6+1</f>
        <v>2</v>
      </c>
      <c r="C7" t="s">
        <v>7</v>
      </c>
      <c r="E7" s="1">
        <v>6.5000000000000002E-2</v>
      </c>
    </row>
    <row r="8" spans="1:19" x14ac:dyDescent="0.35">
      <c r="A8" s="5">
        <f t="shared" ref="A8:A32" si="0">A7+1</f>
        <v>3</v>
      </c>
    </row>
    <row r="9" spans="1:19" ht="43.5" x14ac:dyDescent="0.35">
      <c r="A9" s="13">
        <f t="shared" si="0"/>
        <v>4</v>
      </c>
      <c r="C9" s="5"/>
      <c r="D9" s="6" t="s">
        <v>8</v>
      </c>
      <c r="E9" s="6" t="s">
        <v>38</v>
      </c>
      <c r="F9" s="6" t="s">
        <v>9</v>
      </c>
      <c r="G9" s="6" t="s">
        <v>10</v>
      </c>
      <c r="H9" s="6" t="s">
        <v>11</v>
      </c>
      <c r="I9" s="6"/>
      <c r="J9" s="6" t="s">
        <v>12</v>
      </c>
      <c r="K9" s="6" t="s">
        <v>9</v>
      </c>
      <c r="L9" s="6" t="s">
        <v>10</v>
      </c>
      <c r="M9" s="6" t="s">
        <v>11</v>
      </c>
      <c r="N9" s="5"/>
      <c r="O9" s="6" t="s">
        <v>13</v>
      </c>
      <c r="P9" s="6" t="s">
        <v>14</v>
      </c>
      <c r="Q9" s="6" t="s">
        <v>15</v>
      </c>
      <c r="R9" s="6" t="s">
        <v>16</v>
      </c>
      <c r="S9" s="2"/>
    </row>
    <row r="10" spans="1:19" x14ac:dyDescent="0.35">
      <c r="A10" s="5">
        <f t="shared" si="0"/>
        <v>5</v>
      </c>
      <c r="C10" t="s">
        <v>17</v>
      </c>
      <c r="D10" s="3">
        <v>0</v>
      </c>
      <c r="E10" s="3">
        <v>0</v>
      </c>
      <c r="F10" s="3">
        <v>0</v>
      </c>
      <c r="G10" s="3">
        <f>D10-F10</f>
        <v>0</v>
      </c>
      <c r="H10" s="3">
        <f>+SUM(G10:G10)/2</f>
        <v>0</v>
      </c>
      <c r="I10" s="3"/>
      <c r="J10" s="3">
        <v>-1000000</v>
      </c>
      <c r="K10" s="3">
        <v>0</v>
      </c>
      <c r="L10" s="3">
        <v>-900000</v>
      </c>
      <c r="M10" s="3">
        <f>+SUM(L10:L10)/2</f>
        <v>-450000</v>
      </c>
      <c r="N10" s="3"/>
      <c r="O10" s="3">
        <f>H10+M10</f>
        <v>-450000</v>
      </c>
      <c r="P10" s="3">
        <f t="shared" ref="P10:P29" si="1">+O10*$E$7</f>
        <v>-29250</v>
      </c>
      <c r="Q10" s="3">
        <v>0</v>
      </c>
      <c r="R10" s="3">
        <f>SUM(P10:Q10)</f>
        <v>-29250</v>
      </c>
    </row>
    <row r="11" spans="1:19" x14ac:dyDescent="0.35">
      <c r="A11" s="5">
        <f t="shared" si="0"/>
        <v>6</v>
      </c>
      <c r="C11" t="s">
        <v>18</v>
      </c>
      <c r="D11" s="3">
        <v>1000000</v>
      </c>
      <c r="E11" s="3">
        <f t="shared" ref="E11:E29" si="2">+$D$11*0.75*$E$7</f>
        <v>48750</v>
      </c>
      <c r="F11" s="3">
        <f>F10+(((D11+E11)*E6)/2)</f>
        <v>15731.25</v>
      </c>
      <c r="G11" s="3">
        <f>D11+E11-F11</f>
        <v>1033018.75</v>
      </c>
      <c r="H11" s="3">
        <f>(G10+G11)/2</f>
        <v>516509.375</v>
      </c>
      <c r="I11" s="3"/>
      <c r="J11" s="3">
        <v>-1000000</v>
      </c>
      <c r="K11" s="3">
        <f>SUM($K$10:K10)+(J11*E6)/2</f>
        <v>-15000</v>
      </c>
      <c r="L11" s="3">
        <f>+J11-K11</f>
        <v>-985000</v>
      </c>
      <c r="M11" s="3">
        <f>(L10+L11)/2</f>
        <v>-942500</v>
      </c>
      <c r="N11" s="3"/>
      <c r="O11" s="3">
        <f t="shared" ref="O11:O29" si="3">H11+M11</f>
        <v>-425990.625</v>
      </c>
      <c r="P11" s="3">
        <f t="shared" si="1"/>
        <v>-27689.390625</v>
      </c>
      <c r="Q11" s="3">
        <f t="shared" ref="Q11:Q17" si="4">(F11-F10)+(K11-K10)</f>
        <v>731.25</v>
      </c>
      <c r="R11" s="3">
        <f t="shared" ref="R11:R29" si="5">SUM(P11:Q11)</f>
        <v>-26958.140625</v>
      </c>
      <c r="S11" s="4"/>
    </row>
    <row r="12" spans="1:19" x14ac:dyDescent="0.35">
      <c r="A12" s="5">
        <f t="shared" si="0"/>
        <v>7</v>
      </c>
      <c r="C12" t="s">
        <v>19</v>
      </c>
      <c r="D12" s="3">
        <v>1000000</v>
      </c>
      <c r="E12" s="3">
        <f t="shared" si="2"/>
        <v>48750</v>
      </c>
      <c r="F12" s="3">
        <f t="shared" ref="F12:F29" si="6">F11+(((D12+E12)*$E$6))</f>
        <v>47193.75</v>
      </c>
      <c r="G12" s="3">
        <f t="shared" ref="G12:G29" si="7">D12+E12-F12</f>
        <v>1001556.25</v>
      </c>
      <c r="H12" s="3">
        <f t="shared" ref="H12:H29" si="8">(G11+G12)/2</f>
        <v>1017287.5</v>
      </c>
      <c r="I12" s="3"/>
      <c r="J12" s="3">
        <v>-1000000</v>
      </c>
      <c r="K12" s="3">
        <f t="shared" ref="K12:K29" si="9">K11+((J12*$E$6))</f>
        <v>-45000</v>
      </c>
      <c r="L12" s="3">
        <f t="shared" ref="L12:L29" si="10">+J12-K12</f>
        <v>-955000</v>
      </c>
      <c r="M12" s="3">
        <f t="shared" ref="M12:M29" si="11">(L11+L12)/2</f>
        <v>-970000</v>
      </c>
      <c r="N12" s="3"/>
      <c r="O12" s="3">
        <f t="shared" si="3"/>
        <v>47287.5</v>
      </c>
      <c r="P12" s="3">
        <f t="shared" si="1"/>
        <v>3073.6875</v>
      </c>
      <c r="Q12" s="3">
        <f t="shared" si="4"/>
        <v>1462.5</v>
      </c>
      <c r="R12" s="3">
        <f t="shared" si="5"/>
        <v>4536.1875</v>
      </c>
      <c r="S12" s="4"/>
    </row>
    <row r="13" spans="1:19" x14ac:dyDescent="0.35">
      <c r="A13" s="5">
        <f t="shared" si="0"/>
        <v>8</v>
      </c>
      <c r="C13" t="s">
        <v>20</v>
      </c>
      <c r="D13" s="3">
        <v>1000000</v>
      </c>
      <c r="E13" s="3">
        <f t="shared" si="2"/>
        <v>48750</v>
      </c>
      <c r="F13" s="3">
        <f t="shared" si="6"/>
        <v>78656.25</v>
      </c>
      <c r="G13" s="3">
        <f t="shared" si="7"/>
        <v>970093.75</v>
      </c>
      <c r="H13" s="3">
        <f t="shared" si="8"/>
        <v>985825</v>
      </c>
      <c r="I13" s="3"/>
      <c r="J13" s="3">
        <v>-1000000</v>
      </c>
      <c r="K13" s="3">
        <f t="shared" si="9"/>
        <v>-75000</v>
      </c>
      <c r="L13" s="3">
        <f t="shared" si="10"/>
        <v>-925000</v>
      </c>
      <c r="M13" s="3">
        <f t="shared" si="11"/>
        <v>-940000</v>
      </c>
      <c r="N13" s="3"/>
      <c r="O13" s="3">
        <f t="shared" si="3"/>
        <v>45825</v>
      </c>
      <c r="P13" s="3">
        <f t="shared" si="1"/>
        <v>2978.625</v>
      </c>
      <c r="Q13" s="3">
        <f t="shared" si="4"/>
        <v>1462.5</v>
      </c>
      <c r="R13" s="3">
        <f t="shared" si="5"/>
        <v>4441.125</v>
      </c>
      <c r="S13" s="4"/>
    </row>
    <row r="14" spans="1:19" x14ac:dyDescent="0.35">
      <c r="A14" s="5">
        <f t="shared" si="0"/>
        <v>9</v>
      </c>
      <c r="C14" t="s">
        <v>21</v>
      </c>
      <c r="D14" s="3">
        <v>1000000</v>
      </c>
      <c r="E14" s="3">
        <f t="shared" si="2"/>
        <v>48750</v>
      </c>
      <c r="F14" s="3">
        <f t="shared" si="6"/>
        <v>110118.75</v>
      </c>
      <c r="G14" s="3">
        <f t="shared" si="7"/>
        <v>938631.25</v>
      </c>
      <c r="H14" s="3">
        <f t="shared" si="8"/>
        <v>954362.5</v>
      </c>
      <c r="I14" s="3"/>
      <c r="J14" s="3">
        <v>-1000000</v>
      </c>
      <c r="K14" s="3">
        <f t="shared" si="9"/>
        <v>-105000</v>
      </c>
      <c r="L14" s="3">
        <f t="shared" si="10"/>
        <v>-895000</v>
      </c>
      <c r="M14" s="3">
        <f t="shared" si="11"/>
        <v>-910000</v>
      </c>
      <c r="N14" s="3"/>
      <c r="O14" s="3">
        <f t="shared" si="3"/>
        <v>44362.5</v>
      </c>
      <c r="P14" s="3">
        <f t="shared" si="1"/>
        <v>2883.5625</v>
      </c>
      <c r="Q14" s="3">
        <f t="shared" si="4"/>
        <v>1462.5</v>
      </c>
      <c r="R14" s="3">
        <f t="shared" si="5"/>
        <v>4346.0625</v>
      </c>
      <c r="S14" s="4"/>
    </row>
    <row r="15" spans="1:19" x14ac:dyDescent="0.35">
      <c r="A15" s="5">
        <f t="shared" si="0"/>
        <v>10</v>
      </c>
      <c r="C15" t="s">
        <v>22</v>
      </c>
      <c r="D15" s="3">
        <v>1000000</v>
      </c>
      <c r="E15" s="3">
        <f t="shared" si="2"/>
        <v>48750</v>
      </c>
      <c r="F15" s="3">
        <f t="shared" si="6"/>
        <v>141581.25</v>
      </c>
      <c r="G15" s="3">
        <f t="shared" si="7"/>
        <v>907168.75</v>
      </c>
      <c r="H15" s="3">
        <f t="shared" si="8"/>
        <v>922900</v>
      </c>
      <c r="I15" s="3"/>
      <c r="J15" s="3">
        <v>-1000000</v>
      </c>
      <c r="K15" s="3">
        <f t="shared" si="9"/>
        <v>-135000</v>
      </c>
      <c r="L15" s="3">
        <f t="shared" si="10"/>
        <v>-865000</v>
      </c>
      <c r="M15" s="3">
        <f t="shared" si="11"/>
        <v>-880000</v>
      </c>
      <c r="N15" s="3"/>
      <c r="O15" s="3">
        <f t="shared" si="3"/>
        <v>42900</v>
      </c>
      <c r="P15" s="3">
        <f t="shared" si="1"/>
        <v>2788.5</v>
      </c>
      <c r="Q15" s="3">
        <f t="shared" si="4"/>
        <v>1462.5</v>
      </c>
      <c r="R15" s="3">
        <f t="shared" si="5"/>
        <v>4251</v>
      </c>
      <c r="S15" s="4"/>
    </row>
    <row r="16" spans="1:19" x14ac:dyDescent="0.35">
      <c r="A16" s="5">
        <f t="shared" si="0"/>
        <v>11</v>
      </c>
      <c r="C16" t="s">
        <v>23</v>
      </c>
      <c r="D16" s="3">
        <v>1000000</v>
      </c>
      <c r="E16" s="3">
        <f t="shared" si="2"/>
        <v>48750</v>
      </c>
      <c r="F16" s="3">
        <f t="shared" si="6"/>
        <v>173043.75</v>
      </c>
      <c r="G16" s="3">
        <f t="shared" si="7"/>
        <v>875706.25</v>
      </c>
      <c r="H16" s="3">
        <f t="shared" si="8"/>
        <v>891437.5</v>
      </c>
      <c r="I16" s="3"/>
      <c r="J16" s="3">
        <v>-1000000</v>
      </c>
      <c r="K16" s="3">
        <f t="shared" si="9"/>
        <v>-165000</v>
      </c>
      <c r="L16" s="3">
        <f t="shared" si="10"/>
        <v>-835000</v>
      </c>
      <c r="M16" s="3">
        <f t="shared" si="11"/>
        <v>-850000</v>
      </c>
      <c r="N16" s="3"/>
      <c r="O16" s="3">
        <f t="shared" si="3"/>
        <v>41437.5</v>
      </c>
      <c r="P16" s="3">
        <f t="shared" si="1"/>
        <v>2693.4375</v>
      </c>
      <c r="Q16" s="3">
        <f t="shared" si="4"/>
        <v>1462.5</v>
      </c>
      <c r="R16" s="3">
        <f t="shared" si="5"/>
        <v>4155.9375</v>
      </c>
      <c r="S16" s="4"/>
    </row>
    <row r="17" spans="1:20" x14ac:dyDescent="0.35">
      <c r="A17" s="5">
        <f t="shared" si="0"/>
        <v>12</v>
      </c>
      <c r="C17" t="s">
        <v>24</v>
      </c>
      <c r="D17" s="3">
        <v>1000000</v>
      </c>
      <c r="E17" s="3">
        <f t="shared" si="2"/>
        <v>48750</v>
      </c>
      <c r="F17" s="3">
        <f t="shared" si="6"/>
        <v>204506.25</v>
      </c>
      <c r="G17" s="3">
        <f t="shared" si="7"/>
        <v>844243.75</v>
      </c>
      <c r="H17" s="3">
        <f t="shared" si="8"/>
        <v>859975</v>
      </c>
      <c r="I17" s="3"/>
      <c r="J17" s="3">
        <v>-1000000</v>
      </c>
      <c r="K17" s="3">
        <f t="shared" si="9"/>
        <v>-195000</v>
      </c>
      <c r="L17" s="3">
        <f t="shared" si="10"/>
        <v>-805000</v>
      </c>
      <c r="M17" s="3">
        <f t="shared" si="11"/>
        <v>-820000</v>
      </c>
      <c r="N17" s="3"/>
      <c r="O17" s="3">
        <f t="shared" si="3"/>
        <v>39975</v>
      </c>
      <c r="P17" s="3">
        <f t="shared" si="1"/>
        <v>2598.375</v>
      </c>
      <c r="Q17" s="3">
        <f t="shared" si="4"/>
        <v>1462.5</v>
      </c>
      <c r="R17" s="3">
        <f t="shared" si="5"/>
        <v>4060.875</v>
      </c>
      <c r="S17" s="4"/>
    </row>
    <row r="18" spans="1:20" x14ac:dyDescent="0.35">
      <c r="A18" s="5">
        <f t="shared" si="0"/>
        <v>13</v>
      </c>
      <c r="C18" t="s">
        <v>25</v>
      </c>
      <c r="D18" s="3">
        <v>1000000</v>
      </c>
      <c r="E18" s="3">
        <f t="shared" si="2"/>
        <v>48750</v>
      </c>
      <c r="F18" s="3">
        <f t="shared" si="6"/>
        <v>235968.75</v>
      </c>
      <c r="G18" s="3">
        <f t="shared" si="7"/>
        <v>812781.25</v>
      </c>
      <c r="H18" s="3">
        <f t="shared" si="8"/>
        <v>828512.5</v>
      </c>
      <c r="I18" s="3"/>
      <c r="J18" s="3">
        <v>-1000000</v>
      </c>
      <c r="K18" s="3">
        <f t="shared" si="9"/>
        <v>-225000</v>
      </c>
      <c r="L18" s="3">
        <f t="shared" si="10"/>
        <v>-775000</v>
      </c>
      <c r="M18" s="3">
        <f t="shared" si="11"/>
        <v>-790000</v>
      </c>
      <c r="N18" s="3"/>
      <c r="O18" s="3">
        <f t="shared" si="3"/>
        <v>38512.5</v>
      </c>
      <c r="P18" s="3">
        <f t="shared" si="1"/>
        <v>2503.3125</v>
      </c>
      <c r="Q18" s="3">
        <f t="shared" ref="Q18:Q29" si="12">(F18-F17)+(K18-K17)</f>
        <v>1462.5</v>
      </c>
      <c r="R18" s="3">
        <f t="shared" si="5"/>
        <v>3965.8125</v>
      </c>
      <c r="S18" s="4"/>
    </row>
    <row r="19" spans="1:20" x14ac:dyDescent="0.35">
      <c r="A19" s="5">
        <f t="shared" si="0"/>
        <v>14</v>
      </c>
      <c r="C19" t="s">
        <v>26</v>
      </c>
      <c r="D19" s="3">
        <v>1000000</v>
      </c>
      <c r="E19" s="3">
        <f t="shared" si="2"/>
        <v>48750</v>
      </c>
      <c r="F19" s="3">
        <f t="shared" si="6"/>
        <v>267431.25</v>
      </c>
      <c r="G19" s="3">
        <f t="shared" si="7"/>
        <v>781318.75</v>
      </c>
      <c r="H19" s="3">
        <f t="shared" si="8"/>
        <v>797050</v>
      </c>
      <c r="I19" s="3"/>
      <c r="J19" s="3">
        <v>-1000000</v>
      </c>
      <c r="K19" s="3">
        <f t="shared" si="9"/>
        <v>-255000</v>
      </c>
      <c r="L19" s="3">
        <f t="shared" si="10"/>
        <v>-745000</v>
      </c>
      <c r="M19" s="3">
        <f t="shared" si="11"/>
        <v>-760000</v>
      </c>
      <c r="N19" s="3"/>
      <c r="O19" s="3">
        <f t="shared" si="3"/>
        <v>37050</v>
      </c>
      <c r="P19" s="3">
        <f t="shared" si="1"/>
        <v>2408.25</v>
      </c>
      <c r="Q19" s="3">
        <f t="shared" si="12"/>
        <v>1462.5</v>
      </c>
      <c r="R19" s="3">
        <f t="shared" si="5"/>
        <v>3870.75</v>
      </c>
      <c r="S19" s="4"/>
    </row>
    <row r="20" spans="1:20" x14ac:dyDescent="0.35">
      <c r="A20" s="5">
        <f t="shared" si="0"/>
        <v>15</v>
      </c>
      <c r="C20" t="s">
        <v>27</v>
      </c>
      <c r="D20" s="3">
        <v>1000000</v>
      </c>
      <c r="E20" s="3">
        <f t="shared" si="2"/>
        <v>48750</v>
      </c>
      <c r="F20" s="3">
        <f t="shared" si="6"/>
        <v>298893.75</v>
      </c>
      <c r="G20" s="3">
        <f t="shared" si="7"/>
        <v>749856.25</v>
      </c>
      <c r="H20" s="3">
        <f t="shared" si="8"/>
        <v>765587.5</v>
      </c>
      <c r="I20" s="3"/>
      <c r="J20" s="3">
        <v>-1000000</v>
      </c>
      <c r="K20" s="3">
        <f t="shared" si="9"/>
        <v>-285000</v>
      </c>
      <c r="L20" s="3">
        <f t="shared" si="10"/>
        <v>-715000</v>
      </c>
      <c r="M20" s="3">
        <f t="shared" si="11"/>
        <v>-730000</v>
      </c>
      <c r="N20" s="3"/>
      <c r="O20" s="3">
        <f t="shared" si="3"/>
        <v>35587.5</v>
      </c>
      <c r="P20" s="3">
        <f t="shared" si="1"/>
        <v>2313.1875</v>
      </c>
      <c r="Q20" s="3">
        <f t="shared" si="12"/>
        <v>1462.5</v>
      </c>
      <c r="R20" s="3">
        <f t="shared" si="5"/>
        <v>3775.6875</v>
      </c>
      <c r="S20" s="4"/>
    </row>
    <row r="21" spans="1:20" x14ac:dyDescent="0.35">
      <c r="A21" s="5">
        <f t="shared" si="0"/>
        <v>16</v>
      </c>
      <c r="C21" t="s">
        <v>28</v>
      </c>
      <c r="D21" s="3">
        <v>1000000</v>
      </c>
      <c r="E21" s="3">
        <f t="shared" si="2"/>
        <v>48750</v>
      </c>
      <c r="F21" s="3">
        <f t="shared" si="6"/>
        <v>330356.25</v>
      </c>
      <c r="G21" s="3">
        <f t="shared" si="7"/>
        <v>718393.75</v>
      </c>
      <c r="H21" s="3">
        <f t="shared" si="8"/>
        <v>734125</v>
      </c>
      <c r="I21" s="3"/>
      <c r="J21" s="3">
        <v>-1000000</v>
      </c>
      <c r="K21" s="3">
        <f t="shared" si="9"/>
        <v>-315000</v>
      </c>
      <c r="L21" s="3">
        <f t="shared" si="10"/>
        <v>-685000</v>
      </c>
      <c r="M21" s="3">
        <f t="shared" si="11"/>
        <v>-700000</v>
      </c>
      <c r="N21" s="3"/>
      <c r="O21" s="3">
        <f t="shared" si="3"/>
        <v>34125</v>
      </c>
      <c r="P21" s="3">
        <f t="shared" si="1"/>
        <v>2218.125</v>
      </c>
      <c r="Q21" s="3">
        <f t="shared" si="12"/>
        <v>1462.5</v>
      </c>
      <c r="R21" s="3">
        <f t="shared" si="5"/>
        <v>3680.625</v>
      </c>
      <c r="S21" s="4"/>
    </row>
    <row r="22" spans="1:20" x14ac:dyDescent="0.35">
      <c r="A22" s="5">
        <f t="shared" si="0"/>
        <v>17</v>
      </c>
      <c r="C22" t="s">
        <v>29</v>
      </c>
      <c r="D22" s="3">
        <v>1000000</v>
      </c>
      <c r="E22" s="3">
        <f t="shared" si="2"/>
        <v>48750</v>
      </c>
      <c r="F22" s="3">
        <f t="shared" si="6"/>
        <v>361818.75</v>
      </c>
      <c r="G22" s="3">
        <f t="shared" si="7"/>
        <v>686931.25</v>
      </c>
      <c r="H22" s="3">
        <f t="shared" si="8"/>
        <v>702662.5</v>
      </c>
      <c r="I22" s="3"/>
      <c r="J22" s="3">
        <v>-1000000</v>
      </c>
      <c r="K22" s="3">
        <f t="shared" si="9"/>
        <v>-345000</v>
      </c>
      <c r="L22" s="3">
        <f t="shared" si="10"/>
        <v>-655000</v>
      </c>
      <c r="M22" s="3">
        <f t="shared" si="11"/>
        <v>-670000</v>
      </c>
      <c r="N22" s="3"/>
      <c r="O22" s="3">
        <f t="shared" si="3"/>
        <v>32662.5</v>
      </c>
      <c r="P22" s="3">
        <f t="shared" si="1"/>
        <v>2123.0625</v>
      </c>
      <c r="Q22" s="3">
        <f t="shared" si="12"/>
        <v>1462.5</v>
      </c>
      <c r="R22" s="3">
        <f t="shared" si="5"/>
        <v>3585.5625</v>
      </c>
      <c r="S22" s="4"/>
    </row>
    <row r="23" spans="1:20" x14ac:dyDescent="0.35">
      <c r="A23" s="5">
        <f t="shared" si="0"/>
        <v>18</v>
      </c>
      <c r="C23" t="s">
        <v>30</v>
      </c>
      <c r="D23" s="3">
        <v>1000000</v>
      </c>
      <c r="E23" s="3">
        <f t="shared" si="2"/>
        <v>48750</v>
      </c>
      <c r="F23" s="3">
        <f t="shared" si="6"/>
        <v>393281.25</v>
      </c>
      <c r="G23" s="3">
        <f t="shared" si="7"/>
        <v>655468.75</v>
      </c>
      <c r="H23" s="3">
        <f t="shared" si="8"/>
        <v>671200</v>
      </c>
      <c r="I23" s="3"/>
      <c r="J23" s="3">
        <v>-1000000</v>
      </c>
      <c r="K23" s="3">
        <f t="shared" si="9"/>
        <v>-375000</v>
      </c>
      <c r="L23" s="3">
        <f t="shared" si="10"/>
        <v>-625000</v>
      </c>
      <c r="M23" s="3">
        <f t="shared" si="11"/>
        <v>-640000</v>
      </c>
      <c r="N23" s="3"/>
      <c r="O23" s="3">
        <f t="shared" si="3"/>
        <v>31200</v>
      </c>
      <c r="P23" s="3">
        <f t="shared" si="1"/>
        <v>2028</v>
      </c>
      <c r="Q23" s="3">
        <f t="shared" si="12"/>
        <v>1462.5</v>
      </c>
      <c r="R23" s="3">
        <f t="shared" si="5"/>
        <v>3490.5</v>
      </c>
      <c r="S23" s="4"/>
    </row>
    <row r="24" spans="1:20" x14ac:dyDescent="0.35">
      <c r="A24" s="5">
        <f t="shared" si="0"/>
        <v>19</v>
      </c>
      <c r="C24" t="s">
        <v>31</v>
      </c>
      <c r="D24" s="3">
        <v>1000000</v>
      </c>
      <c r="E24" s="3">
        <f t="shared" si="2"/>
        <v>48750</v>
      </c>
      <c r="F24" s="3">
        <f t="shared" si="6"/>
        <v>424743.75</v>
      </c>
      <c r="G24" s="3">
        <f t="shared" si="7"/>
        <v>624006.25</v>
      </c>
      <c r="H24" s="3">
        <f t="shared" si="8"/>
        <v>639737.5</v>
      </c>
      <c r="I24" s="3"/>
      <c r="J24" s="3">
        <v>-1000000</v>
      </c>
      <c r="K24" s="3">
        <f t="shared" si="9"/>
        <v>-405000</v>
      </c>
      <c r="L24" s="3">
        <f t="shared" si="10"/>
        <v>-595000</v>
      </c>
      <c r="M24" s="3">
        <f t="shared" si="11"/>
        <v>-610000</v>
      </c>
      <c r="N24" s="3"/>
      <c r="O24" s="3">
        <f t="shared" si="3"/>
        <v>29737.5</v>
      </c>
      <c r="P24" s="3">
        <f t="shared" si="1"/>
        <v>1932.9375</v>
      </c>
      <c r="Q24" s="3">
        <f t="shared" si="12"/>
        <v>1462.5</v>
      </c>
      <c r="R24" s="3">
        <f t="shared" si="5"/>
        <v>3395.4375</v>
      </c>
      <c r="S24" s="4"/>
    </row>
    <row r="25" spans="1:20" x14ac:dyDescent="0.35">
      <c r="A25" s="5">
        <f t="shared" si="0"/>
        <v>20</v>
      </c>
      <c r="C25" t="s">
        <v>32</v>
      </c>
      <c r="D25" s="3">
        <v>1000000</v>
      </c>
      <c r="E25" s="3">
        <f t="shared" si="2"/>
        <v>48750</v>
      </c>
      <c r="F25" s="3">
        <f t="shared" si="6"/>
        <v>456206.25</v>
      </c>
      <c r="G25" s="3">
        <f t="shared" si="7"/>
        <v>592543.75</v>
      </c>
      <c r="H25" s="3">
        <f t="shared" si="8"/>
        <v>608275</v>
      </c>
      <c r="I25" s="3"/>
      <c r="J25" s="3">
        <v>-1000000</v>
      </c>
      <c r="K25" s="3">
        <f t="shared" si="9"/>
        <v>-435000</v>
      </c>
      <c r="L25" s="3">
        <f t="shared" si="10"/>
        <v>-565000</v>
      </c>
      <c r="M25" s="3">
        <f t="shared" si="11"/>
        <v>-580000</v>
      </c>
      <c r="N25" s="3"/>
      <c r="O25" s="3">
        <f t="shared" si="3"/>
        <v>28275</v>
      </c>
      <c r="P25" s="3">
        <f t="shared" si="1"/>
        <v>1837.875</v>
      </c>
      <c r="Q25" s="3">
        <f t="shared" si="12"/>
        <v>1462.5</v>
      </c>
      <c r="R25" s="3">
        <f t="shared" si="5"/>
        <v>3300.375</v>
      </c>
      <c r="S25" s="4"/>
    </row>
    <row r="26" spans="1:20" x14ac:dyDescent="0.35">
      <c r="A26" s="5">
        <f t="shared" si="0"/>
        <v>21</v>
      </c>
      <c r="C26" t="s">
        <v>33</v>
      </c>
      <c r="D26" s="3">
        <v>1000000</v>
      </c>
      <c r="E26" s="3">
        <f t="shared" si="2"/>
        <v>48750</v>
      </c>
      <c r="F26" s="3">
        <f t="shared" si="6"/>
        <v>487668.75</v>
      </c>
      <c r="G26" s="3">
        <f t="shared" si="7"/>
        <v>561081.25</v>
      </c>
      <c r="H26" s="3">
        <f t="shared" si="8"/>
        <v>576812.5</v>
      </c>
      <c r="I26" s="3"/>
      <c r="J26" s="3">
        <v>-1000000</v>
      </c>
      <c r="K26" s="3">
        <f t="shared" si="9"/>
        <v>-465000</v>
      </c>
      <c r="L26" s="3">
        <f t="shared" si="10"/>
        <v>-535000</v>
      </c>
      <c r="M26" s="3">
        <f t="shared" si="11"/>
        <v>-550000</v>
      </c>
      <c r="N26" s="3"/>
      <c r="O26" s="3">
        <f t="shared" si="3"/>
        <v>26812.5</v>
      </c>
      <c r="P26" s="3">
        <f t="shared" si="1"/>
        <v>1742.8125</v>
      </c>
      <c r="Q26" s="3">
        <f t="shared" si="12"/>
        <v>1462.5</v>
      </c>
      <c r="R26" s="3">
        <f t="shared" si="5"/>
        <v>3205.3125</v>
      </c>
      <c r="S26" s="4"/>
    </row>
    <row r="27" spans="1:20" x14ac:dyDescent="0.35">
      <c r="A27" s="5">
        <f t="shared" si="0"/>
        <v>22</v>
      </c>
      <c r="C27" t="s">
        <v>34</v>
      </c>
      <c r="D27" s="3">
        <v>1000000</v>
      </c>
      <c r="E27" s="3">
        <f t="shared" si="2"/>
        <v>48750</v>
      </c>
      <c r="F27" s="3">
        <f t="shared" si="6"/>
        <v>519131.25</v>
      </c>
      <c r="G27" s="3">
        <f t="shared" si="7"/>
        <v>529618.75</v>
      </c>
      <c r="H27" s="3">
        <f t="shared" si="8"/>
        <v>545350</v>
      </c>
      <c r="I27" s="3"/>
      <c r="J27" s="3">
        <v>-1000000</v>
      </c>
      <c r="K27" s="3">
        <f t="shared" si="9"/>
        <v>-495000</v>
      </c>
      <c r="L27" s="3">
        <f t="shared" si="10"/>
        <v>-505000</v>
      </c>
      <c r="M27" s="3">
        <f t="shared" si="11"/>
        <v>-520000</v>
      </c>
      <c r="N27" s="3"/>
      <c r="O27" s="3">
        <f t="shared" si="3"/>
        <v>25350</v>
      </c>
      <c r="P27" s="3">
        <f t="shared" si="1"/>
        <v>1647.75</v>
      </c>
      <c r="Q27" s="3">
        <f t="shared" si="12"/>
        <v>1462.5</v>
      </c>
      <c r="R27" s="3">
        <f t="shared" si="5"/>
        <v>3110.25</v>
      </c>
      <c r="S27" s="4"/>
    </row>
    <row r="28" spans="1:20" x14ac:dyDescent="0.35">
      <c r="A28" s="5">
        <f t="shared" si="0"/>
        <v>23</v>
      </c>
      <c r="C28" t="s">
        <v>35</v>
      </c>
      <c r="D28" s="3">
        <v>1000000</v>
      </c>
      <c r="E28" s="3">
        <f t="shared" si="2"/>
        <v>48750</v>
      </c>
      <c r="F28" s="3">
        <f t="shared" si="6"/>
        <v>550593.75</v>
      </c>
      <c r="G28" s="3">
        <f t="shared" si="7"/>
        <v>498156.25</v>
      </c>
      <c r="H28" s="3">
        <f t="shared" si="8"/>
        <v>513887.5</v>
      </c>
      <c r="I28" s="3"/>
      <c r="J28" s="3">
        <v>-1000000</v>
      </c>
      <c r="K28" s="3">
        <f t="shared" si="9"/>
        <v>-525000</v>
      </c>
      <c r="L28" s="3">
        <f t="shared" si="10"/>
        <v>-475000</v>
      </c>
      <c r="M28" s="3">
        <f t="shared" si="11"/>
        <v>-490000</v>
      </c>
      <c r="N28" s="3"/>
      <c r="O28" s="3">
        <f t="shared" si="3"/>
        <v>23887.5</v>
      </c>
      <c r="P28" s="3">
        <f t="shared" si="1"/>
        <v>1552.6875</v>
      </c>
      <c r="Q28" s="3">
        <f t="shared" si="12"/>
        <v>1462.5</v>
      </c>
      <c r="R28" s="3">
        <f t="shared" si="5"/>
        <v>3015.1875</v>
      </c>
      <c r="S28" s="4"/>
    </row>
    <row r="29" spans="1:20" x14ac:dyDescent="0.35">
      <c r="A29" s="5">
        <f t="shared" si="0"/>
        <v>24</v>
      </c>
      <c r="C29" t="s">
        <v>36</v>
      </c>
      <c r="D29" s="3">
        <v>1000000</v>
      </c>
      <c r="E29" s="3">
        <f t="shared" si="2"/>
        <v>48750</v>
      </c>
      <c r="F29" s="3">
        <f t="shared" si="6"/>
        <v>582056.25</v>
      </c>
      <c r="G29" s="3">
        <f t="shared" si="7"/>
        <v>466693.75</v>
      </c>
      <c r="H29" s="3">
        <f t="shared" si="8"/>
        <v>482425</v>
      </c>
      <c r="I29" s="3"/>
      <c r="J29" s="3">
        <v>-1000000</v>
      </c>
      <c r="K29" s="3">
        <f t="shared" si="9"/>
        <v>-555000</v>
      </c>
      <c r="L29" s="3">
        <f t="shared" si="10"/>
        <v>-445000</v>
      </c>
      <c r="M29" s="3">
        <f t="shared" si="11"/>
        <v>-460000</v>
      </c>
      <c r="N29" s="3"/>
      <c r="O29" s="3">
        <f t="shared" si="3"/>
        <v>22425</v>
      </c>
      <c r="P29" s="3">
        <f t="shared" si="1"/>
        <v>1457.625</v>
      </c>
      <c r="Q29" s="3">
        <f t="shared" si="12"/>
        <v>1462.5</v>
      </c>
      <c r="R29" s="3">
        <f t="shared" si="5"/>
        <v>2920.125</v>
      </c>
      <c r="S29" s="4"/>
      <c r="T29" s="3"/>
    </row>
    <row r="30" spans="1:20" x14ac:dyDescent="0.35">
      <c r="A30" s="5">
        <f t="shared" si="0"/>
        <v>25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0" x14ac:dyDescent="0.35">
      <c r="A31" s="5">
        <f t="shared" si="0"/>
        <v>26</v>
      </c>
      <c r="C31" s="7" t="s">
        <v>41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0" x14ac:dyDescent="0.35">
      <c r="A32" s="5">
        <f t="shared" si="0"/>
        <v>27</v>
      </c>
      <c r="C32" s="7" t="s">
        <v>39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3">
    <mergeCell ref="C1:R1"/>
    <mergeCell ref="C2:R2"/>
    <mergeCell ref="C4:R4"/>
  </mergeCells>
  <phoneticPr fontId="2" type="noConversion"/>
  <printOptions horizontalCentered="1"/>
  <pageMargins left="0.7" right="0.7" top="0.75" bottom="0.75" header="0.3" footer="0.3"/>
  <pageSetup scale="44" orientation="portrait" r:id="rId1"/>
  <headerFooter>
    <oddHeader>&amp;R&amp;"Arial,Bold"&amp;10AEY-YUB-001(h)
Attachment 1
&amp;A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Proposed Methodology</vt:lpstr>
      <vt:lpstr>Previous Methodology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2023-09-28T23:08:54Z</dcterms:created>
  <dcterms:modified xsi:type="dcterms:W3CDTF">2023-09-29T01:34:19Z</dcterms:modified>
  <cp:category/>
  <cp:contentStatus/>
</cp:coreProperties>
</file>