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defaultThemeVersion="166925"/>
  <xr:revisionPtr revIDLastSave="13" documentId="8_{EF60A581-9AFC-4287-B4C2-25274B6FFA38}" xr6:coauthVersionLast="47" xr6:coauthVersionMax="47" xr10:uidLastSave="{C51F135B-C219-47FD-A979-FAD5CA51DC3B}"/>
  <bookViews>
    <workbookView xWindow="-38520" yWindow="-120" windowWidth="38640" windowHeight="21240" xr2:uid="{C8B6FFD5-FC2C-470C-9896-57DF67589C52}"/>
  </bookViews>
  <sheets>
    <sheet name="S7.2 " sheetId="1" r:id="rId1"/>
  </sheet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Z">#REF!</definedName>
    <definedName name="___BM359439">#REF!</definedName>
    <definedName name="___INDEX_SHEET___ASAP_Utilities">#REF!</definedName>
    <definedName name="__BM359439">#REF!</definedName>
    <definedName name="_F_">#REF!</definedName>
    <definedName name="_H_">#REF!</definedName>
    <definedName name="_L_">#REF!</definedName>
    <definedName name="_O_">#REF!</definedName>
    <definedName name="_P_">#REF!</definedName>
    <definedName name="_RM_">#REF!</definedName>
    <definedName name="_SS_">#REF!</definedName>
    <definedName name="_TL_">#REF!</definedName>
    <definedName name="_V_">#REF!</definedName>
    <definedName name="aaaaaaaa">#REF!</definedName>
    <definedName name="all">#REF!</definedName>
    <definedName name="beCO81">#REF!</definedName>
    <definedName name="Call_Centre_cost">#REF!</definedName>
    <definedName name="Call_Centre_num">#REF!</definedName>
    <definedName name="Contribution">#REF!</definedName>
    <definedName name="_xlnm.Criteria">#REF!</definedName>
    <definedName name="_xlnm.Database">#REF!</definedName>
    <definedName name="DPK_K">#REF!</definedName>
    <definedName name="Estimated_Voice___South">#REF!</definedName>
    <definedName name="FP_K">#REF!</definedName>
    <definedName name="HPSET">#REF!</definedName>
    <definedName name="hpset1">#REF!</definedName>
    <definedName name="HPSETMACRO">#REF!</definedName>
    <definedName name="hpsetmacro2">#REF!</definedName>
    <definedName name="HR_K">#REF!</definedName>
    <definedName name="HRSUM">#REF!</definedName>
    <definedName name="index">#REF!</definedName>
    <definedName name="input">#REF!</definedName>
    <definedName name="Laptops_cost">#REF!</definedName>
    <definedName name="Laptops_num">#REF!</definedName>
    <definedName name="LESS__Hardware___Voice_Costs_to_be_capitalized">#REF!</definedName>
    <definedName name="Number_of_staff">#REF!</definedName>
    <definedName name="pafe2">#REF!</definedName>
    <definedName name="page1">#REF!</definedName>
    <definedName name="part1">#REF!</definedName>
    <definedName name="part2">#REF!</definedName>
    <definedName name="PCs_cost">#REF!</definedName>
    <definedName name="PCs_num">#REF!</definedName>
    <definedName name="_xlnm.Print_Area" localSheetId="0">'S7.2 '!$B$1:$R$71</definedName>
    <definedName name="Print_Area_MI">#REF!</definedName>
    <definedName name="Printer___High_cost">#REF!</definedName>
    <definedName name="Printer___High_num">#REF!</definedName>
    <definedName name="Printer___Low_cost">#REF!</definedName>
    <definedName name="Printer___Low_num">#REF!</definedName>
    <definedName name="Printer___Standard_cost">#REF!</definedName>
    <definedName name="Printer___Standard_num">#REF!</definedName>
    <definedName name="Proj55156">#REF!</definedName>
    <definedName name="Proj55156.">#REF!</definedName>
    <definedName name="prt_diesel_I_y0">#REF!</definedName>
    <definedName name="prt_diesel_I_y1">#REF!</definedName>
    <definedName name="prt_diesel_I_y2">#REF!</definedName>
    <definedName name="prt_diesel_II_y0">#REF!</definedName>
    <definedName name="prt_diesel_II_y1">#REF!</definedName>
    <definedName name="prt_diesel_II_y2">#REF!</definedName>
    <definedName name="prt_diesel_III_y0">#REF!</definedName>
    <definedName name="prt_diesel_III_y1">#REF!</definedName>
    <definedName name="prt_diesel_III_y2">#REF!</definedName>
    <definedName name="prt_hyd_diesel_y0">#REF!</definedName>
    <definedName name="prt_hyd_diesel_y1">#REF!</definedName>
    <definedName name="prt_hyd_diesel_y2">#REF!</definedName>
    <definedName name="prt_system_y0">#REF!</definedName>
    <definedName name="prt_system_y1">#REF!</definedName>
    <definedName name="prt_system_y2">#REF!</definedName>
    <definedName name="RiderJForecast">#REF!</definedName>
    <definedName name="rolling">#REF!</definedName>
    <definedName name="Salesforecastdollars">#REF!</definedName>
    <definedName name="SalesforecastKWh">#REF!</definedName>
    <definedName name="Schedule_11.1">#REF!</definedName>
    <definedName name="Schedule_11.10">#REF!</definedName>
    <definedName name="Schedule_11.11">#REF!</definedName>
    <definedName name="Schedule_11.12">#REF!</definedName>
    <definedName name="Schedule_11.13">#REF!</definedName>
    <definedName name="Schedule_11.14">#REF!</definedName>
    <definedName name="Schedule_11.15">#REF!</definedName>
    <definedName name="Schedule_11.16">#REF!</definedName>
    <definedName name="Schedule_11.17">#REF!</definedName>
    <definedName name="Schedule_11.18">#REF!</definedName>
    <definedName name="Schedule_11.19">#REF!</definedName>
    <definedName name="Schedule_11.2">#REF!</definedName>
    <definedName name="Schedule_11.20">#REF!</definedName>
    <definedName name="Schedule_11.21">#REF!</definedName>
    <definedName name="Schedule_11.22">#REF!</definedName>
    <definedName name="Schedule_11.23">#REF!</definedName>
    <definedName name="Schedule_11.24">#REF!</definedName>
    <definedName name="Schedule_11.25">#REF!</definedName>
    <definedName name="Schedule_11.26">#REF!</definedName>
    <definedName name="Schedule_11.27">#REF!</definedName>
    <definedName name="Schedule_11.28">#REF!</definedName>
    <definedName name="Schedule_11.29">#REF!</definedName>
    <definedName name="Schedule_11.3">#REF!</definedName>
    <definedName name="Schedule_11.4">#REF!</definedName>
    <definedName name="Schedule_11.5">#REF!</definedName>
    <definedName name="Schedule_11.6">#REF!</definedName>
    <definedName name="Schedule_11.7">#REF!</definedName>
    <definedName name="Schedule_11.8">#REF!</definedName>
    <definedName name="Schedule_11.9">#REF!</definedName>
    <definedName name="Schedule10B5">#REF!</definedName>
    <definedName name="Schedule11B4">#REF!</definedName>
    <definedName name="Schedule11B5">#REF!</definedName>
    <definedName name="Schedule12B2">#REF!</definedName>
    <definedName name="Schedule15B2">#REF!</definedName>
    <definedName name="Schedule15B3">#REF!</definedName>
    <definedName name="Schedule16B3">#REF!</definedName>
    <definedName name="Schedule16B4">#REF!</definedName>
    <definedName name="Schedule16B5">#REF!</definedName>
    <definedName name="Schedule17B3">#REF!</definedName>
    <definedName name="Schedule17B4">#REF!</definedName>
    <definedName name="Schedule19B2">#REF!</definedName>
    <definedName name="Schedule20B5">#REF!</definedName>
    <definedName name="Schedule21B4">#REF!</definedName>
    <definedName name="Schedule21B5">#REF!</definedName>
    <definedName name="Schedule22B2">#REF!</definedName>
    <definedName name="Schedule22B4">#REF!</definedName>
    <definedName name="Schedule22B5">#REF!</definedName>
    <definedName name="Schedule22B8">#REF!</definedName>
    <definedName name="Schedule24E1">#REF!</definedName>
    <definedName name="Schedule24E2">#REF!</definedName>
    <definedName name="Schedule24E3">#REF!</definedName>
    <definedName name="Schedule26E4">#REF!</definedName>
    <definedName name="Schedule26E5">#REF!</definedName>
    <definedName name="Schedule29B1">#REF!</definedName>
    <definedName name="Schedule29B10">#REF!</definedName>
    <definedName name="Schedule30B1">#REF!</definedName>
    <definedName name="Schedule4B2">#REF!</definedName>
    <definedName name="Schedule4B5">#REF!</definedName>
    <definedName name="Schedule5B2">#REF!</definedName>
    <definedName name="Schedule5B3">#REF!</definedName>
    <definedName name="Schedule5B4">#REF!</definedName>
    <definedName name="Schedule6B3">#REF!</definedName>
    <definedName name="Schedule6B4">#REF!</definedName>
    <definedName name="Schedule6B5">#REF!</definedName>
    <definedName name="Schedule7B4">#REF!</definedName>
    <definedName name="Schedule9B2">#REF!</definedName>
    <definedName name="snare">#REF!</definedName>
    <definedName name="snare1">#REF!</definedName>
    <definedName name="Specialized_Hardware">#REF!</definedName>
    <definedName name="SUMMARY">#REF!</definedName>
    <definedName name="Terminals_cost">#REF!</definedName>
    <definedName name="Terminals_num">#REF!</definedName>
    <definedName name="TL_K">#REF!</definedName>
    <definedName name="TOdepall">#REF!</definedName>
    <definedName name="TOforeall">#REF!</definedName>
    <definedName name="Total_Distributed">#REF!</definedName>
    <definedName name="Total_Hardware">#REF!</definedName>
    <definedName name="Total_Mainframe_Costs">#REF!</definedName>
    <definedName name="TOTAL_O_M">#REF!</definedName>
    <definedName name="Total_Standard_Hardware">#REF!</definedName>
    <definedName name="Training_Cost">#REF!</definedName>
    <definedName name="trout1">#REF!</definedName>
    <definedName name="variance">#REF!</definedName>
    <definedName name="Voice___Long_Distance">#REF!</definedName>
    <definedName name="Voice_Lines_cost">#REF!</definedName>
    <definedName name="Voice_Lines_num">#REF!</definedName>
    <definedName name="Voice_Mail_cost">#REF!</definedName>
    <definedName name="Voice_Mail_num">#REF!</definedName>
    <definedName name="Voice_Sets_cost">#REF!</definedName>
    <definedName name="Voice_Sets_num">#REF!</definedName>
    <definedName name="WAN">#REF!</definedName>
    <definedName name="Wek_K">#REF!</definedName>
    <definedName name="xxExistingRiderC">#REF!</definedName>
    <definedName name="xxExistingRiderP">#REF!</definedName>
    <definedName name="xxHR05TOT">#REF!</definedName>
    <definedName name="xxHRGS">#REF!</definedName>
    <definedName name="xxHRLGS">#REF!</definedName>
    <definedName name="xxHRR">#REF!</definedName>
    <definedName name="xxHRSPL">#REF!</definedName>
    <definedName name="xxHRSTL">#REF!</definedName>
    <definedName name="xyrlabel">#REF!</definedName>
    <definedName name="Z_275E5119_9E8C_43ED_ACD2_DF40CF10B219_.wvu.PrintArea" localSheetId="0" hidden="1">'S7.2 '!$B$1:$K$61</definedName>
    <definedName name="Z_275E5119_9E8C_43ED_ACD2_DF40CF10B219_.wvu.PrintTitles" localSheetId="0" hidden="1">'S7.2 '!$C:$D,'S7.2 '!$3:$9</definedName>
    <definedName name="Z_418DF6FE_13EF_11D2_8C37_00A0C92A9A63_.wvu.Rows" hidden="1">#REF!,#REF!,#REF!,#REF!,#REF!,#REF!,#REF!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6" i="1" l="1"/>
  <c r="F67" i="1" s="1"/>
  <c r="Q65" i="1"/>
  <c r="R62" i="1"/>
  <c r="I60" i="1"/>
  <c r="F60" i="1"/>
  <c r="P59" i="1"/>
  <c r="O59" i="1"/>
  <c r="J59" i="1"/>
  <c r="K59" i="1" s="1"/>
  <c r="O58" i="1"/>
  <c r="P58" i="1" s="1"/>
  <c r="N58" i="1"/>
  <c r="J58" i="1"/>
  <c r="K58" i="1" s="1"/>
  <c r="H58" i="1"/>
  <c r="D58" i="1"/>
  <c r="P57" i="1"/>
  <c r="R57" i="1" s="1"/>
  <c r="O57" i="1"/>
  <c r="N57" i="1"/>
  <c r="J57" i="1"/>
  <c r="K57" i="1" s="1"/>
  <c r="H57" i="1"/>
  <c r="O56" i="1"/>
  <c r="P56" i="1" s="1"/>
  <c r="R56" i="1" s="1"/>
  <c r="N56" i="1"/>
  <c r="J56" i="1"/>
  <c r="K56" i="1" s="1"/>
  <c r="H56" i="1"/>
  <c r="O55" i="1"/>
  <c r="P55" i="1" s="1"/>
  <c r="R55" i="1" s="1"/>
  <c r="N55" i="1"/>
  <c r="K55" i="1"/>
  <c r="J55" i="1"/>
  <c r="H55" i="1"/>
  <c r="P54" i="1"/>
  <c r="O54" i="1"/>
  <c r="N54" i="1"/>
  <c r="J54" i="1"/>
  <c r="K54" i="1" s="1"/>
  <c r="H54" i="1"/>
  <c r="O53" i="1"/>
  <c r="P53" i="1" s="1"/>
  <c r="N53" i="1"/>
  <c r="J53" i="1"/>
  <c r="K53" i="1" s="1"/>
  <c r="H53" i="1"/>
  <c r="O52" i="1"/>
  <c r="P52" i="1" s="1"/>
  <c r="R52" i="1" s="1"/>
  <c r="N52" i="1"/>
  <c r="K52" i="1"/>
  <c r="J52" i="1"/>
  <c r="H52" i="1"/>
  <c r="P51" i="1"/>
  <c r="R51" i="1" s="1"/>
  <c r="O51" i="1"/>
  <c r="N51" i="1"/>
  <c r="J51" i="1"/>
  <c r="K51" i="1" s="1"/>
  <c r="H51" i="1"/>
  <c r="O50" i="1"/>
  <c r="P50" i="1" s="1"/>
  <c r="N50" i="1"/>
  <c r="J50" i="1"/>
  <c r="K50" i="1" s="1"/>
  <c r="H50" i="1"/>
  <c r="O49" i="1"/>
  <c r="P49" i="1" s="1"/>
  <c r="N49" i="1"/>
  <c r="N60" i="1" s="1"/>
  <c r="K49" i="1"/>
  <c r="J49" i="1"/>
  <c r="J60" i="1" s="1"/>
  <c r="H49" i="1"/>
  <c r="H60" i="1" s="1"/>
  <c r="I46" i="1"/>
  <c r="I65" i="1" s="1"/>
  <c r="F46" i="1"/>
  <c r="P45" i="1"/>
  <c r="O45" i="1"/>
  <c r="N45" i="1"/>
  <c r="J45" i="1"/>
  <c r="K45" i="1" s="1"/>
  <c r="H45" i="1"/>
  <c r="O44" i="1"/>
  <c r="P44" i="1" s="1"/>
  <c r="N44" i="1"/>
  <c r="J44" i="1"/>
  <c r="K44" i="1" s="1"/>
  <c r="H44" i="1"/>
  <c r="O43" i="1"/>
  <c r="P43" i="1" s="1"/>
  <c r="R43" i="1" s="1"/>
  <c r="N43" i="1"/>
  <c r="K43" i="1"/>
  <c r="J43" i="1"/>
  <c r="H43" i="1"/>
  <c r="P42" i="1"/>
  <c r="R42" i="1" s="1"/>
  <c r="O42" i="1"/>
  <c r="N42" i="1"/>
  <c r="J42" i="1"/>
  <c r="K42" i="1" s="1"/>
  <c r="H42" i="1"/>
  <c r="O41" i="1"/>
  <c r="P41" i="1" s="1"/>
  <c r="N41" i="1"/>
  <c r="J41" i="1"/>
  <c r="K41" i="1" s="1"/>
  <c r="H41" i="1"/>
  <c r="O40" i="1"/>
  <c r="P40" i="1" s="1"/>
  <c r="R40" i="1" s="1"/>
  <c r="N40" i="1"/>
  <c r="K40" i="1"/>
  <c r="J40" i="1"/>
  <c r="H40" i="1"/>
  <c r="P39" i="1"/>
  <c r="R39" i="1" s="1"/>
  <c r="O39" i="1"/>
  <c r="N39" i="1"/>
  <c r="J39" i="1"/>
  <c r="K39" i="1" s="1"/>
  <c r="H39" i="1"/>
  <c r="O38" i="1"/>
  <c r="P38" i="1" s="1"/>
  <c r="R38" i="1" s="1"/>
  <c r="N38" i="1"/>
  <c r="J38" i="1"/>
  <c r="K38" i="1" s="1"/>
  <c r="H38" i="1"/>
  <c r="O37" i="1"/>
  <c r="P37" i="1" s="1"/>
  <c r="R37" i="1" s="1"/>
  <c r="N37" i="1"/>
  <c r="K37" i="1"/>
  <c r="J37" i="1"/>
  <c r="H37" i="1"/>
  <c r="P36" i="1"/>
  <c r="O36" i="1"/>
  <c r="N36" i="1"/>
  <c r="J36" i="1"/>
  <c r="K36" i="1" s="1"/>
  <c r="H36" i="1"/>
  <c r="O35" i="1"/>
  <c r="P35" i="1" s="1"/>
  <c r="N35" i="1"/>
  <c r="J35" i="1"/>
  <c r="K35" i="1" s="1"/>
  <c r="I35" i="1"/>
  <c r="H35" i="1"/>
  <c r="F35" i="1"/>
  <c r="O34" i="1"/>
  <c r="P34" i="1" s="1"/>
  <c r="N34" i="1"/>
  <c r="J34" i="1"/>
  <c r="H34" i="1"/>
  <c r="K34" i="1" s="1"/>
  <c r="O33" i="1"/>
  <c r="O46" i="1" s="1"/>
  <c r="N33" i="1"/>
  <c r="P33" i="1" s="1"/>
  <c r="J33" i="1"/>
  <c r="J46" i="1" s="1"/>
  <c r="J65" i="1" s="1"/>
  <c r="H33" i="1"/>
  <c r="H46" i="1" s="1"/>
  <c r="O30" i="1"/>
  <c r="J30" i="1"/>
  <c r="I30" i="1"/>
  <c r="H30" i="1"/>
  <c r="F30" i="1"/>
  <c r="O29" i="1"/>
  <c r="P29" i="1" s="1"/>
  <c r="N29" i="1"/>
  <c r="N30" i="1" s="1"/>
  <c r="K29" i="1"/>
  <c r="K30" i="1" s="1"/>
  <c r="J29" i="1"/>
  <c r="H29" i="1"/>
  <c r="J26" i="1"/>
  <c r="I26" i="1"/>
  <c r="F26" i="1"/>
  <c r="O25" i="1"/>
  <c r="P25" i="1" s="1"/>
  <c r="R25" i="1" s="1"/>
  <c r="N25" i="1"/>
  <c r="K25" i="1"/>
  <c r="J25" i="1"/>
  <c r="H25" i="1"/>
  <c r="O24" i="1"/>
  <c r="N24" i="1"/>
  <c r="P24" i="1" s="1"/>
  <c r="J24" i="1"/>
  <c r="K24" i="1" s="1"/>
  <c r="H24" i="1"/>
  <c r="O23" i="1"/>
  <c r="P23" i="1" s="1"/>
  <c r="R23" i="1" s="1"/>
  <c r="N23" i="1"/>
  <c r="K23" i="1"/>
  <c r="J23" i="1"/>
  <c r="H23" i="1"/>
  <c r="O22" i="1"/>
  <c r="P22" i="1" s="1"/>
  <c r="R22" i="1" s="1"/>
  <c r="N22" i="1"/>
  <c r="K22" i="1"/>
  <c r="J22" i="1"/>
  <c r="H22" i="1"/>
  <c r="O21" i="1"/>
  <c r="N21" i="1"/>
  <c r="P21" i="1" s="1"/>
  <c r="R21" i="1" s="1"/>
  <c r="J21" i="1"/>
  <c r="K21" i="1" s="1"/>
  <c r="H21" i="1"/>
  <c r="H26" i="1" s="1"/>
  <c r="O20" i="1"/>
  <c r="P20" i="1" s="1"/>
  <c r="N20" i="1"/>
  <c r="N26" i="1" s="1"/>
  <c r="K20" i="1"/>
  <c r="K26" i="1" s="1"/>
  <c r="J20" i="1"/>
  <c r="H20" i="1"/>
  <c r="J17" i="1"/>
  <c r="I17" i="1"/>
  <c r="F17" i="1"/>
  <c r="F65" i="1" s="1"/>
  <c r="O16" i="1"/>
  <c r="P16" i="1" s="1"/>
  <c r="R16" i="1" s="1"/>
  <c r="N16" i="1"/>
  <c r="K16" i="1"/>
  <c r="J16" i="1"/>
  <c r="H16" i="1"/>
  <c r="O15" i="1"/>
  <c r="N15" i="1"/>
  <c r="P15" i="1" s="1"/>
  <c r="J15" i="1"/>
  <c r="K15" i="1" s="1"/>
  <c r="H15" i="1"/>
  <c r="O14" i="1"/>
  <c r="P14" i="1" s="1"/>
  <c r="R14" i="1" s="1"/>
  <c r="N14" i="1"/>
  <c r="K14" i="1"/>
  <c r="J14" i="1"/>
  <c r="H14" i="1"/>
  <c r="O13" i="1"/>
  <c r="P13" i="1" s="1"/>
  <c r="R13" i="1" s="1"/>
  <c r="N13" i="1"/>
  <c r="K13" i="1"/>
  <c r="J13" i="1"/>
  <c r="H13" i="1"/>
  <c r="B13" i="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70" i="1" s="1"/>
  <c r="O12" i="1"/>
  <c r="N12" i="1"/>
  <c r="P12" i="1" s="1"/>
  <c r="J12" i="1"/>
  <c r="K12" i="1" s="1"/>
  <c r="H12" i="1"/>
  <c r="H17" i="1" s="1"/>
  <c r="B12" i="1"/>
  <c r="P26" i="1" l="1"/>
  <c r="R20" i="1"/>
  <c r="R26" i="1" s="1"/>
  <c r="R50" i="1"/>
  <c r="H65" i="1"/>
  <c r="R45" i="1"/>
  <c r="R35" i="1"/>
  <c r="R53" i="1"/>
  <c r="R58" i="1"/>
  <c r="R15" i="1"/>
  <c r="R33" i="1"/>
  <c r="P46" i="1"/>
  <c r="P65" i="1" s="1"/>
  <c r="O65" i="1"/>
  <c r="R24" i="1"/>
  <c r="R59" i="1"/>
  <c r="K17" i="1"/>
  <c r="R41" i="1"/>
  <c r="K60" i="1"/>
  <c r="R12" i="1"/>
  <c r="P17" i="1"/>
  <c r="R29" i="1"/>
  <c r="R30" i="1" s="1"/>
  <c r="P30" i="1"/>
  <c r="R36" i="1"/>
  <c r="R54" i="1"/>
  <c r="R34" i="1"/>
  <c r="R44" i="1"/>
  <c r="R49" i="1"/>
  <c r="P60" i="1"/>
  <c r="O60" i="1"/>
  <c r="N17" i="1"/>
  <c r="O17" i="1"/>
  <c r="O26" i="1"/>
  <c r="K33" i="1"/>
  <c r="K46" i="1" s="1"/>
  <c r="K65" i="1" s="1"/>
  <c r="N46" i="1"/>
  <c r="N65" i="1" s="1"/>
  <c r="R46" i="1" l="1"/>
  <c r="R17" i="1"/>
  <c r="R60" i="1"/>
  <c r="R65" i="1" l="1"/>
</calcChain>
</file>

<file path=xl/sharedStrings.xml><?xml version="1.0" encoding="utf-8"?>
<sst xmlns="http://schemas.openxmlformats.org/spreadsheetml/2006/main" count="128" uniqueCount="111">
  <si>
    <t>ATCO Electric Yukon (AEY)</t>
  </si>
  <si>
    <t>2023 - 2024 General Rate Application (GRA)</t>
  </si>
  <si>
    <t>Calculation of Depreciation Expense 2023</t>
  </si>
  <si>
    <t>($000)</t>
  </si>
  <si>
    <t>Depreciation</t>
  </si>
  <si>
    <t>Net</t>
  </si>
  <si>
    <t xml:space="preserve">Depreciation </t>
  </si>
  <si>
    <t>Line</t>
  </si>
  <si>
    <t xml:space="preserve"> </t>
  </si>
  <si>
    <t xml:space="preserve">Cross </t>
  </si>
  <si>
    <t>Opening</t>
  </si>
  <si>
    <t xml:space="preserve">on Opening </t>
  </si>
  <si>
    <t>Capital</t>
  </si>
  <si>
    <t xml:space="preserve">on Capital </t>
  </si>
  <si>
    <t>Life</t>
  </si>
  <si>
    <t>Salvage</t>
  </si>
  <si>
    <t>Total</t>
  </si>
  <si>
    <t>No.</t>
  </si>
  <si>
    <t>Acct.</t>
  </si>
  <si>
    <t>Description</t>
  </si>
  <si>
    <t>Ref.</t>
  </si>
  <si>
    <t>PPE</t>
  </si>
  <si>
    <t>Life Rate</t>
  </si>
  <si>
    <t>Balance</t>
  </si>
  <si>
    <t>Additions</t>
  </si>
  <si>
    <t>Salvage Rate</t>
  </si>
  <si>
    <t>Production - Hydro</t>
  </si>
  <si>
    <t>331 00</t>
  </si>
  <si>
    <t>Structures And Improvements</t>
  </si>
  <si>
    <t>332 00</t>
  </si>
  <si>
    <t>Reservoirs, Dams And Waterways</t>
  </si>
  <si>
    <t>333 00</t>
  </si>
  <si>
    <t>Water Wheels, Turbines And Generators</t>
  </si>
  <si>
    <t>334 00</t>
  </si>
  <si>
    <t>Accessory Electric Equipment</t>
  </si>
  <si>
    <t>335 00</t>
  </si>
  <si>
    <t>Miscellaneous Power Plant Equipment</t>
  </si>
  <si>
    <t>Total Production - Hydro</t>
  </si>
  <si>
    <t>Production - Diesel</t>
  </si>
  <si>
    <t>341 20</t>
  </si>
  <si>
    <t>Int Combust Structures</t>
  </si>
  <si>
    <t>342 20</t>
  </si>
  <si>
    <t>Int Combust Fuel Holders, Producers And Accessories</t>
  </si>
  <si>
    <t>343 20</t>
  </si>
  <si>
    <t>Int Combust Generators</t>
  </si>
  <si>
    <t>345 20</t>
  </si>
  <si>
    <t>Int Combust Accessory</t>
  </si>
  <si>
    <t>346 20</t>
  </si>
  <si>
    <t>Int Combust Miscellaneous</t>
  </si>
  <si>
    <t>347 20</t>
  </si>
  <si>
    <t>Renewables Energy Storage</t>
  </si>
  <si>
    <t>Total Production - Diesel</t>
  </si>
  <si>
    <t xml:space="preserve">Transmission </t>
  </si>
  <si>
    <t>353 00</t>
  </si>
  <si>
    <t>Station Equipment</t>
  </si>
  <si>
    <t>Total Transmission</t>
  </si>
  <si>
    <t>Distribution Plant</t>
  </si>
  <si>
    <t>360 10</t>
  </si>
  <si>
    <t>Land Rights</t>
  </si>
  <si>
    <t>362 00</t>
  </si>
  <si>
    <t xml:space="preserve">Station Equipment </t>
  </si>
  <si>
    <t>362 10</t>
  </si>
  <si>
    <t>System Communication and Control</t>
  </si>
  <si>
    <t>364 00</t>
  </si>
  <si>
    <t>Poles, Towers And Fixtures</t>
  </si>
  <si>
    <t>365 00</t>
  </si>
  <si>
    <t>Overhead Conductors And Devices</t>
  </si>
  <si>
    <t>365 10</t>
  </si>
  <si>
    <t>Overhead Services</t>
  </si>
  <si>
    <t>367 00</t>
  </si>
  <si>
    <t>Underground Conductor And Devices</t>
  </si>
  <si>
    <t>367 10</t>
  </si>
  <si>
    <t>Underground Services</t>
  </si>
  <si>
    <t>368 00</t>
  </si>
  <si>
    <t>Line Transformers</t>
  </si>
  <si>
    <t>370 00</t>
  </si>
  <si>
    <t>Conventional Meters</t>
  </si>
  <si>
    <t>371 00</t>
  </si>
  <si>
    <t>Automated Meters</t>
  </si>
  <si>
    <t>373 00</t>
  </si>
  <si>
    <t>Street Lights</t>
  </si>
  <si>
    <t>373 10</t>
  </si>
  <si>
    <t>Sentinel Lights</t>
  </si>
  <si>
    <t>Total Distribution Plant</t>
  </si>
  <si>
    <t>General Plant</t>
  </si>
  <si>
    <t>390 00</t>
  </si>
  <si>
    <t>390 01</t>
  </si>
  <si>
    <t>Structures And Improvements Houses</t>
  </si>
  <si>
    <t>391 00</t>
  </si>
  <si>
    <t>Office Furniture And Equipment</t>
  </si>
  <si>
    <t>391 10</t>
  </si>
  <si>
    <t>Computer Hardware &amp; Voice And Data Network Equipment</t>
  </si>
  <si>
    <t>391 22</t>
  </si>
  <si>
    <t>392 20</t>
  </si>
  <si>
    <t>Transportation Equipment, Fleet Vehicles Category 2</t>
  </si>
  <si>
    <t>392 30</t>
  </si>
  <si>
    <t>Transportation Equipment, Fleet Vehicles Category 3</t>
  </si>
  <si>
    <t>394 00</t>
  </si>
  <si>
    <t>Tools, Shop, Garage, Stores And Laboratory Equipment</t>
  </si>
  <si>
    <t>392 40</t>
  </si>
  <si>
    <t>Transportation Equipment, Fleet Vehicles Category 4</t>
  </si>
  <si>
    <t>303 00</t>
  </si>
  <si>
    <r>
      <t>Demand Side Management</t>
    </r>
    <r>
      <rPr>
        <vertAlign val="superscript"/>
        <sz val="11"/>
        <rFont val="Arial"/>
        <family val="2"/>
      </rPr>
      <t>1</t>
    </r>
  </si>
  <si>
    <t>Total General Plant</t>
  </si>
  <si>
    <r>
      <t>Demand Side Management Depreciation Adjustment</t>
    </r>
    <r>
      <rPr>
        <vertAlign val="superscript"/>
        <sz val="11"/>
        <rFont val="Arial"/>
        <family val="2"/>
      </rPr>
      <t>1</t>
    </r>
  </si>
  <si>
    <t>Plant Studied</t>
  </si>
  <si>
    <t>Plant Not Studied - Fish Lake Water License, DSM &amp; Land</t>
  </si>
  <si>
    <t>Total Plant</t>
  </si>
  <si>
    <t>S.8.6 L.10</t>
  </si>
  <si>
    <t>(1) Demand side management costs have been fully depreciated and needs to be retired. Upon review of this asset, AEY notes that demand side management has been over depreciated for 2.3 years. As a result, there will be no depreciation on the opening balance, there will be a credit to depreciation of 185 on the immediate retirement of this asset and an additional credit adjustment of 378. This results in a decrease to depreciation expense and revenue requirement.</t>
  </si>
  <si>
    <t>Computer Software And Applications Major (10 Yr.)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</si>
</sst>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00_-;\-* #,##0.00_-;_-* &quot;-&quot;??_-;_-@_-"/>
    <numFmt numFmtId="165" formatCode="_(* #,##0_);_(* \(#,##0\);_(* &quot;-&quot;??_);_(@_)"/>
    <numFmt numFmtId="166" formatCode="_(* #,##0.0_);_(* \(#,##0.0\);_(* &quot;-&quot;??_);_(@_)"/>
    <numFmt numFmtId="167" formatCode="_-* #,##0.0_-;\-* #,##0.0_-;_-* &quot;-&quot;??_-;_-@_-"/>
  </numFmts>
  <fonts count="7" x14ac:knownFonts="1">
    <font>
      <sz val="10"/>
      <name val="Arial"/>
    </font>
    <font>
      <b/>
      <sz val="12"/>
      <name val="Arial"/>
      <family val="2"/>
    </font>
    <font>
      <sz val="11"/>
      <name val="Arial"/>
      <family val="2"/>
    </font>
    <font>
      <b/>
      <sz val="11"/>
      <name val="Arial"/>
      <family val="2"/>
    </font>
    <font>
      <sz val="10"/>
      <name val="Arial"/>
      <family val="2"/>
    </font>
    <font>
      <vertAlign val="superscript"/>
      <sz val="11"/>
      <name val="Arial"/>
      <family val="2"/>
    </font>
    <font>
      <sz val="12"/>
      <name val="Arial"/>
      <family val="2"/>
    </font>
  </fonts>
  <fills count="2">
    <fill>
      <patternFill patternType="none"/>
    </fill>
    <fill>
      <patternFill patternType="gray125"/>
    </fill>
  </fills>
  <borders count="9">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medium">
        <color indexed="64"/>
      </bottom>
      <diagonal/>
    </border>
  </borders>
  <cellStyleXfs count="3">
    <xf numFmtId="0" fontId="0" fillId="0" borderId="0"/>
    <xf numFmtId="164" fontId="4" fillId="0" borderId="0" applyFont="0" applyFill="0" applyBorder="0" applyAlignment="0" applyProtection="0"/>
    <xf numFmtId="9" fontId="4" fillId="0" borderId="0" applyFont="0" applyFill="0" applyBorder="0" applyAlignment="0" applyProtection="0"/>
  </cellStyleXfs>
  <cellXfs count="54">
    <xf numFmtId="0" fontId="0" fillId="0" borderId="0" xfId="0"/>
    <xf numFmtId="0" fontId="1" fillId="0" borderId="0" xfId="0" applyFont="1" applyAlignment="1">
      <alignment horizontal="right"/>
    </xf>
    <xf numFmtId="0" fontId="2" fillId="0" borderId="0" xfId="0" applyFont="1"/>
    <xf numFmtId="0" fontId="2" fillId="0" borderId="0" xfId="0" applyFont="1" applyAlignment="1">
      <alignment horizontal="center"/>
    </xf>
    <xf numFmtId="0" fontId="3" fillId="0" borderId="0" xfId="0" applyFont="1"/>
    <xf numFmtId="15" fontId="3" fillId="0" borderId="0" xfId="0" applyNumberFormat="1" applyFont="1" applyAlignment="1">
      <alignment horizontal="left"/>
    </xf>
    <xf numFmtId="15" fontId="3" fillId="0" borderId="1" xfId="0" applyNumberFormat="1" applyFont="1" applyBorder="1" applyAlignment="1">
      <alignment horizontal="left"/>
    </xf>
    <xf numFmtId="0" fontId="3" fillId="0" borderId="0" xfId="0" applyFont="1" applyAlignment="1">
      <alignment horizontal="center"/>
    </xf>
    <xf numFmtId="0" fontId="3" fillId="0" borderId="1" xfId="0" applyFont="1" applyBorder="1" applyAlignment="1">
      <alignment horizontal="center"/>
    </xf>
    <xf numFmtId="15" fontId="3" fillId="0" borderId="0" xfId="0" applyNumberFormat="1" applyFont="1" applyAlignment="1">
      <alignment horizontal="center"/>
    </xf>
    <xf numFmtId="15" fontId="3" fillId="0" borderId="2" xfId="0" applyNumberFormat="1"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left"/>
    </xf>
    <xf numFmtId="165" fontId="2" fillId="0" borderId="0" xfId="1" applyNumberFormat="1" applyFont="1" applyFill="1" applyBorder="1" applyAlignment="1">
      <alignment horizontal="right"/>
    </xf>
    <xf numFmtId="10" fontId="2" fillId="0" borderId="0" xfId="2" applyNumberFormat="1" applyFont="1" applyFill="1" applyBorder="1" applyAlignment="1">
      <alignment horizontal="right"/>
    </xf>
    <xf numFmtId="41" fontId="2" fillId="0" borderId="0" xfId="1" applyNumberFormat="1" applyFont="1" applyFill="1" applyBorder="1"/>
    <xf numFmtId="41" fontId="2" fillId="0" borderId="0" xfId="1" applyNumberFormat="1" applyFont="1" applyFill="1" applyBorder="1" applyAlignment="1">
      <alignment horizontal="right"/>
    </xf>
    <xf numFmtId="41" fontId="2" fillId="0" borderId="0" xfId="0" applyNumberFormat="1" applyFont="1"/>
    <xf numFmtId="165" fontId="2" fillId="0" borderId="0" xfId="0" applyNumberFormat="1" applyFont="1"/>
    <xf numFmtId="43" fontId="2" fillId="0" borderId="0" xfId="0" applyNumberFormat="1" applyFont="1"/>
    <xf numFmtId="0" fontId="2" fillId="0" borderId="2" xfId="0" applyFont="1" applyBorder="1" applyAlignment="1">
      <alignment horizontal="left"/>
    </xf>
    <xf numFmtId="41" fontId="2" fillId="0" borderId="2" xfId="0" applyNumberFormat="1" applyFont="1" applyBorder="1"/>
    <xf numFmtId="41" fontId="2" fillId="0" borderId="2" xfId="1" applyNumberFormat="1" applyFont="1" applyFill="1" applyBorder="1" applyAlignment="1">
      <alignment horizontal="right"/>
    </xf>
    <xf numFmtId="0" fontId="2" fillId="0" borderId="2" xfId="0" applyFont="1" applyBorder="1"/>
    <xf numFmtId="166" fontId="2" fillId="0" borderId="0" xfId="1" applyNumberFormat="1" applyFont="1" applyFill="1" applyBorder="1" applyAlignment="1">
      <alignment horizontal="center"/>
    </xf>
    <xf numFmtId="165" fontId="2" fillId="0" borderId="4" xfId="1" applyNumberFormat="1" applyFont="1" applyFill="1" applyBorder="1" applyAlignment="1">
      <alignment horizontal="right"/>
    </xf>
    <xf numFmtId="165" fontId="2" fillId="0" borderId="5" xfId="1" applyNumberFormat="1" applyFont="1" applyFill="1" applyBorder="1" applyAlignment="1">
      <alignment horizontal="right"/>
    </xf>
    <xf numFmtId="41" fontId="2" fillId="0" borderId="5" xfId="1" applyNumberFormat="1" applyFont="1" applyFill="1" applyBorder="1" applyAlignment="1">
      <alignment horizontal="right"/>
    </xf>
    <xf numFmtId="10" fontId="2" fillId="0" borderId="0" xfId="2" applyNumberFormat="1" applyFont="1" applyFill="1" applyBorder="1" applyAlignment="1">
      <alignment horizontal="center"/>
    </xf>
    <xf numFmtId="41" fontId="2" fillId="0" borderId="5" xfId="2" applyNumberFormat="1" applyFont="1" applyFill="1" applyBorder="1" applyAlignment="1">
      <alignment horizontal="center"/>
    </xf>
    <xf numFmtId="0" fontId="2" fillId="0" borderId="1" xfId="0" applyFont="1" applyBorder="1"/>
    <xf numFmtId="10" fontId="2" fillId="0" borderId="0" xfId="2" applyNumberFormat="1" applyFont="1" applyFill="1" applyAlignment="1">
      <alignment horizontal="center"/>
    </xf>
    <xf numFmtId="41" fontId="2" fillId="0" borderId="0" xfId="1" applyNumberFormat="1" applyFont="1" applyFill="1"/>
    <xf numFmtId="0" fontId="2" fillId="0" borderId="3" xfId="0" applyFont="1" applyBorder="1"/>
    <xf numFmtId="165" fontId="2" fillId="0" borderId="6" xfId="1" applyNumberFormat="1" applyFont="1" applyFill="1" applyBorder="1" applyAlignment="1">
      <alignment horizontal="right"/>
    </xf>
    <xf numFmtId="10" fontId="2" fillId="0" borderId="2" xfId="2" applyNumberFormat="1" applyFont="1" applyFill="1" applyBorder="1" applyAlignment="1">
      <alignment horizontal="right"/>
    </xf>
    <xf numFmtId="41" fontId="2" fillId="0" borderId="2" xfId="1" applyNumberFormat="1" applyFont="1" applyFill="1" applyBorder="1"/>
    <xf numFmtId="41" fontId="2" fillId="0" borderId="2" xfId="1" applyNumberFormat="1" applyFont="1" applyBorder="1" applyAlignment="1">
      <alignment horizontal="right"/>
    </xf>
    <xf numFmtId="165" fontId="2" fillId="0" borderId="7" xfId="1" applyNumberFormat="1" applyFont="1" applyFill="1" applyBorder="1" applyAlignment="1">
      <alignment horizontal="right"/>
    </xf>
    <xf numFmtId="41" fontId="2" fillId="0" borderId="0" xfId="2" applyNumberFormat="1" applyFont="1" applyFill="1" applyBorder="1" applyAlignment="1">
      <alignment horizontal="center"/>
    </xf>
    <xf numFmtId="2" fontId="2" fillId="0" borderId="0" xfId="0" applyNumberFormat="1" applyFont="1" applyAlignment="1">
      <alignment horizontal="center"/>
    </xf>
    <xf numFmtId="41" fontId="2" fillId="0" borderId="5" xfId="1" applyNumberFormat="1" applyFont="1" applyFill="1" applyBorder="1"/>
    <xf numFmtId="0" fontId="2" fillId="0" borderId="0" xfId="0" applyFont="1" applyAlignment="1">
      <alignment horizontal="center" vertical="top"/>
    </xf>
    <xf numFmtId="41" fontId="2" fillId="0" borderId="8" xfId="1" applyNumberFormat="1" applyFont="1" applyFill="1" applyBorder="1" applyAlignment="1">
      <alignment horizontal="right"/>
    </xf>
    <xf numFmtId="165" fontId="2" fillId="0" borderId="2" xfId="1" applyNumberFormat="1" applyFont="1" applyFill="1" applyBorder="1" applyAlignment="1">
      <alignment horizontal="right"/>
    </xf>
    <xf numFmtId="0" fontId="2" fillId="0" borderId="0" xfId="0" applyFont="1" applyAlignment="1">
      <alignment horizontal="right"/>
    </xf>
    <xf numFmtId="0" fontId="6" fillId="0" borderId="0" xfId="0" applyFont="1" applyAlignment="1">
      <alignment vertical="top" wrapText="1"/>
    </xf>
    <xf numFmtId="3" fontId="2" fillId="0" borderId="0" xfId="0" applyNumberFormat="1" applyFont="1"/>
    <xf numFmtId="167" fontId="2" fillId="0" borderId="0" xfId="1" applyNumberFormat="1" applyFont="1"/>
    <xf numFmtId="41" fontId="3" fillId="0" borderId="0" xfId="0" applyNumberFormat="1" applyFont="1"/>
    <xf numFmtId="0" fontId="1" fillId="0" borderId="0" xfId="0" applyFont="1" applyAlignment="1">
      <alignment horizontal="center"/>
    </xf>
    <xf numFmtId="49" fontId="1" fillId="0" borderId="0" xfId="0" applyNumberFormat="1" applyFont="1" applyAlignment="1">
      <alignment horizontal="center"/>
    </xf>
    <xf numFmtId="0" fontId="4" fillId="0" borderId="0" xfId="0" applyFont="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B3021-B44A-4A47-90C4-DE1CC8F16C51}">
  <sheetPr>
    <pageSetUpPr fitToPage="1"/>
  </sheetPr>
  <dimension ref="B1:AB85"/>
  <sheetViews>
    <sheetView tabSelected="1" zoomScaleNormal="100" zoomScaleSheetLayoutView="85" workbookViewId="0">
      <pane xSplit="5" ySplit="11" topLeftCell="F33" activePane="bottomRight" state="frozen"/>
      <selection pane="topRight" activeCell="N52" sqref="N52"/>
      <selection pane="bottomLeft" activeCell="N52" sqref="N52"/>
      <selection pane="bottomRight" activeCell="U42" sqref="U42"/>
    </sheetView>
  </sheetViews>
  <sheetFormatPr defaultColWidth="9" defaultRowHeight="14" x14ac:dyDescent="0.3"/>
  <cols>
    <col min="1" max="1" width="9" style="2"/>
    <col min="2" max="2" width="5.453125" style="2" bestFit="1" customWidth="1"/>
    <col min="3" max="3" width="9" style="2" customWidth="1"/>
    <col min="4" max="4" width="43.26953125" style="2" customWidth="1"/>
    <col min="5" max="5" width="13" style="2" bestFit="1" customWidth="1"/>
    <col min="6" max="7" width="15.7265625" style="2" customWidth="1"/>
    <col min="8" max="8" width="14" style="2" bestFit="1" customWidth="1"/>
    <col min="9" max="11" width="15.7265625" style="2" customWidth="1"/>
    <col min="12" max="12" width="4.7265625" style="2" customWidth="1"/>
    <col min="13" max="14" width="14" style="2" bestFit="1" customWidth="1"/>
    <col min="15" max="15" width="14.7265625" style="2" bestFit="1" customWidth="1"/>
    <col min="16" max="16" width="14" style="2" bestFit="1" customWidth="1"/>
    <col min="17" max="17" width="2.453125" style="2" customWidth="1"/>
    <col min="18" max="18" width="12.7265625" style="2" bestFit="1" customWidth="1"/>
    <col min="19" max="20" width="10.54296875" style="2" bestFit="1" customWidth="1"/>
    <col min="21" max="22" width="14.1796875" style="2" bestFit="1" customWidth="1"/>
    <col min="23" max="16384" width="9" style="2"/>
  </cols>
  <sheetData>
    <row r="1" spans="2:24" ht="15.5" x14ac:dyDescent="0.35">
      <c r="B1" s="51" t="s">
        <v>0</v>
      </c>
      <c r="C1" s="51"/>
      <c r="D1" s="51"/>
      <c r="E1" s="51"/>
      <c r="F1" s="51"/>
      <c r="G1" s="51"/>
      <c r="H1" s="51"/>
      <c r="I1" s="51"/>
      <c r="J1" s="51"/>
      <c r="K1" s="51"/>
      <c r="L1" s="51"/>
      <c r="M1" s="51"/>
      <c r="N1" s="51"/>
      <c r="O1" s="51"/>
      <c r="P1" s="51"/>
      <c r="Q1" s="51"/>
      <c r="R1" s="51"/>
      <c r="S1" s="1"/>
    </row>
    <row r="2" spans="2:24" ht="15.5" x14ac:dyDescent="0.35">
      <c r="B2" s="51" t="s">
        <v>1</v>
      </c>
      <c r="C2" s="51"/>
      <c r="D2" s="51"/>
      <c r="E2" s="51"/>
      <c r="F2" s="51"/>
      <c r="G2" s="51"/>
      <c r="H2" s="51"/>
      <c r="I2" s="51"/>
      <c r="J2" s="51"/>
      <c r="K2" s="51"/>
      <c r="L2" s="51"/>
      <c r="M2" s="51"/>
      <c r="N2" s="51"/>
      <c r="O2" s="51"/>
      <c r="P2" s="51"/>
      <c r="Q2" s="51"/>
      <c r="R2" s="51"/>
      <c r="S2" s="1"/>
    </row>
    <row r="4" spans="2:24" ht="15.5" x14ac:dyDescent="0.35">
      <c r="B4" s="51" t="s">
        <v>2</v>
      </c>
      <c r="C4" s="51"/>
      <c r="D4" s="51"/>
      <c r="E4" s="51"/>
      <c r="F4" s="51"/>
      <c r="G4" s="51"/>
      <c r="H4" s="51"/>
      <c r="I4" s="51"/>
      <c r="J4" s="51"/>
      <c r="K4" s="51"/>
      <c r="L4" s="51"/>
      <c r="M4" s="51"/>
      <c r="N4" s="51"/>
      <c r="O4" s="51"/>
      <c r="P4" s="51"/>
      <c r="Q4" s="51"/>
      <c r="R4" s="51"/>
    </row>
    <row r="5" spans="2:24" ht="15.5" x14ac:dyDescent="0.35">
      <c r="B5" s="52" t="s">
        <v>3</v>
      </c>
      <c r="C5" s="52"/>
      <c r="D5" s="52"/>
      <c r="E5" s="52"/>
      <c r="F5" s="52"/>
      <c r="G5" s="52"/>
      <c r="H5" s="52"/>
      <c r="I5" s="52"/>
      <c r="J5" s="52"/>
      <c r="K5" s="52"/>
      <c r="L5" s="52"/>
      <c r="M5" s="52"/>
      <c r="N5" s="52"/>
      <c r="O5" s="52"/>
      <c r="P5" s="52"/>
      <c r="Q5" s="52"/>
      <c r="R5" s="52"/>
    </row>
    <row r="6" spans="2:24" x14ac:dyDescent="0.3">
      <c r="H6" s="3"/>
      <c r="K6" s="3"/>
      <c r="O6" s="4"/>
      <c r="P6" s="4"/>
      <c r="Q6" s="4"/>
      <c r="R6" s="4"/>
      <c r="S6" s="4"/>
      <c r="T6" s="4"/>
    </row>
    <row r="7" spans="2:24" s="4" customFormat="1" x14ac:dyDescent="0.3">
      <c r="D7" s="5"/>
      <c r="E7" s="6"/>
      <c r="F7" s="7">
        <v>2023</v>
      </c>
      <c r="G7" s="7"/>
      <c r="H7" s="7" t="s">
        <v>4</v>
      </c>
      <c r="I7" s="7" t="s">
        <v>5</v>
      </c>
      <c r="J7" s="7" t="s">
        <v>6</v>
      </c>
      <c r="K7" s="7">
        <v>2023</v>
      </c>
      <c r="L7" s="7"/>
      <c r="M7" s="7"/>
      <c r="N7" s="7" t="s">
        <v>4</v>
      </c>
      <c r="O7" s="7" t="s">
        <v>6</v>
      </c>
      <c r="P7" s="7">
        <v>2023</v>
      </c>
      <c r="R7" s="7">
        <v>2023</v>
      </c>
    </row>
    <row r="8" spans="2:24" s="4" customFormat="1" x14ac:dyDescent="0.3">
      <c r="B8" s="7" t="s">
        <v>7</v>
      </c>
      <c r="C8" s="7" t="s">
        <v>8</v>
      </c>
      <c r="D8" s="7"/>
      <c r="E8" s="8" t="s">
        <v>9</v>
      </c>
      <c r="F8" s="9" t="s">
        <v>10</v>
      </c>
      <c r="G8" s="10" t="s">
        <v>4</v>
      </c>
      <c r="H8" s="10" t="s">
        <v>11</v>
      </c>
      <c r="I8" s="7" t="s">
        <v>12</v>
      </c>
      <c r="J8" s="7" t="s">
        <v>13</v>
      </c>
      <c r="K8" s="7" t="s">
        <v>14</v>
      </c>
      <c r="L8" s="2"/>
      <c r="M8" s="10" t="s">
        <v>4</v>
      </c>
      <c r="N8" s="10" t="s">
        <v>11</v>
      </c>
      <c r="O8" s="7" t="s">
        <v>13</v>
      </c>
      <c r="P8" s="7" t="s">
        <v>15</v>
      </c>
      <c r="R8" s="7" t="s">
        <v>16</v>
      </c>
    </row>
    <row r="9" spans="2:24" s="4" customFormat="1" x14ac:dyDescent="0.3">
      <c r="B9" s="11" t="s">
        <v>17</v>
      </c>
      <c r="C9" s="11" t="s">
        <v>18</v>
      </c>
      <c r="D9" s="11" t="s">
        <v>19</v>
      </c>
      <c r="E9" s="12" t="s">
        <v>20</v>
      </c>
      <c r="F9" s="11" t="s">
        <v>21</v>
      </c>
      <c r="G9" s="11" t="s">
        <v>22</v>
      </c>
      <c r="H9" s="11" t="s">
        <v>23</v>
      </c>
      <c r="I9" s="11" t="s">
        <v>24</v>
      </c>
      <c r="J9" s="11" t="s">
        <v>24</v>
      </c>
      <c r="K9" s="11" t="s">
        <v>4</v>
      </c>
      <c r="L9" s="2"/>
      <c r="M9" s="11" t="s">
        <v>25</v>
      </c>
      <c r="N9" s="11" t="s">
        <v>23</v>
      </c>
      <c r="O9" s="11" t="s">
        <v>24</v>
      </c>
      <c r="P9" s="11" t="s">
        <v>4</v>
      </c>
      <c r="R9" s="11" t="s">
        <v>4</v>
      </c>
    </row>
    <row r="10" spans="2:24" x14ac:dyDescent="0.3">
      <c r="B10" s="3"/>
      <c r="C10" s="3"/>
      <c r="D10" s="3"/>
      <c r="E10" s="8"/>
      <c r="F10" s="3"/>
      <c r="G10" s="3"/>
      <c r="H10" s="3"/>
      <c r="I10" s="3"/>
      <c r="M10" s="3"/>
      <c r="N10" s="3"/>
      <c r="Q10" s="4"/>
      <c r="S10" s="4"/>
      <c r="T10" s="4"/>
    </row>
    <row r="11" spans="2:24" x14ac:dyDescent="0.3">
      <c r="B11" s="3">
        <v>1</v>
      </c>
      <c r="C11" s="3"/>
      <c r="D11" s="4" t="s">
        <v>26</v>
      </c>
      <c r="E11" s="8"/>
      <c r="F11" s="3"/>
      <c r="G11" s="3"/>
      <c r="H11" s="3"/>
      <c r="M11" s="3"/>
      <c r="N11" s="3"/>
      <c r="Q11" s="4"/>
      <c r="S11" s="4"/>
      <c r="T11" s="4"/>
    </row>
    <row r="12" spans="2:24" x14ac:dyDescent="0.3">
      <c r="B12" s="3">
        <f>B11+1</f>
        <v>2</v>
      </c>
      <c r="C12" s="3" t="s">
        <v>27</v>
      </c>
      <c r="D12" s="13" t="s">
        <v>28</v>
      </c>
      <c r="E12" s="8"/>
      <c r="F12" s="14">
        <v>1875.6421843761295</v>
      </c>
      <c r="G12" s="15">
        <v>1.7440638631876341E-2</v>
      </c>
      <c r="H12" s="16">
        <f>ROUND(F12*G12,0)</f>
        <v>33</v>
      </c>
      <c r="I12" s="14">
        <v>319.80497528750004</v>
      </c>
      <c r="J12" s="17">
        <f>ROUND(((I12*G12)/2),0)</f>
        <v>3</v>
      </c>
      <c r="K12" s="18">
        <f>J12+H12</f>
        <v>36</v>
      </c>
      <c r="L12" s="19"/>
      <c r="M12" s="15">
        <v>8.7203193159378454E-4</v>
      </c>
      <c r="N12" s="16">
        <f>ROUND(F12*M12,0)</f>
        <v>2</v>
      </c>
      <c r="O12" s="17">
        <f>ROUND(((M12*I12)/2),0)</f>
        <v>0</v>
      </c>
      <c r="P12" s="18">
        <f>O12+N12</f>
        <v>2</v>
      </c>
      <c r="Q12" s="4"/>
      <c r="R12" s="18">
        <f>P12+K12</f>
        <v>38</v>
      </c>
      <c r="S12" s="20"/>
      <c r="T12" s="20"/>
      <c r="U12" s="20"/>
      <c r="V12" s="20"/>
      <c r="X12" s="18"/>
    </row>
    <row r="13" spans="2:24" x14ac:dyDescent="0.3">
      <c r="B13" s="3">
        <f t="shared" ref="B13:B68" si="0">B12+1</f>
        <v>3</v>
      </c>
      <c r="C13" s="3" t="s">
        <v>29</v>
      </c>
      <c r="D13" s="13" t="s">
        <v>30</v>
      </c>
      <c r="E13" s="8"/>
      <c r="F13" s="14">
        <v>8754.2965803149236</v>
      </c>
      <c r="G13" s="15">
        <v>1.1399037762203062E-2</v>
      </c>
      <c r="H13" s="16">
        <f t="shared" ref="H13:H16" si="1">ROUND(F13*G13,0)</f>
        <v>100</v>
      </c>
      <c r="I13" s="14">
        <v>722.16034525895839</v>
      </c>
      <c r="J13" s="17">
        <f t="shared" ref="J13:J16" si="2">ROUND(((I13*G13)/2),0)</f>
        <v>4</v>
      </c>
      <c r="K13" s="18">
        <f t="shared" ref="K13:K16" si="3">J13+H13</f>
        <v>104</v>
      </c>
      <c r="L13" s="19"/>
      <c r="M13" s="15">
        <v>5.6995188811017532E-4</v>
      </c>
      <c r="N13" s="16">
        <f t="shared" ref="N13:N16" si="4">ROUND(F13*M13,0)</f>
        <v>5</v>
      </c>
      <c r="O13" s="17">
        <f t="shared" ref="O13:O16" si="5">ROUND(((M13*I13)/2),0)</f>
        <v>0</v>
      </c>
      <c r="P13" s="18">
        <f t="shared" ref="P13:P16" si="6">O13+N13</f>
        <v>5</v>
      </c>
      <c r="R13" s="18">
        <f t="shared" ref="R13:R16" si="7">P13+K13</f>
        <v>109</v>
      </c>
      <c r="S13" s="20"/>
      <c r="T13" s="20"/>
      <c r="U13" s="20"/>
      <c r="V13" s="20"/>
      <c r="X13" s="18"/>
    </row>
    <row r="14" spans="2:24" x14ac:dyDescent="0.3">
      <c r="B14" s="3">
        <f t="shared" si="0"/>
        <v>4</v>
      </c>
      <c r="C14" s="3" t="s">
        <v>31</v>
      </c>
      <c r="D14" s="13" t="s">
        <v>32</v>
      </c>
      <c r="E14" s="8"/>
      <c r="F14" s="14">
        <v>3261.9284216310361</v>
      </c>
      <c r="G14" s="15">
        <v>1.3252459848868151E-2</v>
      </c>
      <c r="H14" s="16">
        <f t="shared" si="1"/>
        <v>43</v>
      </c>
      <c r="I14" s="14">
        <v>393.39870787375003</v>
      </c>
      <c r="J14" s="17">
        <f t="shared" si="2"/>
        <v>3</v>
      </c>
      <c r="K14" s="18">
        <f t="shared" si="3"/>
        <v>46</v>
      </c>
      <c r="L14" s="19"/>
      <c r="M14" s="15">
        <v>6.6262299244341637E-4</v>
      </c>
      <c r="N14" s="16">
        <f t="shared" si="4"/>
        <v>2</v>
      </c>
      <c r="O14" s="17">
        <f t="shared" si="5"/>
        <v>0</v>
      </c>
      <c r="P14" s="18">
        <f t="shared" si="6"/>
        <v>2</v>
      </c>
      <c r="R14" s="18">
        <f t="shared" si="7"/>
        <v>48</v>
      </c>
      <c r="S14" s="20"/>
      <c r="T14" s="20"/>
      <c r="U14" s="20"/>
      <c r="V14" s="20"/>
      <c r="X14" s="18"/>
    </row>
    <row r="15" spans="2:24" x14ac:dyDescent="0.3">
      <c r="B15" s="3">
        <f t="shared" si="0"/>
        <v>5</v>
      </c>
      <c r="C15" s="3" t="s">
        <v>33</v>
      </c>
      <c r="D15" s="13" t="s">
        <v>34</v>
      </c>
      <c r="E15" s="8"/>
      <c r="F15" s="14">
        <v>151.24184</v>
      </c>
      <c r="G15" s="15">
        <v>2.3202224267388948E-2</v>
      </c>
      <c r="H15" s="16">
        <f t="shared" si="1"/>
        <v>4</v>
      </c>
      <c r="I15" s="14">
        <v>47.970746293125003</v>
      </c>
      <c r="J15" s="17">
        <f t="shared" si="2"/>
        <v>1</v>
      </c>
      <c r="K15" s="18">
        <f t="shared" si="3"/>
        <v>5</v>
      </c>
      <c r="L15" s="19"/>
      <c r="M15" s="15">
        <v>0</v>
      </c>
      <c r="N15" s="16">
        <f t="shared" si="4"/>
        <v>0</v>
      </c>
      <c r="O15" s="17">
        <f t="shared" si="5"/>
        <v>0</v>
      </c>
      <c r="P15" s="18">
        <f t="shared" si="6"/>
        <v>0</v>
      </c>
      <c r="R15" s="18">
        <f t="shared" si="7"/>
        <v>5</v>
      </c>
      <c r="S15" s="20"/>
      <c r="T15" s="20"/>
      <c r="U15" s="20"/>
      <c r="V15" s="20"/>
      <c r="X15" s="18"/>
    </row>
    <row r="16" spans="2:24" x14ac:dyDescent="0.3">
      <c r="B16" s="3">
        <f t="shared" si="0"/>
        <v>6</v>
      </c>
      <c r="C16" s="3" t="s">
        <v>35</v>
      </c>
      <c r="D16" s="21" t="s">
        <v>36</v>
      </c>
      <c r="E16" s="12"/>
      <c r="F16" s="14">
        <v>110.61387651236969</v>
      </c>
      <c r="G16" s="15">
        <v>2.081013604266721E-2</v>
      </c>
      <c r="H16" s="16">
        <f t="shared" si="1"/>
        <v>2</v>
      </c>
      <c r="I16" s="14">
        <v>49.996001724166668</v>
      </c>
      <c r="J16" s="17">
        <f t="shared" si="2"/>
        <v>1</v>
      </c>
      <c r="K16" s="22">
        <f t="shared" si="3"/>
        <v>3</v>
      </c>
      <c r="L16" s="19"/>
      <c r="M16" s="15">
        <v>1.0405068021334027E-3</v>
      </c>
      <c r="N16" s="16">
        <f t="shared" si="4"/>
        <v>0</v>
      </c>
      <c r="O16" s="23">
        <f t="shared" si="5"/>
        <v>0</v>
      </c>
      <c r="P16" s="22">
        <f t="shared" si="6"/>
        <v>0</v>
      </c>
      <c r="Q16" s="24"/>
      <c r="R16" s="22">
        <f t="shared" si="7"/>
        <v>3</v>
      </c>
      <c r="S16" s="20"/>
      <c r="T16" s="20"/>
      <c r="U16" s="20"/>
      <c r="V16" s="20"/>
      <c r="X16" s="18"/>
    </row>
    <row r="17" spans="2:28" x14ac:dyDescent="0.3">
      <c r="B17" s="3">
        <f t="shared" si="0"/>
        <v>7</v>
      </c>
      <c r="C17" s="25"/>
      <c r="D17" s="2" t="s">
        <v>37</v>
      </c>
      <c r="E17" s="8"/>
      <c r="F17" s="26">
        <f>SUM(F12:F16)</f>
        <v>14153.722902834459</v>
      </c>
      <c r="G17" s="27"/>
      <c r="H17" s="28">
        <f>SUM(H12:H16)</f>
        <v>182</v>
      </c>
      <c r="I17" s="28">
        <f>SUM(I12:I16)</f>
        <v>1533.3307764375002</v>
      </c>
      <c r="J17" s="28">
        <f>SUM(J12:J16)</f>
        <v>12</v>
      </c>
      <c r="K17" s="17">
        <f>SUM(K12:K16)</f>
        <v>194</v>
      </c>
      <c r="L17" s="19"/>
      <c r="M17" s="27"/>
      <c r="N17" s="28">
        <f>SUM(N12:N16)</f>
        <v>9</v>
      </c>
      <c r="O17" s="17">
        <f>SUM(O12:O16)</f>
        <v>0</v>
      </c>
      <c r="P17" s="17">
        <f>SUM(P12:P16)</f>
        <v>9</v>
      </c>
      <c r="R17" s="17">
        <f>SUM(R12:R16)</f>
        <v>203</v>
      </c>
      <c r="S17" s="20"/>
      <c r="T17" s="20"/>
      <c r="U17" s="20"/>
      <c r="V17" s="20"/>
      <c r="X17" s="18"/>
    </row>
    <row r="18" spans="2:28" x14ac:dyDescent="0.3">
      <c r="B18" s="3">
        <f t="shared" si="0"/>
        <v>8</v>
      </c>
      <c r="C18" s="25"/>
      <c r="D18" s="13"/>
      <c r="E18" s="8"/>
      <c r="F18" s="14"/>
      <c r="G18" s="14"/>
      <c r="H18" s="29"/>
      <c r="I18" s="16"/>
      <c r="J18" s="17"/>
      <c r="K18" s="18"/>
      <c r="L18" s="19"/>
      <c r="M18" s="14"/>
      <c r="N18" s="29"/>
      <c r="O18" s="17"/>
      <c r="P18" s="18"/>
      <c r="R18" s="18"/>
      <c r="S18" s="20"/>
      <c r="T18" s="20"/>
      <c r="U18" s="20"/>
      <c r="V18" s="20"/>
      <c r="X18" s="18"/>
    </row>
    <row r="19" spans="2:28" x14ac:dyDescent="0.3">
      <c r="B19" s="3">
        <f t="shared" si="0"/>
        <v>9</v>
      </c>
      <c r="C19" s="25"/>
      <c r="D19" s="4" t="s">
        <v>38</v>
      </c>
      <c r="E19" s="8"/>
      <c r="F19" s="14"/>
      <c r="G19" s="14"/>
      <c r="H19" s="29"/>
      <c r="I19" s="16"/>
      <c r="J19" s="17"/>
      <c r="K19" s="18"/>
      <c r="L19" s="19"/>
      <c r="M19" s="14"/>
      <c r="N19" s="29"/>
      <c r="O19" s="17"/>
      <c r="P19" s="18"/>
      <c r="R19" s="18"/>
      <c r="S19" s="20"/>
      <c r="T19" s="20"/>
      <c r="U19" s="20"/>
      <c r="V19" s="20"/>
      <c r="X19" s="18"/>
    </row>
    <row r="20" spans="2:28" x14ac:dyDescent="0.3">
      <c r="B20" s="3">
        <f>B19+1</f>
        <v>10</v>
      </c>
      <c r="C20" s="3" t="s">
        <v>39</v>
      </c>
      <c r="D20" s="13" t="s">
        <v>40</v>
      </c>
      <c r="E20" s="8"/>
      <c r="F20" s="14">
        <v>6123.3150999118261</v>
      </c>
      <c r="G20" s="15">
        <v>2.7285612443238905E-2</v>
      </c>
      <c r="H20" s="16">
        <f t="shared" ref="H20:H24" si="8">ROUND(F20*G20,0)</f>
        <v>167</v>
      </c>
      <c r="I20" s="14">
        <v>164.02228892518102</v>
      </c>
      <c r="J20" s="17">
        <f t="shared" ref="J20:J24" si="9">ROUND(((I20*G20)/2),0)</f>
        <v>2</v>
      </c>
      <c r="K20" s="18">
        <f t="shared" ref="K20:K24" si="10">J20+H20</f>
        <v>169</v>
      </c>
      <c r="L20" s="19"/>
      <c r="M20" s="15">
        <v>2.7285612443237782E-3</v>
      </c>
      <c r="N20" s="16">
        <f t="shared" ref="N20:N24" si="11">ROUND(F20*M20,0)</f>
        <v>17</v>
      </c>
      <c r="O20" s="17">
        <f t="shared" ref="O20:O24" si="12">ROUND(((M20*I20)/2),0)</f>
        <v>0</v>
      </c>
      <c r="P20" s="18">
        <f t="shared" ref="P20:P24" si="13">O20+N20</f>
        <v>17</v>
      </c>
      <c r="R20" s="18">
        <f t="shared" ref="R20:R24" si="14">P20+K20</f>
        <v>186</v>
      </c>
      <c r="S20" s="20"/>
      <c r="T20" s="20"/>
      <c r="U20" s="20"/>
      <c r="V20" s="20"/>
      <c r="X20" s="18"/>
    </row>
    <row r="21" spans="2:28" x14ac:dyDescent="0.3">
      <c r="B21" s="3">
        <f t="shared" si="0"/>
        <v>11</v>
      </c>
      <c r="C21" s="3" t="s">
        <v>41</v>
      </c>
      <c r="D21" s="13" t="s">
        <v>42</v>
      </c>
      <c r="E21" s="8"/>
      <c r="F21" s="14">
        <v>3437.636874033768</v>
      </c>
      <c r="G21" s="15">
        <v>2.5703406983347971E-2</v>
      </c>
      <c r="H21" s="16">
        <f t="shared" si="8"/>
        <v>88</v>
      </c>
      <c r="I21" s="14">
        <v>398.16747453880396</v>
      </c>
      <c r="J21" s="17">
        <f t="shared" si="9"/>
        <v>5</v>
      </c>
      <c r="K21" s="18">
        <f t="shared" si="10"/>
        <v>93</v>
      </c>
      <c r="L21" s="19"/>
      <c r="M21" s="15">
        <v>3.8555110475020516E-3</v>
      </c>
      <c r="N21" s="16">
        <f t="shared" si="11"/>
        <v>13</v>
      </c>
      <c r="O21" s="17">
        <f t="shared" si="12"/>
        <v>1</v>
      </c>
      <c r="P21" s="18">
        <f t="shared" si="13"/>
        <v>14</v>
      </c>
      <c r="R21" s="18">
        <f t="shared" si="14"/>
        <v>107</v>
      </c>
      <c r="S21" s="20"/>
      <c r="T21" s="20"/>
      <c r="U21" s="20"/>
      <c r="V21" s="20"/>
      <c r="X21" s="18"/>
    </row>
    <row r="22" spans="2:28" x14ac:dyDescent="0.3">
      <c r="B22" s="3">
        <f t="shared" si="0"/>
        <v>12</v>
      </c>
      <c r="C22" s="3" t="s">
        <v>43</v>
      </c>
      <c r="D22" s="13" t="s">
        <v>44</v>
      </c>
      <c r="E22" s="8"/>
      <c r="F22" s="14">
        <v>20592.005161793066</v>
      </c>
      <c r="G22" s="15">
        <v>4.076069132689783E-2</v>
      </c>
      <c r="H22" s="16">
        <f t="shared" si="8"/>
        <v>839</v>
      </c>
      <c r="I22" s="14">
        <v>585.68143135789751</v>
      </c>
      <c r="J22" s="17">
        <f t="shared" si="9"/>
        <v>12</v>
      </c>
      <c r="K22" s="18">
        <f t="shared" si="10"/>
        <v>851</v>
      </c>
      <c r="L22" s="19"/>
      <c r="M22" s="15">
        <v>4.0760691326897471E-3</v>
      </c>
      <c r="N22" s="16">
        <f t="shared" si="11"/>
        <v>84</v>
      </c>
      <c r="O22" s="17">
        <f t="shared" si="12"/>
        <v>1</v>
      </c>
      <c r="P22" s="18">
        <f t="shared" si="13"/>
        <v>85</v>
      </c>
      <c r="R22" s="18">
        <f t="shared" si="14"/>
        <v>936</v>
      </c>
      <c r="S22" s="20"/>
      <c r="T22" s="20"/>
      <c r="U22" s="20"/>
      <c r="V22" s="20"/>
      <c r="X22" s="18"/>
    </row>
    <row r="23" spans="2:28" x14ac:dyDescent="0.3">
      <c r="B23" s="3">
        <f t="shared" si="0"/>
        <v>13</v>
      </c>
      <c r="C23" s="3" t="s">
        <v>45</v>
      </c>
      <c r="D23" s="13" t="s">
        <v>46</v>
      </c>
      <c r="E23" s="8"/>
      <c r="F23" s="14">
        <v>5155.1277294311221</v>
      </c>
      <c r="G23" s="15">
        <v>2.9941467775597551E-2</v>
      </c>
      <c r="H23" s="16">
        <f t="shared" si="8"/>
        <v>154</v>
      </c>
      <c r="I23" s="14">
        <v>555.05903013065154</v>
      </c>
      <c r="J23" s="17">
        <f t="shared" si="9"/>
        <v>8</v>
      </c>
      <c r="K23" s="18">
        <f t="shared" si="10"/>
        <v>162</v>
      </c>
      <c r="L23" s="19"/>
      <c r="M23" s="15">
        <v>2.9941467775596742E-3</v>
      </c>
      <c r="N23" s="16">
        <f t="shared" si="11"/>
        <v>15</v>
      </c>
      <c r="O23" s="17">
        <f t="shared" si="12"/>
        <v>1</v>
      </c>
      <c r="P23" s="18">
        <f t="shared" si="13"/>
        <v>16</v>
      </c>
      <c r="R23" s="18">
        <f t="shared" si="14"/>
        <v>178</v>
      </c>
      <c r="T23" s="15"/>
      <c r="U23" s="20"/>
      <c r="V23" s="20"/>
      <c r="X23" s="18"/>
    </row>
    <row r="24" spans="2:28" x14ac:dyDescent="0.3">
      <c r="B24" s="3">
        <f t="shared" si="0"/>
        <v>14</v>
      </c>
      <c r="C24" s="3" t="s">
        <v>47</v>
      </c>
      <c r="D24" s="13" t="s">
        <v>48</v>
      </c>
      <c r="E24" s="8"/>
      <c r="F24" s="14">
        <v>1118.1889176667521</v>
      </c>
      <c r="G24" s="15">
        <v>2.6528817257476984E-2</v>
      </c>
      <c r="H24" s="16">
        <f t="shared" si="8"/>
        <v>30</v>
      </c>
      <c r="I24" s="14">
        <v>88.649122236739061</v>
      </c>
      <c r="J24" s="17">
        <f t="shared" si="9"/>
        <v>1</v>
      </c>
      <c r="K24" s="18">
        <f t="shared" si="10"/>
        <v>31</v>
      </c>
      <c r="L24" s="19"/>
      <c r="M24" s="15">
        <v>1.3264408628738036E-3</v>
      </c>
      <c r="N24" s="16">
        <f t="shared" si="11"/>
        <v>1</v>
      </c>
      <c r="O24" s="17">
        <f t="shared" si="12"/>
        <v>0</v>
      </c>
      <c r="P24" s="18">
        <f t="shared" si="13"/>
        <v>1</v>
      </c>
      <c r="R24" s="18">
        <f t="shared" si="14"/>
        <v>32</v>
      </c>
      <c r="S24" s="15"/>
      <c r="T24" s="15"/>
      <c r="U24" s="15"/>
      <c r="V24" s="15"/>
      <c r="W24" s="15"/>
      <c r="X24" s="15"/>
      <c r="Y24" s="15"/>
      <c r="Z24" s="15"/>
      <c r="AA24" s="15"/>
      <c r="AB24" s="15"/>
    </row>
    <row r="25" spans="2:28" x14ac:dyDescent="0.3">
      <c r="B25" s="3">
        <f>B24+1</f>
        <v>15</v>
      </c>
      <c r="C25" s="3" t="s">
        <v>49</v>
      </c>
      <c r="D25" s="13" t="s">
        <v>50</v>
      </c>
      <c r="E25" s="8"/>
      <c r="F25" s="14">
        <v>3532.057124962218</v>
      </c>
      <c r="G25" s="15">
        <v>4.5797182561637846E-2</v>
      </c>
      <c r="H25" s="16">
        <f>ROUND(F25*G25,0)</f>
        <v>162</v>
      </c>
      <c r="I25" s="14">
        <v>0</v>
      </c>
      <c r="J25" s="17">
        <f>ROUND(((I25*G25)/2),0)</f>
        <v>0</v>
      </c>
      <c r="K25" s="18">
        <f>J25+H25</f>
        <v>162</v>
      </c>
      <c r="L25" s="19"/>
      <c r="M25" s="15">
        <v>0</v>
      </c>
      <c r="N25" s="16">
        <f>ROUND(F25*M25,0)</f>
        <v>0</v>
      </c>
      <c r="O25" s="17">
        <f>ROUND(((M25*I25)/2),0)</f>
        <v>0</v>
      </c>
      <c r="P25" s="18">
        <f>O25+N25</f>
        <v>0</v>
      </c>
      <c r="R25" s="18">
        <f>P25+K25</f>
        <v>162</v>
      </c>
      <c r="S25" s="15"/>
      <c r="T25" s="15"/>
      <c r="U25" s="15"/>
      <c r="V25" s="15"/>
      <c r="W25" s="15"/>
      <c r="X25" s="15"/>
      <c r="Y25" s="15"/>
      <c r="Z25" s="15"/>
      <c r="AA25" s="15"/>
      <c r="AB25" s="15"/>
    </row>
    <row r="26" spans="2:28" x14ac:dyDescent="0.3">
      <c r="B26" s="3">
        <f>B25+1</f>
        <v>16</v>
      </c>
      <c r="C26" s="25"/>
      <c r="D26" s="13" t="s">
        <v>51</v>
      </c>
      <c r="E26" s="8"/>
      <c r="F26" s="26">
        <f>SUM(F20:F25)</f>
        <v>39958.330907798751</v>
      </c>
      <c r="G26" s="27"/>
      <c r="H26" s="28">
        <f>SUM(H20:H25)</f>
        <v>1440</v>
      </c>
      <c r="I26" s="28">
        <f>SUM(I20:I25)</f>
        <v>1791.579347189273</v>
      </c>
      <c r="J26" s="28">
        <f>SUM(J20:J25)</f>
        <v>28</v>
      </c>
      <c r="K26" s="28">
        <f>SUM(K20:K25)</f>
        <v>1468</v>
      </c>
      <c r="L26" s="19"/>
      <c r="M26" s="27"/>
      <c r="N26" s="28">
        <f>SUM(N20:N25)</f>
        <v>130</v>
      </c>
      <c r="O26" s="28">
        <f>SUM(O20:O25)</f>
        <v>3</v>
      </c>
      <c r="P26" s="28">
        <f>SUM(P20:P25)</f>
        <v>133</v>
      </c>
      <c r="R26" s="28">
        <f>SUM(R20:R25)</f>
        <v>1601</v>
      </c>
      <c r="S26" s="15"/>
      <c r="T26" s="15"/>
      <c r="U26" s="15"/>
      <c r="V26" s="15"/>
      <c r="W26" s="15"/>
      <c r="X26" s="15"/>
      <c r="Y26" s="15"/>
      <c r="Z26" s="15"/>
      <c r="AA26" s="15"/>
      <c r="AB26" s="15"/>
    </row>
    <row r="27" spans="2:28" x14ac:dyDescent="0.3">
      <c r="B27" s="3">
        <f t="shared" si="0"/>
        <v>17</v>
      </c>
      <c r="C27" s="25"/>
      <c r="D27" s="3"/>
      <c r="E27" s="8"/>
      <c r="F27" s="14"/>
      <c r="G27" s="14"/>
      <c r="H27" s="29"/>
      <c r="I27" s="16"/>
      <c r="J27" s="17"/>
      <c r="K27" s="18"/>
      <c r="L27" s="19"/>
      <c r="M27" s="14"/>
      <c r="N27" s="29"/>
      <c r="O27" s="17"/>
      <c r="P27" s="18"/>
      <c r="R27" s="18"/>
      <c r="S27" s="15"/>
      <c r="T27" s="15"/>
      <c r="U27" s="15"/>
      <c r="V27" s="15"/>
      <c r="W27" s="15"/>
      <c r="X27" s="15"/>
      <c r="Y27" s="15"/>
      <c r="Z27" s="15"/>
      <c r="AA27" s="15"/>
      <c r="AB27" s="15"/>
    </row>
    <row r="28" spans="2:28" x14ac:dyDescent="0.3">
      <c r="B28" s="3">
        <f t="shared" si="0"/>
        <v>18</v>
      </c>
      <c r="C28" s="25"/>
      <c r="D28" s="4" t="s">
        <v>52</v>
      </c>
      <c r="E28" s="8"/>
      <c r="F28" s="14"/>
      <c r="G28" s="14"/>
      <c r="H28" s="29"/>
      <c r="I28" s="16"/>
      <c r="J28" s="17"/>
      <c r="K28" s="18"/>
      <c r="L28" s="19"/>
      <c r="M28" s="14"/>
      <c r="N28" s="29"/>
      <c r="O28" s="17"/>
      <c r="P28" s="18"/>
      <c r="R28" s="18"/>
      <c r="S28" s="15"/>
      <c r="T28" s="15"/>
      <c r="U28" s="15"/>
      <c r="V28" s="15"/>
      <c r="W28" s="15"/>
      <c r="X28" s="15"/>
      <c r="Y28" s="15"/>
      <c r="Z28" s="15"/>
      <c r="AA28" s="15"/>
      <c r="AB28" s="15"/>
    </row>
    <row r="29" spans="2:28" x14ac:dyDescent="0.3">
      <c r="B29" s="3">
        <f t="shared" si="0"/>
        <v>19</v>
      </c>
      <c r="C29" s="25" t="s">
        <v>53</v>
      </c>
      <c r="D29" s="21" t="s">
        <v>54</v>
      </c>
      <c r="E29" s="12"/>
      <c r="F29" s="14">
        <v>1144.2893700000002</v>
      </c>
      <c r="G29" s="15">
        <v>1.9469561358996718E-2</v>
      </c>
      <c r="H29" s="16">
        <f>ROUND(F29*G29,0)</f>
        <v>22</v>
      </c>
      <c r="I29" s="14">
        <v>0</v>
      </c>
      <c r="J29" s="17">
        <f>ROUND(((I29*G29)/2),0)</f>
        <v>0</v>
      </c>
      <c r="K29" s="22">
        <f>J29+H29</f>
        <v>22</v>
      </c>
      <c r="L29" s="19"/>
      <c r="M29" s="15">
        <v>0</v>
      </c>
      <c r="N29" s="16">
        <f t="shared" ref="N29" si="15">ROUND(F29*M29,0)</f>
        <v>0</v>
      </c>
      <c r="O29" s="17">
        <f t="shared" ref="O29" si="16">ROUND(((M29*I29)/2),0)</f>
        <v>0</v>
      </c>
      <c r="P29" s="22">
        <f t="shared" ref="P29" si="17">O29+N29</f>
        <v>0</v>
      </c>
      <c r="Q29" s="24"/>
      <c r="R29" s="22">
        <f t="shared" ref="R29" si="18">P29+K29</f>
        <v>22</v>
      </c>
      <c r="S29" s="15"/>
      <c r="T29" s="15"/>
      <c r="U29" s="15"/>
      <c r="V29" s="15"/>
      <c r="W29" s="15"/>
      <c r="X29" s="15"/>
      <c r="Y29" s="15"/>
      <c r="Z29" s="15"/>
      <c r="AA29" s="15"/>
      <c r="AB29" s="15"/>
    </row>
    <row r="30" spans="2:28" x14ac:dyDescent="0.3">
      <c r="B30" s="3">
        <f t="shared" si="0"/>
        <v>20</v>
      </c>
      <c r="C30" s="3"/>
      <c r="D30" s="2" t="s">
        <v>55</v>
      </c>
      <c r="E30" s="8"/>
      <c r="F30" s="26">
        <f>SUM(F29:F29)</f>
        <v>1144.2893700000002</v>
      </c>
      <c r="G30" s="27"/>
      <c r="H30" s="30">
        <f>SUM(H29)</f>
        <v>22</v>
      </c>
      <c r="I30" s="28">
        <f>SUM(I29:I29)</f>
        <v>0</v>
      </c>
      <c r="J30" s="28">
        <f>SUM(J29:J29)</f>
        <v>0</v>
      </c>
      <c r="K30" s="17">
        <f>SUM(K29:K29)</f>
        <v>22</v>
      </c>
      <c r="L30" s="19"/>
      <c r="M30" s="27"/>
      <c r="N30" s="30">
        <f>SUM(N29)</f>
        <v>0</v>
      </c>
      <c r="O30" s="28">
        <f>SUM(O29:O29)</f>
        <v>0</v>
      </c>
      <c r="P30" s="17">
        <f>SUM(P29:P29)</f>
        <v>0</v>
      </c>
      <c r="R30" s="17">
        <f>SUM(R29:R29)</f>
        <v>22</v>
      </c>
      <c r="S30" s="15"/>
      <c r="T30" s="15"/>
      <c r="U30" s="15"/>
      <c r="V30" s="15"/>
      <c r="W30" s="15"/>
      <c r="X30" s="15"/>
      <c r="Y30" s="15"/>
      <c r="Z30" s="15"/>
      <c r="AA30" s="15"/>
      <c r="AB30" s="15"/>
    </row>
    <row r="31" spans="2:28" x14ac:dyDescent="0.3">
      <c r="B31" s="3">
        <f t="shared" si="0"/>
        <v>21</v>
      </c>
      <c r="C31" s="3"/>
      <c r="D31" s="3"/>
      <c r="E31" s="8"/>
      <c r="F31" s="14"/>
      <c r="G31" s="14"/>
      <c r="H31" s="29"/>
      <c r="I31" s="16"/>
      <c r="J31" s="17"/>
      <c r="K31" s="18"/>
      <c r="L31" s="19"/>
      <c r="M31" s="14"/>
      <c r="N31" s="29"/>
      <c r="O31" s="17"/>
      <c r="P31" s="18"/>
      <c r="R31" s="18"/>
      <c r="S31" s="15"/>
      <c r="T31" s="15"/>
      <c r="U31" s="15"/>
      <c r="V31" s="15"/>
      <c r="W31" s="15"/>
      <c r="X31" s="15"/>
      <c r="Y31" s="15"/>
      <c r="Z31" s="15"/>
      <c r="AA31" s="15"/>
      <c r="AB31" s="15"/>
    </row>
    <row r="32" spans="2:28" x14ac:dyDescent="0.3">
      <c r="B32" s="3">
        <f t="shared" si="0"/>
        <v>22</v>
      </c>
      <c r="D32" s="4" t="s">
        <v>56</v>
      </c>
      <c r="E32" s="31"/>
      <c r="F32" s="14" t="s">
        <v>8</v>
      </c>
      <c r="G32" s="14"/>
      <c r="H32" s="32"/>
      <c r="I32" s="33"/>
      <c r="J32" s="17" t="s">
        <v>8</v>
      </c>
      <c r="K32" s="18"/>
      <c r="L32" s="19"/>
      <c r="M32" s="14"/>
      <c r="N32" s="32"/>
      <c r="O32" s="17" t="s">
        <v>8</v>
      </c>
      <c r="P32" s="18"/>
      <c r="R32" s="18"/>
      <c r="S32" s="15"/>
      <c r="T32" s="15"/>
      <c r="U32" s="15"/>
      <c r="V32" s="15"/>
      <c r="W32" s="15"/>
      <c r="X32" s="15"/>
      <c r="Y32" s="15"/>
      <c r="Z32" s="15"/>
      <c r="AA32" s="15"/>
      <c r="AB32" s="15"/>
    </row>
    <row r="33" spans="2:28" x14ac:dyDescent="0.3">
      <c r="B33" s="3">
        <f t="shared" si="0"/>
        <v>23</v>
      </c>
      <c r="C33" s="3" t="s">
        <v>57</v>
      </c>
      <c r="D33" s="2" t="s">
        <v>58</v>
      </c>
      <c r="E33" s="31"/>
      <c r="F33" s="14">
        <v>2160.6328222506713</v>
      </c>
      <c r="G33" s="15">
        <v>1.4837529204465544E-2</v>
      </c>
      <c r="H33" s="16">
        <f>ROUND(F33*G33,0)</f>
        <v>32</v>
      </c>
      <c r="I33" s="14">
        <v>19.637090000000001</v>
      </c>
      <c r="J33" s="17">
        <f>ROUND(((I33*G33)/2),0)</f>
        <v>0</v>
      </c>
      <c r="K33" s="18">
        <f>J33+H33</f>
        <v>32</v>
      </c>
      <c r="L33" s="19"/>
      <c r="M33" s="15">
        <v>0</v>
      </c>
      <c r="N33" s="16">
        <f t="shared" ref="N33:N45" si="19">ROUND(F33*M33,0)</f>
        <v>0</v>
      </c>
      <c r="O33" s="17">
        <f t="shared" ref="O33:O45" si="20">ROUND(((M33*I33)/2),0)</f>
        <v>0</v>
      </c>
      <c r="P33" s="18">
        <f t="shared" ref="P33:P45" si="21">O33+N33</f>
        <v>0</v>
      </c>
      <c r="R33" s="18">
        <f t="shared" ref="R33:R45" si="22">P33+K33</f>
        <v>32</v>
      </c>
      <c r="S33" s="15"/>
      <c r="T33" s="15"/>
      <c r="U33" s="15"/>
      <c r="V33" s="15"/>
      <c r="W33" s="15"/>
      <c r="X33" s="15"/>
      <c r="Y33" s="15"/>
      <c r="Z33" s="15"/>
      <c r="AA33" s="15"/>
      <c r="AB33" s="15"/>
    </row>
    <row r="34" spans="2:28" x14ac:dyDescent="0.3">
      <c r="B34" s="3">
        <f t="shared" si="0"/>
        <v>24</v>
      </c>
      <c r="C34" s="3" t="s">
        <v>59</v>
      </c>
      <c r="D34" s="2" t="s">
        <v>60</v>
      </c>
      <c r="E34" s="31"/>
      <c r="F34" s="14">
        <v>7546.4186269191796</v>
      </c>
      <c r="G34" s="15">
        <v>2.63559794002289E-2</v>
      </c>
      <c r="H34" s="16">
        <f t="shared" ref="H34:H45" si="23">ROUND(F34*G34,0)</f>
        <v>199</v>
      </c>
      <c r="I34" s="14">
        <v>849.65846131434705</v>
      </c>
      <c r="J34" s="17">
        <f t="shared" ref="J34:J45" si="24">ROUND(((I34*G34)/2),0)</f>
        <v>11</v>
      </c>
      <c r="K34" s="18">
        <f t="shared" ref="K34:K45" si="25">J34+H34</f>
        <v>210</v>
      </c>
      <c r="L34" s="19"/>
      <c r="M34" s="15">
        <v>2.6355979400227957E-3</v>
      </c>
      <c r="N34" s="16">
        <f t="shared" si="19"/>
        <v>20</v>
      </c>
      <c r="O34" s="17">
        <f t="shared" si="20"/>
        <v>1</v>
      </c>
      <c r="P34" s="18">
        <f t="shared" si="21"/>
        <v>21</v>
      </c>
      <c r="R34" s="18">
        <f t="shared" si="22"/>
        <v>231</v>
      </c>
      <c r="S34" s="15"/>
      <c r="T34" s="15"/>
      <c r="U34" s="15"/>
      <c r="V34" s="15"/>
      <c r="W34" s="15"/>
      <c r="X34" s="15"/>
      <c r="Y34" s="15"/>
      <c r="Z34" s="15"/>
      <c r="AA34" s="15"/>
      <c r="AB34" s="15"/>
    </row>
    <row r="35" spans="2:28" x14ac:dyDescent="0.3">
      <c r="B35" s="3">
        <f>B34+1</f>
        <v>25</v>
      </c>
      <c r="C35" s="3" t="s">
        <v>61</v>
      </c>
      <c r="D35" s="2" t="s">
        <v>62</v>
      </c>
      <c r="E35" s="31"/>
      <c r="F35" s="14">
        <f>1459.43203543255</f>
        <v>1459.43203543255</v>
      </c>
      <c r="G35" s="15">
        <v>6.6666666666666638E-2</v>
      </c>
      <c r="H35" s="16">
        <f>ROUND(F35*G35,0)</f>
        <v>97</v>
      </c>
      <c r="I35" s="14">
        <f>68.5642795238783-481</f>
        <v>-412.43572047612167</v>
      </c>
      <c r="J35" s="17">
        <f>ROUND(((I35*G35)/2),0)</f>
        <v>-14</v>
      </c>
      <c r="K35" s="18">
        <f>J35+H35</f>
        <v>83</v>
      </c>
      <c r="L35" s="19"/>
      <c r="M35" s="15">
        <v>6.6666666666667304E-3</v>
      </c>
      <c r="N35" s="16">
        <f>ROUND(F35*M35,0)</f>
        <v>10</v>
      </c>
      <c r="O35" s="17">
        <f>ROUND(((M35*I35)/2),0)</f>
        <v>-1</v>
      </c>
      <c r="P35" s="18">
        <f>O35+N35</f>
        <v>9</v>
      </c>
      <c r="R35" s="18">
        <f>P35+K35</f>
        <v>92</v>
      </c>
      <c r="S35" s="15"/>
      <c r="T35" s="15"/>
      <c r="U35" s="15"/>
      <c r="V35" s="15"/>
      <c r="W35" s="15"/>
      <c r="X35" s="15"/>
      <c r="Y35" s="15"/>
      <c r="Z35" s="15"/>
      <c r="AA35" s="15"/>
      <c r="AB35" s="15"/>
    </row>
    <row r="36" spans="2:28" x14ac:dyDescent="0.3">
      <c r="B36" s="3">
        <f>B35+1</f>
        <v>26</v>
      </c>
      <c r="C36" s="3" t="s">
        <v>63</v>
      </c>
      <c r="D36" s="2" t="s">
        <v>64</v>
      </c>
      <c r="E36" s="31"/>
      <c r="F36" s="14">
        <v>54593.188087506889</v>
      </c>
      <c r="G36" s="15">
        <v>2.2422286442648938E-2</v>
      </c>
      <c r="H36" s="16">
        <f t="shared" si="23"/>
        <v>1224</v>
      </c>
      <c r="I36" s="14">
        <v>5044.6099624638464</v>
      </c>
      <c r="J36" s="17">
        <f t="shared" si="24"/>
        <v>57</v>
      </c>
      <c r="K36" s="18">
        <f t="shared" si="25"/>
        <v>1281</v>
      </c>
      <c r="L36" s="19"/>
      <c r="M36" s="15">
        <v>1.1211143221324653E-2</v>
      </c>
      <c r="N36" s="16">
        <f t="shared" si="19"/>
        <v>612</v>
      </c>
      <c r="O36" s="17">
        <f t="shared" si="20"/>
        <v>28</v>
      </c>
      <c r="P36" s="18">
        <f t="shared" si="21"/>
        <v>640</v>
      </c>
      <c r="R36" s="18">
        <f t="shared" si="22"/>
        <v>1921</v>
      </c>
      <c r="S36" s="15"/>
      <c r="T36" s="15"/>
      <c r="U36" s="15"/>
      <c r="V36" s="15"/>
      <c r="W36" s="15"/>
      <c r="X36" s="15"/>
      <c r="Y36" s="15"/>
      <c r="Z36" s="15"/>
      <c r="AA36" s="15"/>
      <c r="AB36" s="15"/>
    </row>
    <row r="37" spans="2:28" x14ac:dyDescent="0.3">
      <c r="B37" s="3">
        <f t="shared" si="0"/>
        <v>27</v>
      </c>
      <c r="C37" s="3" t="s">
        <v>65</v>
      </c>
      <c r="D37" s="2" t="s">
        <v>66</v>
      </c>
      <c r="E37" s="31"/>
      <c r="F37" s="14">
        <v>28893.268748537637</v>
      </c>
      <c r="G37" s="15">
        <v>2.1117984045806226E-2</v>
      </c>
      <c r="H37" s="16">
        <f t="shared" si="23"/>
        <v>610</v>
      </c>
      <c r="I37" s="14">
        <v>2479.0752498628608</v>
      </c>
      <c r="J37" s="17">
        <f t="shared" si="24"/>
        <v>26</v>
      </c>
      <c r="K37" s="18">
        <f t="shared" si="25"/>
        <v>636</v>
      </c>
      <c r="L37" s="19"/>
      <c r="M37" s="15">
        <v>5.279496011451567E-3</v>
      </c>
      <c r="N37" s="16">
        <f t="shared" si="19"/>
        <v>153</v>
      </c>
      <c r="O37" s="17">
        <f t="shared" si="20"/>
        <v>7</v>
      </c>
      <c r="P37" s="18">
        <f t="shared" si="21"/>
        <v>160</v>
      </c>
      <c r="R37" s="18">
        <f t="shared" si="22"/>
        <v>796</v>
      </c>
      <c r="S37" s="15"/>
      <c r="T37" s="15"/>
      <c r="U37" s="15"/>
      <c r="V37" s="15"/>
      <c r="W37" s="15"/>
      <c r="X37" s="15"/>
      <c r="Y37" s="15"/>
      <c r="Z37" s="15"/>
      <c r="AA37" s="15"/>
      <c r="AB37" s="15"/>
    </row>
    <row r="38" spans="2:28" x14ac:dyDescent="0.3">
      <c r="B38" s="3">
        <f t="shared" si="0"/>
        <v>28</v>
      </c>
      <c r="C38" s="3" t="s">
        <v>67</v>
      </c>
      <c r="D38" s="2" t="s">
        <v>68</v>
      </c>
      <c r="E38" s="31"/>
      <c r="F38" s="14">
        <v>5251.6840926625346</v>
      </c>
      <c r="G38" s="15">
        <v>2.2092617096702204E-2</v>
      </c>
      <c r="H38" s="16">
        <f t="shared" si="23"/>
        <v>116</v>
      </c>
      <c r="I38" s="14">
        <v>605.66291340498128</v>
      </c>
      <c r="J38" s="17">
        <f t="shared" si="24"/>
        <v>7</v>
      </c>
      <c r="K38" s="18">
        <f t="shared" si="25"/>
        <v>123</v>
      </c>
      <c r="L38" s="19"/>
      <c r="M38" s="15">
        <v>2.2092617096701058E-3</v>
      </c>
      <c r="N38" s="16">
        <f t="shared" si="19"/>
        <v>12</v>
      </c>
      <c r="O38" s="17">
        <f t="shared" si="20"/>
        <v>1</v>
      </c>
      <c r="P38" s="18">
        <f t="shared" si="21"/>
        <v>13</v>
      </c>
      <c r="R38" s="18">
        <f t="shared" si="22"/>
        <v>136</v>
      </c>
      <c r="S38" s="15"/>
      <c r="T38" s="15"/>
      <c r="U38" s="15"/>
      <c r="V38" s="15"/>
      <c r="W38" s="15"/>
      <c r="X38" s="15"/>
      <c r="Y38" s="15"/>
      <c r="Z38" s="15"/>
      <c r="AA38" s="15"/>
      <c r="AB38" s="15"/>
    </row>
    <row r="39" spans="2:28" x14ac:dyDescent="0.3">
      <c r="B39" s="3">
        <f t="shared" si="0"/>
        <v>29</v>
      </c>
      <c r="C39" s="3" t="s">
        <v>69</v>
      </c>
      <c r="D39" s="2" t="s">
        <v>70</v>
      </c>
      <c r="E39" s="31"/>
      <c r="F39" s="14">
        <v>35097.807619322877</v>
      </c>
      <c r="G39" s="15">
        <v>2.1401635563121774E-2</v>
      </c>
      <c r="H39" s="16">
        <f t="shared" si="23"/>
        <v>751</v>
      </c>
      <c r="I39" s="14">
        <v>3036.0734896505605</v>
      </c>
      <c r="J39" s="17">
        <f t="shared" si="24"/>
        <v>32</v>
      </c>
      <c r="K39" s="18">
        <f t="shared" si="25"/>
        <v>783</v>
      </c>
      <c r="L39" s="19"/>
      <c r="M39" s="15">
        <v>5.3504088907804529E-3</v>
      </c>
      <c r="N39" s="16">
        <f t="shared" si="19"/>
        <v>188</v>
      </c>
      <c r="O39" s="17">
        <f t="shared" si="20"/>
        <v>8</v>
      </c>
      <c r="P39" s="18">
        <f t="shared" si="21"/>
        <v>196</v>
      </c>
      <c r="R39" s="18">
        <f t="shared" si="22"/>
        <v>979</v>
      </c>
      <c r="S39" s="15"/>
      <c r="T39" s="15"/>
      <c r="U39" s="15"/>
      <c r="V39" s="15"/>
      <c r="W39" s="15"/>
      <c r="X39" s="15"/>
      <c r="Y39" s="15"/>
      <c r="Z39" s="15"/>
      <c r="AA39" s="15"/>
      <c r="AB39" s="15"/>
    </row>
    <row r="40" spans="2:28" x14ac:dyDescent="0.3">
      <c r="B40" s="3">
        <f t="shared" si="0"/>
        <v>30</v>
      </c>
      <c r="C40" s="3" t="s">
        <v>71</v>
      </c>
      <c r="D40" s="2" t="s">
        <v>72</v>
      </c>
      <c r="E40" s="31"/>
      <c r="F40" s="14">
        <v>6291.2849080096757</v>
      </c>
      <c r="G40" s="15">
        <v>2.0942140365552885E-2</v>
      </c>
      <c r="H40" s="16">
        <f t="shared" si="23"/>
        <v>132</v>
      </c>
      <c r="I40" s="14">
        <v>491.68239350627226</v>
      </c>
      <c r="J40" s="17">
        <f t="shared" si="24"/>
        <v>5</v>
      </c>
      <c r="K40" s="18">
        <f t="shared" si="25"/>
        <v>137</v>
      </c>
      <c r="L40" s="19"/>
      <c r="M40" s="15">
        <v>1.0471070182777092E-3</v>
      </c>
      <c r="N40" s="16">
        <f t="shared" si="19"/>
        <v>7</v>
      </c>
      <c r="O40" s="17">
        <f t="shared" si="20"/>
        <v>0</v>
      </c>
      <c r="P40" s="18">
        <f t="shared" si="21"/>
        <v>7</v>
      </c>
      <c r="R40" s="18">
        <f t="shared" si="22"/>
        <v>144</v>
      </c>
      <c r="S40" s="15"/>
      <c r="T40" s="15"/>
      <c r="U40" s="15"/>
      <c r="V40" s="15"/>
      <c r="W40" s="15"/>
      <c r="X40" s="15"/>
      <c r="Y40" s="15"/>
      <c r="Z40" s="15"/>
      <c r="AA40" s="15"/>
      <c r="AB40" s="15"/>
    </row>
    <row r="41" spans="2:28" x14ac:dyDescent="0.3">
      <c r="B41" s="3">
        <f t="shared" si="0"/>
        <v>31</v>
      </c>
      <c r="C41" s="3" t="s">
        <v>73</v>
      </c>
      <c r="D41" s="2" t="s">
        <v>74</v>
      </c>
      <c r="E41" s="31"/>
      <c r="F41" s="14">
        <v>41938.659976329909</v>
      </c>
      <c r="G41" s="15">
        <v>2.4035162308296103E-2</v>
      </c>
      <c r="H41" s="16">
        <f t="shared" si="23"/>
        <v>1008</v>
      </c>
      <c r="I41" s="14">
        <v>3940.8621115018655</v>
      </c>
      <c r="J41" s="17">
        <f t="shared" si="24"/>
        <v>47</v>
      </c>
      <c r="K41" s="18">
        <f t="shared" si="25"/>
        <v>1055</v>
      </c>
      <c r="L41" s="19"/>
      <c r="M41" s="15">
        <v>2.4035162308295496E-3</v>
      </c>
      <c r="N41" s="16">
        <f t="shared" si="19"/>
        <v>101</v>
      </c>
      <c r="O41" s="17">
        <f t="shared" si="20"/>
        <v>5</v>
      </c>
      <c r="P41" s="18">
        <f t="shared" si="21"/>
        <v>106</v>
      </c>
      <c r="R41" s="18">
        <f t="shared" si="22"/>
        <v>1161</v>
      </c>
      <c r="S41" s="15"/>
      <c r="T41" s="15"/>
      <c r="U41" s="15"/>
      <c r="V41" s="15"/>
      <c r="W41" s="15"/>
      <c r="X41" s="15"/>
      <c r="Y41" s="15"/>
      <c r="Z41" s="15"/>
      <c r="AA41" s="15"/>
      <c r="AB41" s="15"/>
    </row>
    <row r="42" spans="2:28" x14ac:dyDescent="0.3">
      <c r="B42" s="3">
        <f t="shared" si="0"/>
        <v>32</v>
      </c>
      <c r="C42" s="3" t="s">
        <v>75</v>
      </c>
      <c r="D42" s="2" t="s">
        <v>76</v>
      </c>
      <c r="E42" s="31"/>
      <c r="F42" s="14">
        <v>2974.7911899999995</v>
      </c>
      <c r="G42" s="15">
        <v>5.6435047688138604E-2</v>
      </c>
      <c r="H42" s="16">
        <f t="shared" si="23"/>
        <v>168</v>
      </c>
      <c r="I42" s="14">
        <v>-64.95120666666665</v>
      </c>
      <c r="J42" s="17">
        <f t="shared" si="24"/>
        <v>-2</v>
      </c>
      <c r="K42" s="18">
        <f t="shared" si="25"/>
        <v>166</v>
      </c>
      <c r="L42" s="19"/>
      <c r="M42" s="15">
        <v>2.8217523844070438E-3</v>
      </c>
      <c r="N42" s="16">
        <f t="shared" si="19"/>
        <v>8</v>
      </c>
      <c r="O42" s="17">
        <f t="shared" si="20"/>
        <v>0</v>
      </c>
      <c r="P42" s="18">
        <f t="shared" si="21"/>
        <v>8</v>
      </c>
      <c r="R42" s="18">
        <f t="shared" si="22"/>
        <v>174</v>
      </c>
      <c r="S42" s="15"/>
      <c r="T42" s="15"/>
      <c r="U42" s="15"/>
      <c r="V42" s="15"/>
      <c r="W42" s="15"/>
      <c r="X42" s="15"/>
      <c r="Y42" s="15"/>
      <c r="Z42" s="15"/>
      <c r="AA42" s="15"/>
      <c r="AB42" s="15"/>
    </row>
    <row r="43" spans="2:28" x14ac:dyDescent="0.3">
      <c r="B43" s="3">
        <f t="shared" si="0"/>
        <v>33</v>
      </c>
      <c r="C43" s="3" t="s">
        <v>77</v>
      </c>
      <c r="D43" s="2" t="s">
        <v>78</v>
      </c>
      <c r="E43" s="31"/>
      <c r="F43" s="14">
        <v>173.69942411221365</v>
      </c>
      <c r="G43" s="15">
        <v>7.0297701228704684E-2</v>
      </c>
      <c r="H43" s="16">
        <f t="shared" si="23"/>
        <v>12</v>
      </c>
      <c r="I43" s="14">
        <v>221.15301934879574</v>
      </c>
      <c r="J43" s="17">
        <f t="shared" si="24"/>
        <v>8</v>
      </c>
      <c r="K43" s="18">
        <f t="shared" si="25"/>
        <v>20</v>
      </c>
      <c r="L43" s="19"/>
      <c r="M43" s="15">
        <v>0</v>
      </c>
      <c r="N43" s="16">
        <f t="shared" si="19"/>
        <v>0</v>
      </c>
      <c r="O43" s="17">
        <f t="shared" si="20"/>
        <v>0</v>
      </c>
      <c r="P43" s="18">
        <f t="shared" si="21"/>
        <v>0</v>
      </c>
      <c r="R43" s="18">
        <f t="shared" si="22"/>
        <v>20</v>
      </c>
      <c r="S43" s="15"/>
      <c r="T43" s="15"/>
      <c r="U43" s="15"/>
      <c r="V43" s="15"/>
      <c r="W43" s="15"/>
      <c r="X43" s="15"/>
      <c r="Y43" s="15"/>
      <c r="Z43" s="15"/>
      <c r="AA43" s="15"/>
      <c r="AB43" s="15"/>
    </row>
    <row r="44" spans="2:28" x14ac:dyDescent="0.3">
      <c r="B44" s="3">
        <f t="shared" si="0"/>
        <v>34</v>
      </c>
      <c r="C44" s="3" t="s">
        <v>79</v>
      </c>
      <c r="D44" s="2" t="s">
        <v>80</v>
      </c>
      <c r="E44" s="31"/>
      <c r="F44" s="14">
        <v>13675.400187275651</v>
      </c>
      <c r="G44" s="15">
        <v>3.2893733643921307E-2</v>
      </c>
      <c r="H44" s="16">
        <f t="shared" si="23"/>
        <v>450</v>
      </c>
      <c r="I44" s="14">
        <v>3346.4087758371488</v>
      </c>
      <c r="J44" s="17">
        <f t="shared" si="24"/>
        <v>55</v>
      </c>
      <c r="K44" s="18">
        <f t="shared" si="25"/>
        <v>505</v>
      </c>
      <c r="L44" s="19"/>
      <c r="M44" s="15">
        <v>3.2893733643921249E-3</v>
      </c>
      <c r="N44" s="16">
        <f t="shared" si="19"/>
        <v>45</v>
      </c>
      <c r="O44" s="17">
        <f t="shared" si="20"/>
        <v>6</v>
      </c>
      <c r="P44" s="18">
        <f t="shared" si="21"/>
        <v>51</v>
      </c>
      <c r="R44" s="18">
        <f t="shared" si="22"/>
        <v>556</v>
      </c>
      <c r="S44" s="15"/>
      <c r="T44" s="15"/>
      <c r="U44" s="15"/>
      <c r="V44" s="15"/>
      <c r="W44" s="15"/>
      <c r="X44" s="15"/>
      <c r="Y44" s="15"/>
      <c r="Z44" s="15"/>
      <c r="AA44" s="15"/>
      <c r="AB44" s="15"/>
    </row>
    <row r="45" spans="2:28" x14ac:dyDescent="0.3">
      <c r="B45" s="3">
        <f t="shared" si="0"/>
        <v>35</v>
      </c>
      <c r="C45" s="3" t="s">
        <v>81</v>
      </c>
      <c r="D45" s="24" t="s">
        <v>82</v>
      </c>
      <c r="E45" s="34"/>
      <c r="F45" s="35">
        <v>285.33787163030661</v>
      </c>
      <c r="G45" s="36">
        <v>1.8189464227382584E-2</v>
      </c>
      <c r="H45" s="37">
        <f t="shared" si="23"/>
        <v>5</v>
      </c>
      <c r="I45" s="38">
        <v>-1.10286</v>
      </c>
      <c r="J45" s="23">
        <f t="shared" si="24"/>
        <v>0</v>
      </c>
      <c r="K45" s="22">
        <f t="shared" si="25"/>
        <v>5</v>
      </c>
      <c r="L45" s="19"/>
      <c r="M45" s="36">
        <v>-1.8189464227382575E-3</v>
      </c>
      <c r="N45" s="37">
        <f t="shared" si="19"/>
        <v>-1</v>
      </c>
      <c r="O45" s="23">
        <f t="shared" si="20"/>
        <v>0</v>
      </c>
      <c r="P45" s="22">
        <f t="shared" si="21"/>
        <v>-1</v>
      </c>
      <c r="Q45" s="24"/>
      <c r="R45" s="22">
        <f t="shared" si="22"/>
        <v>4</v>
      </c>
      <c r="S45" s="15"/>
      <c r="T45" s="15"/>
      <c r="U45" s="15"/>
      <c r="V45" s="15"/>
      <c r="W45" s="15"/>
      <c r="X45" s="15"/>
      <c r="Y45" s="15"/>
      <c r="Z45" s="15"/>
      <c r="AA45" s="15"/>
      <c r="AB45" s="15"/>
    </row>
    <row r="46" spans="2:28" x14ac:dyDescent="0.3">
      <c r="B46" s="3">
        <f t="shared" si="0"/>
        <v>36</v>
      </c>
      <c r="C46" s="3"/>
      <c r="D46" s="2" t="s">
        <v>83</v>
      </c>
      <c r="E46" s="31"/>
      <c r="F46" s="39">
        <f>SUM(F33:F45)</f>
        <v>200341.6055899901</v>
      </c>
      <c r="G46" s="14"/>
      <c r="H46" s="40">
        <f>SUM(H33:H45)</f>
        <v>4804</v>
      </c>
      <c r="I46" s="17">
        <f>SUM(I33:I45)</f>
        <v>19556.333679747891</v>
      </c>
      <c r="J46" s="17">
        <f>SUM(J33:J45)</f>
        <v>232</v>
      </c>
      <c r="K46" s="17">
        <f>SUM(K33:K45)</f>
        <v>5036</v>
      </c>
      <c r="L46" s="19"/>
      <c r="M46" s="14"/>
      <c r="N46" s="40">
        <f>SUM(N33:N45)</f>
        <v>1155</v>
      </c>
      <c r="O46" s="17">
        <f>SUM(O33:O45)</f>
        <v>55</v>
      </c>
      <c r="P46" s="17">
        <f>SUM(P33:P45)</f>
        <v>1210</v>
      </c>
      <c r="R46" s="17">
        <f>SUM(R33:R45)</f>
        <v>6246</v>
      </c>
      <c r="S46" s="15"/>
      <c r="T46" s="15"/>
      <c r="U46" s="15"/>
      <c r="V46" s="15"/>
      <c r="W46" s="15"/>
      <c r="X46" s="15"/>
      <c r="Y46" s="15"/>
      <c r="Z46" s="15"/>
      <c r="AA46" s="15"/>
      <c r="AB46" s="15"/>
    </row>
    <row r="47" spans="2:28" x14ac:dyDescent="0.3">
      <c r="B47" s="3">
        <f t="shared" si="0"/>
        <v>37</v>
      </c>
      <c r="C47" s="3"/>
      <c r="E47" s="31"/>
      <c r="F47" s="14"/>
      <c r="G47" s="14"/>
      <c r="H47" s="32"/>
      <c r="I47" s="33"/>
      <c r="J47" s="17"/>
      <c r="K47" s="18"/>
      <c r="L47" s="19"/>
      <c r="M47" s="14"/>
      <c r="N47" s="32"/>
      <c r="O47" s="17"/>
      <c r="P47" s="18"/>
      <c r="R47" s="18"/>
      <c r="S47" s="15"/>
      <c r="T47" s="15"/>
      <c r="U47" s="15"/>
      <c r="V47" s="15"/>
      <c r="W47" s="15"/>
      <c r="X47" s="15"/>
      <c r="Y47" s="15"/>
      <c r="Z47" s="15"/>
      <c r="AA47" s="15"/>
      <c r="AB47" s="15"/>
    </row>
    <row r="48" spans="2:28" x14ac:dyDescent="0.3">
      <c r="B48" s="3">
        <f t="shared" si="0"/>
        <v>38</v>
      </c>
      <c r="C48" s="3"/>
      <c r="D48" s="4" t="s">
        <v>84</v>
      </c>
      <c r="E48" s="31"/>
      <c r="F48" s="14"/>
      <c r="G48" s="14"/>
      <c r="H48" s="32"/>
      <c r="I48" s="33"/>
      <c r="J48" s="17"/>
      <c r="K48" s="18"/>
      <c r="L48" s="19"/>
      <c r="M48" s="14"/>
      <c r="N48" s="32"/>
      <c r="O48" s="17"/>
      <c r="P48" s="18"/>
      <c r="R48" s="18"/>
      <c r="S48" s="15"/>
      <c r="T48" s="15"/>
      <c r="U48" s="15"/>
      <c r="V48" s="15"/>
      <c r="W48" s="15"/>
      <c r="X48" s="15"/>
      <c r="Y48" s="15"/>
      <c r="Z48" s="15"/>
      <c r="AA48" s="15"/>
      <c r="AB48" s="15"/>
    </row>
    <row r="49" spans="2:28" x14ac:dyDescent="0.3">
      <c r="B49" s="3">
        <f t="shared" si="0"/>
        <v>39</v>
      </c>
      <c r="C49" s="3" t="s">
        <v>85</v>
      </c>
      <c r="D49" s="2" t="s">
        <v>28</v>
      </c>
      <c r="E49" s="31"/>
      <c r="F49" s="14">
        <v>5249.2231356941784</v>
      </c>
      <c r="G49" s="15">
        <v>2.5176346891657517E-2</v>
      </c>
      <c r="H49" s="16">
        <f>ROUND(F49*G49,0)</f>
        <v>132</v>
      </c>
      <c r="I49" s="14">
        <v>282.56733999999994</v>
      </c>
      <c r="J49" s="17">
        <f>ROUND(((I49*G49)/2),0)</f>
        <v>4</v>
      </c>
      <c r="K49" s="18">
        <f>J49+H49</f>
        <v>136</v>
      </c>
      <c r="L49" s="19"/>
      <c r="M49" s="15">
        <v>2.5176346891656134E-3</v>
      </c>
      <c r="N49" s="16">
        <f t="shared" ref="N49:N58" si="26">ROUND(F49*M49,0)</f>
        <v>13</v>
      </c>
      <c r="O49" s="17">
        <f t="shared" ref="O49:O59" si="27">ROUND(((M49*I49)/2),0)</f>
        <v>0</v>
      </c>
      <c r="P49" s="18">
        <f t="shared" ref="P49:P59" si="28">O49+N49</f>
        <v>13</v>
      </c>
      <c r="R49" s="18">
        <f t="shared" ref="R49:R59" si="29">P49+K49</f>
        <v>149</v>
      </c>
      <c r="S49" s="15"/>
      <c r="T49" s="15"/>
      <c r="U49" s="15"/>
      <c r="V49" s="15"/>
      <c r="W49" s="15"/>
      <c r="X49" s="15"/>
      <c r="Y49" s="15"/>
      <c r="Z49" s="15"/>
      <c r="AA49" s="15"/>
      <c r="AB49" s="15"/>
    </row>
    <row r="50" spans="2:28" x14ac:dyDescent="0.3">
      <c r="B50" s="3">
        <f>B49+1</f>
        <v>40</v>
      </c>
      <c r="C50" s="3" t="s">
        <v>86</v>
      </c>
      <c r="D50" s="2" t="s">
        <v>87</v>
      </c>
      <c r="E50" s="31"/>
      <c r="F50" s="14">
        <v>453.73402676363236</v>
      </c>
      <c r="G50" s="15">
        <v>2.5976879735378024E-2</v>
      </c>
      <c r="H50" s="16">
        <f>ROUND(F50*G50,0)</f>
        <v>12</v>
      </c>
      <c r="I50" s="14">
        <v>-3.2061966666666666</v>
      </c>
      <c r="J50" s="17">
        <f>ROUND(((I50*G50)/2),0)</f>
        <v>0</v>
      </c>
      <c r="K50" s="18">
        <f>J50+H50</f>
        <v>12</v>
      </c>
      <c r="L50" s="19"/>
      <c r="M50" s="15">
        <v>2.5976879735377387E-3</v>
      </c>
      <c r="N50" s="16">
        <f>ROUND(F50*M50,0)</f>
        <v>1</v>
      </c>
      <c r="O50" s="17">
        <f>ROUND(((M50*I50)/2),0)</f>
        <v>0</v>
      </c>
      <c r="P50" s="18">
        <f>O50+N50</f>
        <v>1</v>
      </c>
      <c r="R50" s="18">
        <f>P50+K50</f>
        <v>13</v>
      </c>
      <c r="S50" s="15"/>
      <c r="T50" s="15"/>
      <c r="U50" s="15"/>
      <c r="V50" s="15"/>
      <c r="W50" s="15"/>
      <c r="X50" s="15"/>
      <c r="Y50" s="15"/>
      <c r="Z50" s="15"/>
      <c r="AA50" s="15"/>
      <c r="AB50" s="15"/>
    </row>
    <row r="51" spans="2:28" x14ac:dyDescent="0.3">
      <c r="B51" s="3">
        <f>B50+1</f>
        <v>41</v>
      </c>
      <c r="C51" s="41" t="s">
        <v>88</v>
      </c>
      <c r="D51" s="2" t="s">
        <v>89</v>
      </c>
      <c r="E51" s="31"/>
      <c r="F51" s="14">
        <v>302.34868</v>
      </c>
      <c r="G51" s="15">
        <v>6.4343738559141966E-2</v>
      </c>
      <c r="H51" s="16">
        <f t="shared" ref="H51:H57" si="30">ROUND(F51*G51,0)</f>
        <v>19</v>
      </c>
      <c r="I51" s="14">
        <v>59.362593649337036</v>
      </c>
      <c r="J51" s="17">
        <f t="shared" ref="J51:J55" si="31">ROUND(((I51*G51)/2),0)</f>
        <v>2</v>
      </c>
      <c r="K51" s="18">
        <f t="shared" ref="K51:K57" si="32">J51+H51</f>
        <v>21</v>
      </c>
      <c r="L51" s="19"/>
      <c r="M51" s="15">
        <v>0</v>
      </c>
      <c r="N51" s="16">
        <f t="shared" si="26"/>
        <v>0</v>
      </c>
      <c r="O51" s="17">
        <f t="shared" si="27"/>
        <v>0</v>
      </c>
      <c r="P51" s="18">
        <f t="shared" si="28"/>
        <v>0</v>
      </c>
      <c r="R51" s="18">
        <f t="shared" si="29"/>
        <v>21</v>
      </c>
      <c r="S51" s="15"/>
      <c r="T51" s="15"/>
      <c r="U51" s="15"/>
      <c r="V51" s="15"/>
      <c r="W51" s="15"/>
      <c r="X51" s="15"/>
      <c r="Y51" s="15"/>
      <c r="Z51" s="15"/>
      <c r="AA51" s="15"/>
      <c r="AB51" s="15"/>
    </row>
    <row r="52" spans="2:28" x14ac:dyDescent="0.3">
      <c r="B52" s="3">
        <f t="shared" si="0"/>
        <v>42</v>
      </c>
      <c r="C52" s="3" t="s">
        <v>90</v>
      </c>
      <c r="D52" s="2" t="s">
        <v>91</v>
      </c>
      <c r="E52" s="31"/>
      <c r="F52" s="14">
        <v>75.707609999999974</v>
      </c>
      <c r="G52" s="15">
        <v>0.16079434916644217</v>
      </c>
      <c r="H52" s="16">
        <f t="shared" si="30"/>
        <v>12</v>
      </c>
      <c r="I52" s="14">
        <v>158.4251344227026</v>
      </c>
      <c r="J52" s="17">
        <f t="shared" si="31"/>
        <v>13</v>
      </c>
      <c r="K52" s="18">
        <f t="shared" si="32"/>
        <v>25</v>
      </c>
      <c r="L52" s="19"/>
      <c r="M52" s="15">
        <v>0</v>
      </c>
      <c r="N52" s="16">
        <f t="shared" si="26"/>
        <v>0</v>
      </c>
      <c r="O52" s="17">
        <f t="shared" si="27"/>
        <v>0</v>
      </c>
      <c r="P52" s="18">
        <f t="shared" si="28"/>
        <v>0</v>
      </c>
      <c r="R52" s="18">
        <f t="shared" si="29"/>
        <v>25</v>
      </c>
      <c r="S52" s="15"/>
      <c r="T52" s="15"/>
      <c r="U52" s="15"/>
      <c r="V52" s="15"/>
      <c r="W52" s="15"/>
      <c r="X52" s="15"/>
      <c r="Y52" s="15"/>
      <c r="Z52" s="15"/>
      <c r="AA52" s="15"/>
      <c r="AB52" s="15"/>
    </row>
    <row r="53" spans="2:28" x14ac:dyDescent="0.3">
      <c r="B53" s="3">
        <f t="shared" si="0"/>
        <v>43</v>
      </c>
      <c r="C53" s="3" t="s">
        <v>92</v>
      </c>
      <c r="D53" s="2" t="s">
        <v>110</v>
      </c>
      <c r="E53" s="31"/>
      <c r="F53" s="14">
        <v>938.79271000000017</v>
      </c>
      <c r="G53" s="15">
        <v>8.44061134080175E-2</v>
      </c>
      <c r="H53" s="16">
        <f t="shared" si="30"/>
        <v>79</v>
      </c>
      <c r="I53" s="14">
        <v>7970.7350244896088</v>
      </c>
      <c r="J53" s="17">
        <f t="shared" si="31"/>
        <v>336</v>
      </c>
      <c r="K53" s="18">
        <f t="shared" si="32"/>
        <v>415</v>
      </c>
      <c r="L53" s="19"/>
      <c r="M53" s="15">
        <v>0</v>
      </c>
      <c r="N53" s="16">
        <f t="shared" si="26"/>
        <v>0</v>
      </c>
      <c r="O53" s="17">
        <f t="shared" si="27"/>
        <v>0</v>
      </c>
      <c r="P53" s="18">
        <f t="shared" si="28"/>
        <v>0</v>
      </c>
      <c r="R53" s="18">
        <f t="shared" si="29"/>
        <v>415</v>
      </c>
      <c r="S53" s="15"/>
      <c r="T53" s="15"/>
      <c r="U53" s="15"/>
      <c r="V53" s="15"/>
      <c r="W53" s="15"/>
      <c r="X53" s="15"/>
      <c r="Y53" s="15"/>
      <c r="Z53" s="15"/>
      <c r="AA53" s="15"/>
      <c r="AB53" s="15"/>
    </row>
    <row r="54" spans="2:28" x14ac:dyDescent="0.3">
      <c r="B54" s="3">
        <f>B53+1</f>
        <v>44</v>
      </c>
      <c r="C54" s="3" t="s">
        <v>93</v>
      </c>
      <c r="D54" s="2" t="s">
        <v>94</v>
      </c>
      <c r="E54" s="31"/>
      <c r="F54" s="14">
        <v>2955.6815400000005</v>
      </c>
      <c r="G54" s="15">
        <v>8.4338478041131579E-2</v>
      </c>
      <c r="H54" s="16">
        <f t="shared" si="30"/>
        <v>249</v>
      </c>
      <c r="I54" s="14">
        <v>711.8904930702148</v>
      </c>
      <c r="J54" s="17">
        <f t="shared" si="31"/>
        <v>30</v>
      </c>
      <c r="K54" s="18">
        <f t="shared" si="32"/>
        <v>279</v>
      </c>
      <c r="L54" s="19"/>
      <c r="M54" s="15">
        <v>-8.4338478041132217E-3</v>
      </c>
      <c r="N54" s="16">
        <f t="shared" si="26"/>
        <v>-25</v>
      </c>
      <c r="O54" s="17">
        <f>ROUND(((M54*I54)/2),0)</f>
        <v>-3</v>
      </c>
      <c r="P54" s="18">
        <f t="shared" si="28"/>
        <v>-28</v>
      </c>
      <c r="R54" s="18">
        <f t="shared" si="29"/>
        <v>251</v>
      </c>
      <c r="S54" s="15"/>
      <c r="T54" s="15"/>
      <c r="U54" s="15"/>
      <c r="V54" s="15"/>
      <c r="W54" s="15"/>
      <c r="X54" s="15"/>
      <c r="Y54" s="15"/>
      <c r="Z54" s="15"/>
      <c r="AA54" s="15"/>
      <c r="AB54" s="15"/>
    </row>
    <row r="55" spans="2:28" x14ac:dyDescent="0.3">
      <c r="B55" s="3">
        <f t="shared" si="0"/>
        <v>45</v>
      </c>
      <c r="C55" s="3" t="s">
        <v>95</v>
      </c>
      <c r="D55" s="2" t="s">
        <v>96</v>
      </c>
      <c r="E55" s="31"/>
      <c r="F55" s="14">
        <v>2756.9722899999997</v>
      </c>
      <c r="G55" s="15">
        <v>6.69432087760269E-2</v>
      </c>
      <c r="H55" s="16">
        <f t="shared" si="30"/>
        <v>185</v>
      </c>
      <c r="I55" s="14">
        <v>316.66203000000002</v>
      </c>
      <c r="J55" s="17">
        <f t="shared" si="31"/>
        <v>11</v>
      </c>
      <c r="K55" s="18">
        <f t="shared" si="32"/>
        <v>196</v>
      </c>
      <c r="L55" s="19"/>
      <c r="M55" s="15">
        <v>0</v>
      </c>
      <c r="N55" s="16">
        <f t="shared" si="26"/>
        <v>0</v>
      </c>
      <c r="O55" s="17">
        <f t="shared" si="27"/>
        <v>0</v>
      </c>
      <c r="P55" s="18">
        <f t="shared" si="28"/>
        <v>0</v>
      </c>
      <c r="R55" s="18">
        <f t="shared" si="29"/>
        <v>196</v>
      </c>
      <c r="S55" s="15"/>
      <c r="T55" s="15"/>
      <c r="U55" s="15"/>
      <c r="V55" s="15"/>
      <c r="W55" s="15"/>
      <c r="X55" s="15"/>
      <c r="Y55" s="15"/>
      <c r="Z55" s="15"/>
      <c r="AA55" s="15"/>
      <c r="AB55" s="15"/>
    </row>
    <row r="56" spans="2:28" x14ac:dyDescent="0.3">
      <c r="B56" s="3">
        <f t="shared" si="0"/>
        <v>46</v>
      </c>
      <c r="C56" s="3" t="s">
        <v>97</v>
      </c>
      <c r="D56" s="2" t="s">
        <v>98</v>
      </c>
      <c r="E56" s="31"/>
      <c r="F56" s="14">
        <v>1787.2819877634049</v>
      </c>
      <c r="G56" s="15">
        <v>6.4838744489331468E-2</v>
      </c>
      <c r="H56" s="16">
        <f t="shared" si="30"/>
        <v>116</v>
      </c>
      <c r="I56" s="14">
        <v>289.87585217494257</v>
      </c>
      <c r="J56" s="17">
        <f>ROUND(((I56*G56)),0)</f>
        <v>19</v>
      </c>
      <c r="K56" s="18">
        <f>J56+H56</f>
        <v>135</v>
      </c>
      <c r="L56" s="19"/>
      <c r="M56" s="15">
        <v>0</v>
      </c>
      <c r="N56" s="16">
        <f t="shared" si="26"/>
        <v>0</v>
      </c>
      <c r="O56" s="17">
        <f t="shared" si="27"/>
        <v>0</v>
      </c>
      <c r="P56" s="18">
        <f t="shared" si="28"/>
        <v>0</v>
      </c>
      <c r="R56" s="18">
        <f t="shared" si="29"/>
        <v>135</v>
      </c>
      <c r="S56" s="15"/>
      <c r="T56" s="15"/>
      <c r="U56" s="15"/>
      <c r="V56" s="15"/>
      <c r="W56" s="15"/>
      <c r="X56" s="15"/>
      <c r="Y56" s="15"/>
      <c r="Z56" s="15"/>
      <c r="AA56" s="15"/>
      <c r="AB56" s="15"/>
    </row>
    <row r="57" spans="2:28" x14ac:dyDescent="0.3">
      <c r="B57" s="3">
        <f>B56+1</f>
        <v>47</v>
      </c>
      <c r="C57" s="3" t="s">
        <v>99</v>
      </c>
      <c r="D57" s="2" t="s">
        <v>100</v>
      </c>
      <c r="E57" s="31"/>
      <c r="F57" s="14">
        <v>231.50290000000001</v>
      </c>
      <c r="G57" s="15">
        <v>7.3022270629443956E-2</v>
      </c>
      <c r="H57" s="16">
        <f t="shared" si="30"/>
        <v>17</v>
      </c>
      <c r="I57" s="14">
        <v>0</v>
      </c>
      <c r="J57" s="17">
        <f>ROUND(((I57*G57)/2),0)</f>
        <v>0</v>
      </c>
      <c r="K57" s="18">
        <f t="shared" si="32"/>
        <v>17</v>
      </c>
      <c r="L57" s="19"/>
      <c r="M57" s="15">
        <v>0</v>
      </c>
      <c r="N57" s="16">
        <f t="shared" si="26"/>
        <v>0</v>
      </c>
      <c r="O57" s="17">
        <f t="shared" si="27"/>
        <v>0</v>
      </c>
      <c r="P57" s="18">
        <f t="shared" si="28"/>
        <v>0</v>
      </c>
      <c r="R57" s="18">
        <f t="shared" si="29"/>
        <v>17</v>
      </c>
      <c r="S57" s="15"/>
      <c r="T57" s="15"/>
      <c r="U57" s="15"/>
      <c r="V57" s="15"/>
      <c r="W57" s="15"/>
      <c r="X57" s="15"/>
      <c r="Y57" s="15"/>
      <c r="Z57" s="15"/>
      <c r="AA57" s="15"/>
      <c r="AB57" s="15"/>
    </row>
    <row r="58" spans="2:28" x14ac:dyDescent="0.3">
      <c r="B58" s="3">
        <f t="shared" si="0"/>
        <v>48</v>
      </c>
      <c r="C58" s="3" t="s">
        <v>101</v>
      </c>
      <c r="D58" s="2" t="str">
        <f>PROPER("FISH LAKE WATER LICENCE")</f>
        <v>Fish Lake Water Licence</v>
      </c>
      <c r="E58" s="31"/>
      <c r="F58" s="14">
        <v>2312.6469099999999</v>
      </c>
      <c r="G58" s="15">
        <v>0.04</v>
      </c>
      <c r="H58" s="16">
        <f>ROUND(F58*G58,0)</f>
        <v>93</v>
      </c>
      <c r="I58" s="14">
        <v>0</v>
      </c>
      <c r="J58" s="17">
        <f>ROUND(((I58*G58)/2),0)</f>
        <v>0</v>
      </c>
      <c r="K58" s="18">
        <f>J58+H58</f>
        <v>93</v>
      </c>
      <c r="L58" s="19"/>
      <c r="M58" s="15">
        <v>0</v>
      </c>
      <c r="N58" s="16">
        <f t="shared" si="26"/>
        <v>0</v>
      </c>
      <c r="O58" s="17">
        <f t="shared" si="27"/>
        <v>0</v>
      </c>
      <c r="P58" s="18">
        <f t="shared" si="28"/>
        <v>0</v>
      </c>
      <c r="R58" s="18">
        <f t="shared" si="29"/>
        <v>93</v>
      </c>
      <c r="S58" s="15"/>
      <c r="T58" s="15"/>
      <c r="U58" s="15"/>
      <c r="V58" s="15"/>
      <c r="W58" s="15"/>
      <c r="X58" s="15"/>
      <c r="Y58" s="15"/>
      <c r="Z58" s="15"/>
      <c r="AA58" s="15"/>
      <c r="AB58" s="15"/>
    </row>
    <row r="59" spans="2:28" ht="16.5" x14ac:dyDescent="0.3">
      <c r="B59" s="3">
        <f t="shared" si="0"/>
        <v>49</v>
      </c>
      <c r="C59" s="3" t="s">
        <v>101</v>
      </c>
      <c r="D59" s="24" t="s">
        <v>102</v>
      </c>
      <c r="E59" s="34"/>
      <c r="F59" s="14">
        <v>923</v>
      </c>
      <c r="G59" s="15">
        <v>0.2</v>
      </c>
      <c r="H59" s="16">
        <v>0</v>
      </c>
      <c r="I59" s="14">
        <v>-923</v>
      </c>
      <c r="J59" s="17">
        <f>ROUND(((I59*G59)),0)</f>
        <v>-185</v>
      </c>
      <c r="K59" s="22">
        <f>J59+H59</f>
        <v>-185</v>
      </c>
      <c r="L59" s="19"/>
      <c r="M59" s="36">
        <v>0</v>
      </c>
      <c r="N59" s="37">
        <v>0</v>
      </c>
      <c r="O59" s="23">
        <f t="shared" si="27"/>
        <v>0</v>
      </c>
      <c r="P59" s="22">
        <f t="shared" si="28"/>
        <v>0</v>
      </c>
      <c r="R59" s="18">
        <f t="shared" si="29"/>
        <v>-185</v>
      </c>
      <c r="S59" s="15"/>
      <c r="T59" s="15"/>
      <c r="U59" s="15"/>
      <c r="V59" s="15"/>
      <c r="W59" s="15"/>
      <c r="X59" s="15"/>
      <c r="Y59" s="15"/>
      <c r="Z59" s="15"/>
      <c r="AA59" s="15"/>
      <c r="AB59" s="15"/>
    </row>
    <row r="60" spans="2:28" x14ac:dyDescent="0.3">
      <c r="B60" s="3">
        <f>B59+1</f>
        <v>50</v>
      </c>
      <c r="C60" s="3"/>
      <c r="D60" s="13" t="s">
        <v>103</v>
      </c>
      <c r="E60" s="31"/>
      <c r="F60" s="26">
        <f>SUM(F49:F59)</f>
        <v>17986.891790221216</v>
      </c>
      <c r="G60" s="27"/>
      <c r="H60" s="30">
        <f>SUM(H49:H59)</f>
        <v>914</v>
      </c>
      <c r="I60" s="42">
        <f>SUM(I49:I59)</f>
        <v>8863.3122711401393</v>
      </c>
      <c r="J60" s="28">
        <f>SUM(J49:J59)</f>
        <v>230</v>
      </c>
      <c r="K60" s="18">
        <f>SUM(K49:K59)</f>
        <v>1144</v>
      </c>
      <c r="M60" s="14"/>
      <c r="N60" s="40">
        <f>SUM(N49:N59)</f>
        <v>-11</v>
      </c>
      <c r="O60" s="40">
        <f>SUM(O49:O59)</f>
        <v>-3</v>
      </c>
      <c r="P60" s="18">
        <f>SUM(P49:P59)</f>
        <v>-14</v>
      </c>
      <c r="R60" s="18">
        <f>SUM(R49:R59)</f>
        <v>1130</v>
      </c>
      <c r="S60" s="15"/>
      <c r="T60" s="15"/>
      <c r="U60" s="15"/>
      <c r="V60" s="15"/>
      <c r="W60" s="15"/>
      <c r="X60" s="15"/>
      <c r="Y60" s="15"/>
      <c r="Z60" s="15"/>
      <c r="AA60" s="15"/>
      <c r="AB60" s="15"/>
    </row>
    <row r="61" spans="2:28" x14ac:dyDescent="0.3">
      <c r="B61" s="3">
        <f t="shared" si="0"/>
        <v>51</v>
      </c>
      <c r="C61" s="3"/>
      <c r="D61" s="13"/>
      <c r="F61" s="14"/>
      <c r="G61" s="14"/>
      <c r="H61" s="29"/>
      <c r="I61" s="16"/>
      <c r="J61" s="17"/>
      <c r="K61" s="18"/>
      <c r="P61" s="18"/>
      <c r="R61" s="18"/>
      <c r="T61" s="15"/>
      <c r="U61" s="15"/>
      <c r="V61" s="15"/>
      <c r="W61" s="15"/>
      <c r="X61" s="15"/>
      <c r="Y61" s="15"/>
      <c r="Z61" s="15"/>
      <c r="AA61" s="15"/>
      <c r="AB61" s="15"/>
    </row>
    <row r="62" spans="2:28" ht="16.5" x14ac:dyDescent="0.3">
      <c r="B62" s="43">
        <f t="shared" si="0"/>
        <v>52</v>
      </c>
      <c r="C62" s="3"/>
      <c r="D62" s="13" t="s">
        <v>104</v>
      </c>
      <c r="E62" s="7"/>
      <c r="F62" s="14"/>
      <c r="G62" s="14"/>
      <c r="H62" s="29"/>
      <c r="I62" s="16"/>
      <c r="K62" s="17">
        <v>-378.40067999999991</v>
      </c>
      <c r="P62" s="17"/>
      <c r="R62" s="17">
        <f>K62+P62</f>
        <v>-378.40067999999991</v>
      </c>
      <c r="T62" s="15"/>
      <c r="U62" s="15"/>
      <c r="V62" s="15"/>
      <c r="W62" s="15"/>
      <c r="X62" s="15"/>
      <c r="Y62" s="15"/>
      <c r="Z62" s="15"/>
      <c r="AA62" s="15"/>
      <c r="AB62" s="15"/>
    </row>
    <row r="63" spans="2:28" x14ac:dyDescent="0.3">
      <c r="B63" s="43">
        <f t="shared" si="0"/>
        <v>53</v>
      </c>
      <c r="C63" s="3"/>
      <c r="D63" s="13"/>
      <c r="E63" s="7"/>
      <c r="F63" s="14"/>
      <c r="G63" s="14"/>
      <c r="H63" s="29"/>
      <c r="I63" s="16"/>
      <c r="J63" s="17"/>
      <c r="K63" s="18"/>
      <c r="O63" s="17"/>
      <c r="P63" s="18"/>
      <c r="R63" s="18"/>
      <c r="T63" s="15"/>
      <c r="U63" s="15"/>
      <c r="V63" s="15"/>
      <c r="W63" s="15"/>
      <c r="X63" s="15"/>
      <c r="Y63" s="15"/>
      <c r="Z63" s="15"/>
      <c r="AA63" s="15"/>
      <c r="AB63" s="15"/>
    </row>
    <row r="64" spans="2:28" x14ac:dyDescent="0.3">
      <c r="B64" s="43">
        <f t="shared" si="0"/>
        <v>54</v>
      </c>
      <c r="C64" s="3"/>
      <c r="D64" s="13"/>
      <c r="E64" s="7"/>
      <c r="F64" s="14"/>
      <c r="G64" s="14"/>
      <c r="H64" s="29"/>
      <c r="I64" s="16"/>
      <c r="J64" s="17"/>
      <c r="K64" s="18"/>
      <c r="O64" s="17"/>
      <c r="P64" s="18"/>
      <c r="R64" s="18"/>
      <c r="T64" s="15"/>
      <c r="U64" s="15"/>
      <c r="V64" s="15"/>
      <c r="W64" s="15"/>
      <c r="X64" s="15"/>
      <c r="Y64" s="15"/>
      <c r="Z64" s="15"/>
      <c r="AA64" s="15"/>
      <c r="AB64" s="15"/>
    </row>
    <row r="65" spans="2:28" ht="14.5" thickBot="1" x14ac:dyDescent="0.35">
      <c r="B65" s="43">
        <f t="shared" si="0"/>
        <v>55</v>
      </c>
      <c r="C65" s="3"/>
      <c r="D65" s="2" t="s">
        <v>105</v>
      </c>
      <c r="F65" s="14">
        <f>F17+F26+F30+F46+F60-F58-F59</f>
        <v>270349.19365084451</v>
      </c>
      <c r="G65" s="14"/>
      <c r="H65" s="44">
        <f>H46+H60+H26+H17+H30</f>
        <v>7362</v>
      </c>
      <c r="I65" s="44">
        <f>I46+I60+I26+I17+I30</f>
        <v>31744.5560745148</v>
      </c>
      <c r="J65" s="44">
        <f>J46+J60+J26+J17+J30</f>
        <v>502</v>
      </c>
      <c r="K65" s="44">
        <f>K46+K60+K26+K17+K30+K62</f>
        <v>7485.5993200000003</v>
      </c>
      <c r="N65" s="44">
        <f>N46+N60+N26+N17+N30</f>
        <v>1283</v>
      </c>
      <c r="O65" s="44">
        <f>O46+O60+O26+O17+O30</f>
        <v>55</v>
      </c>
      <c r="P65" s="44">
        <f>P46+P60+P26+P17+P30</f>
        <v>1338</v>
      </c>
      <c r="Q65" s="44">
        <f>Q46+Q60+Q26+Q17+Q30</f>
        <v>0</v>
      </c>
      <c r="R65" s="44">
        <f>R46+R60+R26+R17+R30+R62</f>
        <v>8823.5993199999994</v>
      </c>
      <c r="T65" s="15"/>
      <c r="U65" s="15"/>
      <c r="V65" s="15"/>
      <c r="W65" s="15"/>
      <c r="X65" s="15"/>
      <c r="Y65" s="15"/>
      <c r="Z65" s="15"/>
      <c r="AA65" s="15"/>
      <c r="AB65" s="15"/>
    </row>
    <row r="66" spans="2:28" x14ac:dyDescent="0.3">
      <c r="B66" s="43">
        <f t="shared" si="0"/>
        <v>56</v>
      </c>
      <c r="C66" s="3"/>
      <c r="D66" s="2" t="s">
        <v>106</v>
      </c>
      <c r="F66" s="45">
        <f>F58+F59+314</f>
        <v>3549.6469099999999</v>
      </c>
      <c r="G66" s="14"/>
      <c r="H66" s="29"/>
      <c r="I66" s="17"/>
      <c r="J66" s="46"/>
      <c r="K66" s="17"/>
      <c r="T66" s="15"/>
      <c r="U66" s="15"/>
      <c r="V66" s="15"/>
      <c r="W66" s="15"/>
      <c r="X66" s="15"/>
      <c r="Y66" s="15"/>
      <c r="Z66" s="15"/>
      <c r="AA66" s="15"/>
      <c r="AB66" s="15"/>
    </row>
    <row r="67" spans="2:28" x14ac:dyDescent="0.3">
      <c r="B67" s="43">
        <f t="shared" si="0"/>
        <v>57</v>
      </c>
      <c r="C67" s="3"/>
      <c r="D67" s="2" t="s">
        <v>107</v>
      </c>
      <c r="E67" s="7" t="s">
        <v>108</v>
      </c>
      <c r="F67" s="14">
        <f>+F66+F65</f>
        <v>273898.84056084452</v>
      </c>
      <c r="G67" s="14"/>
      <c r="H67" s="3"/>
      <c r="T67" s="15"/>
      <c r="U67" s="15"/>
      <c r="V67" s="15"/>
      <c r="W67" s="15"/>
      <c r="X67" s="15"/>
      <c r="Y67" s="15"/>
      <c r="Z67" s="15"/>
      <c r="AA67" s="15"/>
      <c r="AB67" s="15"/>
    </row>
    <row r="68" spans="2:28" x14ac:dyDescent="0.3">
      <c r="B68" s="43">
        <f t="shared" si="0"/>
        <v>58</v>
      </c>
      <c r="G68" s="20"/>
      <c r="T68" s="15"/>
      <c r="U68" s="15"/>
      <c r="V68" s="15"/>
      <c r="W68" s="15"/>
      <c r="X68" s="15"/>
      <c r="Y68" s="15"/>
      <c r="Z68" s="15"/>
      <c r="AA68" s="15"/>
      <c r="AB68" s="15"/>
    </row>
    <row r="69" spans="2:28" x14ac:dyDescent="0.3">
      <c r="B69" s="43"/>
      <c r="F69" s="20"/>
      <c r="G69" s="20"/>
      <c r="T69" s="15"/>
      <c r="U69" s="15"/>
      <c r="V69" s="15"/>
      <c r="W69" s="15"/>
      <c r="X69" s="15"/>
      <c r="Y69" s="15"/>
      <c r="Z69" s="15"/>
      <c r="AA69" s="15"/>
      <c r="AB69" s="15"/>
    </row>
    <row r="70" spans="2:28" ht="32" customHeight="1" x14ac:dyDescent="0.3">
      <c r="B70" s="43">
        <f>B68+1</f>
        <v>59</v>
      </c>
      <c r="D70" s="53" t="s">
        <v>109</v>
      </c>
      <c r="E70" s="53"/>
      <c r="F70" s="53"/>
      <c r="G70" s="53"/>
      <c r="H70" s="53"/>
      <c r="I70" s="53"/>
      <c r="J70" s="53"/>
      <c r="K70" s="53"/>
      <c r="L70" s="53"/>
      <c r="M70" s="53"/>
      <c r="N70" s="53"/>
      <c r="O70" s="53"/>
      <c r="P70" s="53"/>
      <c r="Q70" s="53"/>
      <c r="T70" s="15"/>
      <c r="U70" s="15"/>
      <c r="V70" s="15"/>
      <c r="W70" s="15"/>
      <c r="X70" s="15"/>
      <c r="Y70" s="15"/>
      <c r="Z70" s="15"/>
      <c r="AA70" s="15"/>
      <c r="AB70" s="15"/>
    </row>
    <row r="71" spans="2:28" ht="8.25" customHeight="1" x14ac:dyDescent="0.3">
      <c r="D71" s="47"/>
      <c r="E71" s="47"/>
      <c r="F71" s="47"/>
      <c r="G71" s="47"/>
      <c r="H71" s="47"/>
      <c r="I71" s="47"/>
      <c r="J71" s="47"/>
      <c r="K71" s="47"/>
      <c r="T71" s="15"/>
      <c r="U71" s="15"/>
      <c r="V71" s="15"/>
      <c r="W71" s="15"/>
      <c r="X71" s="15"/>
      <c r="Y71" s="15"/>
      <c r="Z71" s="15"/>
      <c r="AA71" s="15"/>
      <c r="AB71" s="15"/>
    </row>
    <row r="72" spans="2:28" x14ac:dyDescent="0.3">
      <c r="T72" s="15"/>
      <c r="U72" s="15"/>
      <c r="V72" s="15"/>
      <c r="W72" s="15"/>
      <c r="X72" s="15"/>
      <c r="Y72" s="15"/>
      <c r="Z72" s="15"/>
      <c r="AA72" s="15"/>
      <c r="AB72" s="15"/>
    </row>
    <row r="73" spans="2:28" x14ac:dyDescent="0.3">
      <c r="G73" s="48"/>
      <c r="I73" s="49"/>
      <c r="K73" s="18"/>
      <c r="T73" s="15"/>
      <c r="U73" s="15"/>
      <c r="V73" s="15"/>
      <c r="W73" s="15"/>
      <c r="X73" s="15"/>
      <c r="Y73" s="15"/>
      <c r="Z73" s="15"/>
      <c r="AA73" s="15"/>
      <c r="AB73" s="15"/>
    </row>
    <row r="74" spans="2:28" x14ac:dyDescent="0.3">
      <c r="G74" s="48"/>
      <c r="I74" s="49"/>
      <c r="T74" s="15"/>
      <c r="U74" s="15"/>
      <c r="V74" s="15"/>
      <c r="W74" s="15"/>
      <c r="X74" s="15"/>
      <c r="Y74" s="15"/>
      <c r="Z74" s="15"/>
      <c r="AA74" s="15"/>
      <c r="AB74" s="15"/>
    </row>
    <row r="75" spans="2:28" x14ac:dyDescent="0.3">
      <c r="G75" s="48"/>
      <c r="I75" s="49"/>
      <c r="K75" s="18"/>
      <c r="T75" s="15"/>
      <c r="U75" s="15"/>
      <c r="V75" s="15"/>
      <c r="W75" s="15"/>
      <c r="X75" s="15"/>
      <c r="Y75" s="15"/>
      <c r="Z75" s="15"/>
      <c r="AA75" s="15"/>
      <c r="AB75" s="15"/>
    </row>
    <row r="76" spans="2:28" x14ac:dyDescent="0.3">
      <c r="I76" s="49"/>
      <c r="T76" s="15"/>
      <c r="U76" s="15"/>
      <c r="V76" s="15"/>
      <c r="W76" s="15"/>
      <c r="X76" s="15"/>
      <c r="Y76" s="15"/>
      <c r="Z76" s="15"/>
      <c r="AA76" s="15"/>
      <c r="AB76" s="15"/>
    </row>
    <row r="77" spans="2:28" x14ac:dyDescent="0.3">
      <c r="K77" s="18"/>
      <c r="T77" s="15"/>
      <c r="U77" s="15"/>
      <c r="V77" s="15"/>
      <c r="W77" s="15"/>
      <c r="X77" s="15"/>
      <c r="Y77" s="15"/>
      <c r="Z77" s="15"/>
      <c r="AA77" s="15"/>
      <c r="AB77" s="15"/>
    </row>
    <row r="78" spans="2:28" x14ac:dyDescent="0.3">
      <c r="I78" s="18"/>
      <c r="T78" s="15"/>
      <c r="U78" s="15"/>
      <c r="V78" s="15"/>
      <c r="W78" s="15"/>
      <c r="X78" s="15"/>
      <c r="Y78" s="15"/>
      <c r="Z78" s="15"/>
      <c r="AA78" s="15"/>
      <c r="AB78" s="15"/>
    </row>
    <row r="79" spans="2:28" x14ac:dyDescent="0.3">
      <c r="D79" s="4"/>
      <c r="T79" s="15"/>
      <c r="U79" s="15"/>
      <c r="V79" s="15"/>
      <c r="W79" s="15"/>
      <c r="X79" s="15"/>
      <c r="Y79" s="15"/>
      <c r="Z79" s="15"/>
      <c r="AA79" s="15"/>
      <c r="AB79" s="15"/>
    </row>
    <row r="80" spans="2:28" x14ac:dyDescent="0.3">
      <c r="K80" s="49"/>
    </row>
    <row r="81" spans="4:11" x14ac:dyDescent="0.3">
      <c r="K81" s="49"/>
    </row>
    <row r="82" spans="4:11" x14ac:dyDescent="0.3">
      <c r="K82" s="49"/>
    </row>
    <row r="83" spans="4:11" x14ac:dyDescent="0.3">
      <c r="K83" s="49"/>
    </row>
    <row r="84" spans="4:11" x14ac:dyDescent="0.3">
      <c r="K84" s="49"/>
    </row>
    <row r="85" spans="4:11" x14ac:dyDescent="0.3">
      <c r="D85" s="4"/>
      <c r="E85" s="4"/>
      <c r="F85" s="4"/>
      <c r="G85" s="4"/>
      <c r="H85" s="4"/>
      <c r="I85" s="4"/>
      <c r="K85" s="50"/>
    </row>
  </sheetData>
  <mergeCells count="5">
    <mergeCell ref="B1:R1"/>
    <mergeCell ref="B2:R2"/>
    <mergeCell ref="B4:R4"/>
    <mergeCell ref="B5:R5"/>
    <mergeCell ref="D70:Q70"/>
  </mergeCells>
  <printOptions horizontalCentered="1"/>
  <pageMargins left="0.5" right="0.5" top="0.75" bottom="0.5" header="0.5" footer="0.5"/>
  <pageSetup scale="51" orientation="landscape" useFirstPageNumber="1" r:id="rId1"/>
  <headerFooter alignWithMargins="0">
    <oddHeader>&amp;R&amp;"Arial,Bold"AEY-UCG-2-002(a)
Attachment 1
Schedule 7.2
Page &amp;P of 1</oddHeader>
  </headerFooter>
  <ignoredErrors>
    <ignoredError sqref="J56" formula="1"/>
    <ignoredError sqref="B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S7.2 </vt:lpstr>
      <vt:lpstr>'S7.2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2023-10-24T20:42:48Z</dcterms:created>
  <dcterms:modified xsi:type="dcterms:W3CDTF">2023-10-24T20:45:58Z</dcterms:modified>
</cp:coreProperties>
</file>