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10" documentId="13_ncr:1_{9EF6AC06-00CE-4BDF-8321-8810B7A426A7}" xr6:coauthVersionLast="47" xr6:coauthVersionMax="47" xr10:uidLastSave="{660F8380-35B9-45B5-AEB5-BFFBF754D9C6}"/>
  <bookViews>
    <workbookView xWindow="-110" yWindow="-110" windowWidth="22780" windowHeight="14660" xr2:uid="{00000000-000D-0000-FFFF-FFFF00000000}"/>
  </bookViews>
  <sheets>
    <sheet name="S8.8 " sheetId="2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Z">#REF!</definedName>
    <definedName name="___BM359439">#REF!</definedName>
    <definedName name="___INDEX_SHEET___ASAP_Utilities">#REF!</definedName>
    <definedName name="__BM359439">#REF!</definedName>
    <definedName name="_F_">#REF!</definedName>
    <definedName name="_H_">#REF!</definedName>
    <definedName name="_L_">#REF!</definedName>
    <definedName name="_O_">#REF!</definedName>
    <definedName name="_P_">#REF!</definedName>
    <definedName name="_RM_">#REF!</definedName>
    <definedName name="_SS_">#REF!</definedName>
    <definedName name="_TL_">#REF!</definedName>
    <definedName name="_V_">#REF!</definedName>
    <definedName name="aaaaaaaa">#REF!</definedName>
    <definedName name="all">#REF!</definedName>
    <definedName name="beCO81">#REF!</definedName>
    <definedName name="Call_Centre_cost">#REF!</definedName>
    <definedName name="Call_Centre_num">#REF!</definedName>
    <definedName name="Contribution">#REF!</definedName>
    <definedName name="_xlnm.Criteria">#REF!</definedName>
    <definedName name="_xlnm.Database">#REF!</definedName>
    <definedName name="DPK_K">#REF!</definedName>
    <definedName name="Estimated_Voice___South">#REF!</definedName>
    <definedName name="FP_K">#REF!</definedName>
    <definedName name="HPSET">#REF!</definedName>
    <definedName name="hpset1">#REF!</definedName>
    <definedName name="HPSETMACRO">#REF!</definedName>
    <definedName name="hpsetmacro2">#REF!</definedName>
    <definedName name="HR_K">#REF!</definedName>
    <definedName name="HRSUM">#REF!</definedName>
    <definedName name="index">#REF!</definedName>
    <definedName name="input">#REF!</definedName>
    <definedName name="Laptops_cost">#REF!</definedName>
    <definedName name="Laptops_num">#REF!</definedName>
    <definedName name="LESS__Hardware___Voice_Costs_to_be_capitalized">#REF!</definedName>
    <definedName name="Number_of_staff">#REF!</definedName>
    <definedName name="pafe2">#REF!</definedName>
    <definedName name="page1">#REF!</definedName>
    <definedName name="part1">#REF!</definedName>
    <definedName name="part2">#REF!</definedName>
    <definedName name="PCs_cost">#REF!</definedName>
    <definedName name="PCs_num">#REF!</definedName>
    <definedName name="_xlnm.Print_Area" localSheetId="0">'S8.8 '!$A$1:$R$69</definedName>
    <definedName name="Print_Area_MI">#REF!</definedName>
    <definedName name="_xlnm.Print_Titles" localSheetId="0">'S8.8 '!$1:$8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oj55156">#REF!</definedName>
    <definedName name="Proj55156.">#REF!</definedName>
    <definedName name="prt_diesel_I_y0">#REF!</definedName>
    <definedName name="prt_diesel_I_y1">#REF!</definedName>
    <definedName name="prt_diesel_I_y2">#REF!</definedName>
    <definedName name="prt_diesel_II_y0">#REF!</definedName>
    <definedName name="prt_diesel_II_y1">#REF!</definedName>
    <definedName name="prt_diesel_II_y2">#REF!</definedName>
    <definedName name="prt_diesel_III_y0">#REF!</definedName>
    <definedName name="prt_diesel_III_y1">#REF!</definedName>
    <definedName name="prt_diesel_III_y2">#REF!</definedName>
    <definedName name="prt_hyd_diesel_y0">#REF!</definedName>
    <definedName name="prt_hyd_diesel_y1">#REF!</definedName>
    <definedName name="prt_hyd_diesel_y2">#REF!</definedName>
    <definedName name="prt_system_y0">#REF!</definedName>
    <definedName name="prt_system_y1">#REF!</definedName>
    <definedName name="prt_system_y2">#REF!</definedName>
    <definedName name="RiderJForecast">#REF!</definedName>
    <definedName name="rolling">#REF!</definedName>
    <definedName name="Salesforecastdollars">#REF!</definedName>
    <definedName name="SalesforecastKWh">#REF!</definedName>
    <definedName name="Schedule_11.1">#REF!</definedName>
    <definedName name="Schedule_11.10">#REF!</definedName>
    <definedName name="Schedule_11.11">#REF!</definedName>
    <definedName name="Schedule_11.12">#REF!</definedName>
    <definedName name="Schedule_11.13">#REF!</definedName>
    <definedName name="Schedule_11.14">#REF!</definedName>
    <definedName name="Schedule_11.15">#REF!</definedName>
    <definedName name="Schedule_11.16">#REF!</definedName>
    <definedName name="Schedule_11.17">#REF!</definedName>
    <definedName name="Schedule_11.18">#REF!</definedName>
    <definedName name="Schedule_11.19">#REF!</definedName>
    <definedName name="Schedule_11.2">#REF!</definedName>
    <definedName name="Schedule_11.20">#REF!</definedName>
    <definedName name="Schedule_11.21">#REF!</definedName>
    <definedName name="Schedule_11.22">#REF!</definedName>
    <definedName name="Schedule_11.23">#REF!</definedName>
    <definedName name="Schedule_11.24">#REF!</definedName>
    <definedName name="Schedule_11.25">#REF!</definedName>
    <definedName name="Schedule_11.26">#REF!</definedName>
    <definedName name="Schedule_11.27">#REF!</definedName>
    <definedName name="Schedule_11.28">#REF!</definedName>
    <definedName name="Schedule_11.29">#REF!</definedName>
    <definedName name="Schedule_11.3">#REF!</definedName>
    <definedName name="Schedule_11.4">#REF!</definedName>
    <definedName name="Schedule_11.5">#REF!</definedName>
    <definedName name="Schedule_11.6">#REF!</definedName>
    <definedName name="Schedule_11.7">#REF!</definedName>
    <definedName name="Schedule_11.8">#REF!</definedName>
    <definedName name="Schedule_11.9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#REF!</definedName>
    <definedName name="Schedule9B2">#REF!</definedName>
    <definedName name="snare">#REF!</definedName>
    <definedName name="snare1">#REF!</definedName>
    <definedName name="Specialized_Hardware">#REF!</definedName>
    <definedName name="SUMMARY">#REF!</definedName>
    <definedName name="Terminals_cost">#REF!</definedName>
    <definedName name="Terminals_num">#REF!</definedName>
    <definedName name="TL_K">#REF!</definedName>
    <definedName name="TOdepall">#REF!</definedName>
    <definedName name="TOforeall">#REF!</definedName>
    <definedName name="Total_Distributed">#REF!</definedName>
    <definedName name="Total_Hardware">#REF!</definedName>
    <definedName name="Total_Mainframe_Costs">#REF!</definedName>
    <definedName name="TOTAL_O_M">#REF!</definedName>
    <definedName name="Total_Standard_Hardware">#REF!</definedName>
    <definedName name="Training_Cost">#REF!</definedName>
    <definedName name="trout1">#REF!</definedName>
    <definedName name="variance">#REF!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WAN">#REF!</definedName>
    <definedName name="Wek_K">#REF!</definedName>
    <definedName name="xxExistingRiderC">#REF!</definedName>
    <definedName name="xxExistingRiderP">#REF!</definedName>
    <definedName name="xxHR05TOT">#REF!</definedName>
    <definedName name="xxHRGS">#REF!</definedName>
    <definedName name="xxHRLGS">#REF!</definedName>
    <definedName name="xxHRR">#REF!</definedName>
    <definedName name="xxHRSPL">#REF!</definedName>
    <definedName name="xxHRSTL">#REF!</definedName>
    <definedName name="xyrlabel">#REF!</definedName>
    <definedName name="Z_418DF6FE_13EF_11D2_8C37_00A0C92A9A63_.wvu.Rows" hidden="1">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9" i="2" l="1"/>
  <c r="P69" i="2"/>
  <c r="G69" i="2"/>
  <c r="F69" i="2"/>
  <c r="E69" i="2"/>
  <c r="D69" i="2"/>
  <c r="H67" i="2"/>
  <c r="I64" i="2" s="1"/>
  <c r="I67" i="2" s="1"/>
  <c r="J65" i="2"/>
  <c r="I65" i="2"/>
  <c r="R61" i="2"/>
  <c r="P61" i="2"/>
  <c r="G61" i="2"/>
  <c r="G24" i="2" s="1"/>
  <c r="I59" i="2"/>
  <c r="I61" i="2" s="1"/>
  <c r="I24" i="2" s="1"/>
  <c r="H59" i="2"/>
  <c r="H61" i="2" s="1"/>
  <c r="H24" i="2" s="1"/>
  <c r="G59" i="2"/>
  <c r="F59" i="2"/>
  <c r="F61" i="2" s="1"/>
  <c r="F24" i="2" s="1"/>
  <c r="E59" i="2"/>
  <c r="E61" i="2" s="1"/>
  <c r="E24" i="2" s="1"/>
  <c r="D59" i="2"/>
  <c r="D61" i="2" s="1"/>
  <c r="D24" i="2" s="1"/>
  <c r="J56" i="2"/>
  <c r="R53" i="2"/>
  <c r="P53" i="2"/>
  <c r="D53" i="2"/>
  <c r="J51" i="2"/>
  <c r="L47" i="2" s="1"/>
  <c r="I51" i="2"/>
  <c r="I53" i="2" s="1"/>
  <c r="I23" i="2" s="1"/>
  <c r="H51" i="2"/>
  <c r="H53" i="2" s="1"/>
  <c r="H23" i="2" s="1"/>
  <c r="G51" i="2"/>
  <c r="G53" i="2" s="1"/>
  <c r="G23" i="2" s="1"/>
  <c r="F51" i="2"/>
  <c r="F53" i="2" s="1"/>
  <c r="F23" i="2" s="1"/>
  <c r="E51" i="2"/>
  <c r="E53" i="2" s="1"/>
  <c r="E23" i="2" s="1"/>
  <c r="D51" i="2"/>
  <c r="R44" i="2"/>
  <c r="P44" i="2"/>
  <c r="I44" i="2"/>
  <c r="H44" i="2"/>
  <c r="F44" i="2"/>
  <c r="F22" i="2" s="1"/>
  <c r="L42" i="2"/>
  <c r="L44" i="2" s="1"/>
  <c r="L22" i="2" s="1"/>
  <c r="J42" i="2"/>
  <c r="J44" i="2" s="1"/>
  <c r="J22" i="2" s="1"/>
  <c r="I42" i="2"/>
  <c r="H42" i="2"/>
  <c r="G42" i="2"/>
  <c r="G44" i="2" s="1"/>
  <c r="G22" i="2" s="1"/>
  <c r="F42" i="2"/>
  <c r="E42" i="2"/>
  <c r="E44" i="2" s="1"/>
  <c r="E22" i="2" s="1"/>
  <c r="D42" i="2"/>
  <c r="D44" i="2" s="1"/>
  <c r="D22" i="2" s="1"/>
  <c r="L41" i="2"/>
  <c r="R35" i="2"/>
  <c r="P35" i="2"/>
  <c r="G35" i="2"/>
  <c r="F35" i="2"/>
  <c r="D35" i="2"/>
  <c r="D21" i="2" s="1"/>
  <c r="I33" i="2"/>
  <c r="I35" i="2" s="1"/>
  <c r="I21" i="2" s="1"/>
  <c r="H33" i="2"/>
  <c r="H35" i="2" s="1"/>
  <c r="H21" i="2" s="1"/>
  <c r="G33" i="2"/>
  <c r="F33" i="2"/>
  <c r="E33" i="2"/>
  <c r="E35" i="2" s="1"/>
  <c r="E21" i="2" s="1"/>
  <c r="E26" i="2" s="1"/>
  <c r="D33" i="2"/>
  <c r="L32" i="2"/>
  <c r="J31" i="2"/>
  <c r="L31" i="2" s="1"/>
  <c r="G25" i="2"/>
  <c r="F25" i="2"/>
  <c r="E25" i="2"/>
  <c r="D25" i="2"/>
  <c r="D23" i="2"/>
  <c r="I22" i="2"/>
  <c r="H22" i="2"/>
  <c r="G21" i="2"/>
  <c r="F21" i="2"/>
  <c r="J17" i="2"/>
  <c r="I17" i="2"/>
  <c r="H17" i="2"/>
  <c r="G17" i="2"/>
  <c r="F17" i="2"/>
  <c r="E17" i="2"/>
  <c r="D17" i="2"/>
  <c r="J16" i="2"/>
  <c r="I16" i="2"/>
  <c r="H16" i="2"/>
  <c r="G16" i="2"/>
  <c r="F16" i="2"/>
  <c r="E16" i="2"/>
  <c r="D16" i="2"/>
  <c r="J15" i="2"/>
  <c r="I15" i="2"/>
  <c r="H15" i="2"/>
  <c r="G15" i="2"/>
  <c r="F15" i="2"/>
  <c r="E15" i="2"/>
  <c r="D15" i="2"/>
  <c r="L14" i="2"/>
  <c r="J14" i="2"/>
  <c r="I14" i="2"/>
  <c r="H14" i="2"/>
  <c r="G14" i="2"/>
  <c r="F14" i="2"/>
  <c r="E14" i="2"/>
  <c r="D14" i="2"/>
  <c r="I13" i="2"/>
  <c r="I18" i="2" s="1"/>
  <c r="H13" i="2"/>
  <c r="H18" i="2" s="1"/>
  <c r="G13" i="2"/>
  <c r="G18" i="2" s="1"/>
  <c r="F13" i="2"/>
  <c r="F18" i="2" s="1"/>
  <c r="E13" i="2"/>
  <c r="E18" i="2" s="1"/>
  <c r="D13" i="2"/>
  <c r="D18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F26" i="2" l="1"/>
  <c r="L50" i="2"/>
  <c r="L15" i="2" s="1"/>
  <c r="L51" i="2"/>
  <c r="J61" i="2"/>
  <c r="J24" i="2" s="1"/>
  <c r="L13" i="2"/>
  <c r="G26" i="2"/>
  <c r="D26" i="2"/>
  <c r="J64" i="2"/>
  <c r="I69" i="2"/>
  <c r="I25" i="2" s="1"/>
  <c r="I26" i="2" s="1"/>
  <c r="J59" i="2"/>
  <c r="L56" i="2" s="1"/>
  <c r="J53" i="2"/>
  <c r="J23" i="2" s="1"/>
  <c r="N38" i="2"/>
  <c r="N41" i="2" s="1"/>
  <c r="J13" i="2"/>
  <c r="J18" i="2" s="1"/>
  <c r="J33" i="2"/>
  <c r="H69" i="2"/>
  <c r="H25" i="2" s="1"/>
  <c r="H26" i="2" s="1"/>
  <c r="J35" i="2" l="1"/>
  <c r="J21" i="2" s="1"/>
  <c r="L29" i="2"/>
  <c r="L33" i="2" s="1"/>
  <c r="J67" i="2"/>
  <c r="L64" i="2" s="1"/>
  <c r="J69" i="2"/>
  <c r="J25" i="2" s="1"/>
  <c r="N42" i="2"/>
  <c r="N44" i="2" s="1"/>
  <c r="N22" i="2" s="1"/>
  <c r="N14" i="2"/>
  <c r="L53" i="2"/>
  <c r="L23" i="2" s="1"/>
  <c r="N47" i="2"/>
  <c r="L58" i="2"/>
  <c r="L16" i="2" s="1"/>
  <c r="L59" i="2"/>
  <c r="L18" i="2" l="1"/>
  <c r="L61" i="2"/>
  <c r="L24" i="2" s="1"/>
  <c r="N56" i="2"/>
  <c r="N50" i="2"/>
  <c r="N15" i="2" s="1"/>
  <c r="N29" i="2"/>
  <c r="N31" i="2" s="1"/>
  <c r="L35" i="2"/>
  <c r="L21" i="2" s="1"/>
  <c r="L66" i="2"/>
  <c r="L17" i="2" s="1"/>
  <c r="J26" i="2"/>
  <c r="N33" i="2" l="1"/>
  <c r="N35" i="2" s="1"/>
  <c r="N21" i="2" s="1"/>
  <c r="N13" i="2"/>
  <c r="N51" i="2"/>
  <c r="N53" i="2" s="1"/>
  <c r="N23" i="2" s="1"/>
  <c r="L67" i="2"/>
  <c r="N58" i="2"/>
  <c r="N16" i="2" s="1"/>
  <c r="N59" i="2"/>
  <c r="N61" i="2" s="1"/>
  <c r="N24" i="2" s="1"/>
  <c r="N18" i="2" l="1"/>
  <c r="N64" i="2"/>
  <c r="L69" i="2"/>
  <c r="L25" i="2" s="1"/>
  <c r="L26" i="2" s="1"/>
  <c r="N26" i="2"/>
  <c r="N66" i="2" l="1"/>
  <c r="N17" i="2" s="1"/>
  <c r="N67" i="2" l="1"/>
  <c r="N69" i="2" s="1"/>
  <c r="N25" i="2" s="1"/>
</calcChain>
</file>

<file path=xl/sharedStrings.xml><?xml version="1.0" encoding="utf-8"?>
<sst xmlns="http://schemas.openxmlformats.org/spreadsheetml/2006/main" count="72" uniqueCount="51">
  <si>
    <t>ATCO Electric Yukon (AEY)</t>
  </si>
  <si>
    <t>2023 - 2024 General Rate Application (GRA)</t>
  </si>
  <si>
    <t>Continuity Schedule of Deferred Charges &amp; Credits</t>
  </si>
  <si>
    <t>($000)</t>
  </si>
  <si>
    <t>Line</t>
  </si>
  <si>
    <t>Cross</t>
  </si>
  <si>
    <t>Actuals</t>
  </si>
  <si>
    <t>Test Period</t>
  </si>
  <si>
    <t>Approved</t>
  </si>
  <si>
    <t>No.</t>
  </si>
  <si>
    <t>Description</t>
  </si>
  <si>
    <t>Ref.</t>
  </si>
  <si>
    <t>Total Deferred Charges &amp; Credits Summary</t>
  </si>
  <si>
    <t>Write-off Summary</t>
  </si>
  <si>
    <t>Rate Case Costs</t>
  </si>
  <si>
    <t>L. 22</t>
  </si>
  <si>
    <t>Watson Lake LNG Study Costs</t>
  </si>
  <si>
    <t>L. 32</t>
  </si>
  <si>
    <t>Demand Side Management</t>
  </si>
  <si>
    <t>Pension Deferral Account</t>
  </si>
  <si>
    <t>L. 49</t>
  </si>
  <si>
    <t>ERA/IPP Legal Costs</t>
  </si>
  <si>
    <t>Total Write-off</t>
  </si>
  <si>
    <t>Deferred Credits Mid-Year Balance Summary</t>
  </si>
  <si>
    <t>Rate Case Reserve</t>
  </si>
  <si>
    <t>L. 26</t>
  </si>
  <si>
    <t>L. 35</t>
  </si>
  <si>
    <t>Demand Side Management Program Costs</t>
  </si>
  <si>
    <t>L. 44</t>
  </si>
  <si>
    <t>L. 52</t>
  </si>
  <si>
    <t>Total Deferred Credits Mid-Year Balance</t>
  </si>
  <si>
    <t>Balance at Beginning of Year</t>
  </si>
  <si>
    <t>Add:   Rate Case Costs</t>
  </si>
  <si>
    <t>Less: Rate Case (Write-off) Credit</t>
  </si>
  <si>
    <t>Less: Adjustment for YUB 2022-13</t>
  </si>
  <si>
    <t>Balance at End of Year</t>
  </si>
  <si>
    <t>Mid-Year Balance</t>
  </si>
  <si>
    <t>(L.20+L.24)/2</t>
  </si>
  <si>
    <t>Add: Costs/AFUDC</t>
  </si>
  <si>
    <t>Add: Transfers from Plant Additions</t>
  </si>
  <si>
    <t>Less: Write-off</t>
  </si>
  <si>
    <t>(L.29+L.33)/2</t>
  </si>
  <si>
    <t>Add: Costs</t>
  </si>
  <si>
    <t>Less: Transfer to Rate Base</t>
  </si>
  <si>
    <t>Less: Write Off</t>
  </si>
  <si>
    <t>(L.38+L.42)/2</t>
  </si>
  <si>
    <t>Pension Deferral</t>
  </si>
  <si>
    <t xml:space="preserve">Less: Write-off </t>
  </si>
  <si>
    <t>(L.47+L.50)/2</t>
  </si>
  <si>
    <t>EPA/IPP Legal Costs</t>
  </si>
  <si>
    <t>(L.55+L.58)/2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</si>
</sst>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_-* #,##0.00_-;\-* #,##0.00_-;_-* &quot;-&quot;??_-;_-@_-"/>
    <numFmt numFmtId="167" formatCode="_-&quot;$&quot;* #,##0.00_-;\-&quot;$&quot;* #,##0.00_-;_-&quot;$&quot;* &quot;-&quot;??_-;_-@_-"/>
    <numFmt numFmtId="168" formatCode="_(* #,##0.000_);_(* \(#,##0.000\);_(* &quot;-&quot;_);_(@_)"/>
    <numFmt numFmtId="169" formatCode="_(* #,##0.000_);_(* \(#,##0.000\);_(* &quot;-&quot;???_);_(@_)"/>
    <numFmt numFmtId="170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b/>
      <u/>
      <sz val="12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6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/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left"/>
    </xf>
    <xf numFmtId="164" fontId="3" fillId="0" borderId="0" xfId="1" applyNumberFormat="1" applyFont="1"/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 indent="1"/>
    </xf>
    <xf numFmtId="165" fontId="3" fillId="0" borderId="0" xfId="1" applyNumberFormat="1" applyFont="1"/>
    <xf numFmtId="165" fontId="3" fillId="0" borderId="0" xfId="2" applyNumberFormat="1" applyFont="1" applyFill="1" applyBorder="1"/>
    <xf numFmtId="0" fontId="2" fillId="0" borderId="0" xfId="1" applyFont="1" applyAlignment="1">
      <alignment horizontal="left" indent="2"/>
    </xf>
    <xf numFmtId="165" fontId="3" fillId="0" borderId="3" xfId="2" applyNumberFormat="1" applyFont="1" applyFill="1" applyBorder="1"/>
    <xf numFmtId="165" fontId="3" fillId="0" borderId="3" xfId="1" applyNumberFormat="1" applyFont="1" applyBorder="1"/>
    <xf numFmtId="167" fontId="7" fillId="0" borderId="0" xfId="1" applyNumberFormat="1" applyFont="1" applyAlignment="1">
      <alignment horizontal="left"/>
    </xf>
    <xf numFmtId="165" fontId="3" fillId="0" borderId="4" xfId="1" applyNumberFormat="1" applyFont="1" applyBorder="1"/>
    <xf numFmtId="0" fontId="8" fillId="0" borderId="0" xfId="1" applyFont="1"/>
    <xf numFmtId="43" fontId="3" fillId="0" borderId="0" xfId="1" applyNumberFormat="1" applyFont="1"/>
    <xf numFmtId="0" fontId="3" fillId="0" borderId="0" xfId="1" applyFont="1" applyAlignment="1">
      <alignment horizontal="left" indent="6"/>
    </xf>
    <xf numFmtId="43" fontId="3" fillId="0" borderId="0" xfId="2" applyNumberFormat="1" applyFont="1" applyFill="1" applyBorder="1"/>
    <xf numFmtId="165" fontId="3" fillId="0" borderId="1" xfId="1" applyNumberFormat="1" applyFont="1" applyBorder="1"/>
    <xf numFmtId="165" fontId="3" fillId="0" borderId="1" xfId="2" applyNumberFormat="1" applyFont="1" applyFill="1" applyBorder="1"/>
    <xf numFmtId="43" fontId="3" fillId="0" borderId="1" xfId="2" applyNumberFormat="1" applyFont="1" applyFill="1" applyBorder="1"/>
    <xf numFmtId="0" fontId="3" fillId="0" borderId="0" xfId="1" applyFont="1" applyAlignment="1">
      <alignment horizontal="left" indent="2"/>
    </xf>
    <xf numFmtId="165" fontId="3" fillId="0" borderId="5" xfId="1" applyNumberFormat="1" applyFont="1" applyBorder="1"/>
    <xf numFmtId="165" fontId="3" fillId="0" borderId="2" xfId="1" applyNumberFormat="1" applyFont="1" applyBorder="1"/>
    <xf numFmtId="165" fontId="3" fillId="0" borderId="0" xfId="1" applyNumberFormat="1" applyFont="1" applyAlignment="1">
      <alignment horizontal="center"/>
    </xf>
    <xf numFmtId="41" fontId="3" fillId="0" borderId="0" xfId="1" applyNumberFormat="1" applyFont="1" applyAlignment="1">
      <alignment horizontal="center"/>
    </xf>
    <xf numFmtId="41" fontId="3" fillId="0" borderId="0" xfId="1" applyNumberFormat="1" applyFont="1"/>
    <xf numFmtId="168" fontId="3" fillId="0" borderId="0" xfId="1" applyNumberFormat="1" applyFont="1" applyAlignment="1">
      <alignment horizontal="center"/>
    </xf>
    <xf numFmtId="169" fontId="3" fillId="0" borderId="0" xfId="1" applyNumberFormat="1" applyFont="1"/>
    <xf numFmtId="0" fontId="3" fillId="0" borderId="0" xfId="1" applyFont="1" applyAlignment="1">
      <alignment horizontal="right"/>
    </xf>
    <xf numFmtId="170" fontId="3" fillId="0" borderId="0" xfId="2" applyNumberFormat="1" applyFont="1" applyBorder="1" applyAlignment="1">
      <alignment horizontal="center"/>
    </xf>
    <xf numFmtId="170" fontId="3" fillId="0" borderId="0" xfId="2" applyNumberFormat="1" applyFont="1" applyBorder="1"/>
    <xf numFmtId="170" fontId="3" fillId="0" borderId="0" xfId="1" applyNumberFormat="1" applyFont="1"/>
    <xf numFmtId="170" fontId="3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2" fillId="0" borderId="1" xfId="1" applyFont="1" applyBorder="1" applyAlignment="1">
      <alignment horizontal="center"/>
    </xf>
  </cellXfs>
  <cellStyles count="3">
    <cellStyle name="Comma 2" xfId="2" xr:uid="{55DEE9DD-EA23-4254-AD35-C0290F4DD1F1}"/>
    <cellStyle name="Normal" xfId="0" builtinId="0"/>
    <cellStyle name="Normal 2" xfId="1" xr:uid="{2E2C62F5-68AE-48D6-883A-D575B7232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71C81-B943-4261-AD89-E3660D84B547}">
  <sheetPr>
    <pageSetUpPr fitToPage="1"/>
  </sheetPr>
  <dimension ref="A1:X81"/>
  <sheetViews>
    <sheetView tabSelected="1" view="pageBreakPreview" zoomScale="55" zoomScaleNormal="80" zoomScaleSheetLayoutView="55" workbookViewId="0">
      <selection activeCell="U35" sqref="U35"/>
    </sheetView>
  </sheetViews>
  <sheetFormatPr defaultColWidth="7.54296875" defaultRowHeight="15.5" x14ac:dyDescent="0.35"/>
  <cols>
    <col min="1" max="1" width="7.81640625" style="3" bestFit="1" customWidth="1"/>
    <col min="2" max="2" width="52.453125" style="3" customWidth="1"/>
    <col min="3" max="3" width="17.81640625" style="6" bestFit="1" customWidth="1"/>
    <col min="4" max="4" width="17.81640625" style="6" customWidth="1"/>
    <col min="5" max="5" width="10.54296875" style="3" customWidth="1"/>
    <col min="6" max="10" width="12.7265625" style="3" customWidth="1"/>
    <col min="11" max="11" width="2" style="3" customWidth="1"/>
    <col min="12" max="12" width="12.7265625" style="3" customWidth="1"/>
    <col min="13" max="13" width="2.453125" style="3" customWidth="1"/>
    <col min="14" max="14" width="12.7265625" style="3" customWidth="1"/>
    <col min="15" max="15" width="2.1796875" style="3" customWidth="1"/>
    <col min="16" max="16" width="12.7265625" style="3" customWidth="1"/>
    <col min="17" max="17" width="2.1796875" style="3" customWidth="1"/>
    <col min="18" max="18" width="12.7265625" style="3" customWidth="1"/>
    <col min="19" max="19" width="2.1796875" style="3" customWidth="1"/>
    <col min="20" max="21" width="7.54296875" style="3"/>
    <col min="22" max="22" width="9.81640625" style="3" bestFit="1" customWidth="1"/>
    <col min="23" max="16384" width="7.54296875" style="3"/>
  </cols>
  <sheetData>
    <row r="1" spans="1:19" x14ac:dyDescent="0.3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2"/>
    </row>
    <row r="2" spans="1:19" x14ac:dyDescent="0.3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2"/>
    </row>
    <row r="3" spans="1:19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"/>
    </row>
    <row r="4" spans="1:19" x14ac:dyDescent="0.3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9" x14ac:dyDescent="0.35">
      <c r="A5" s="44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19" x14ac:dyDescent="0.35">
      <c r="A6" s="4"/>
      <c r="B6" s="5"/>
      <c r="J6" s="7"/>
      <c r="K6" s="7"/>
      <c r="L6" s="7"/>
      <c r="M6" s="7"/>
      <c r="N6" s="7"/>
      <c r="O6" s="7"/>
      <c r="P6" s="1"/>
      <c r="Q6" s="7"/>
      <c r="R6" s="1"/>
      <c r="S6" s="8"/>
    </row>
    <row r="7" spans="1:19" x14ac:dyDescent="0.35">
      <c r="A7" s="1" t="s">
        <v>4</v>
      </c>
      <c r="B7" s="1"/>
      <c r="C7" s="1" t="s">
        <v>5</v>
      </c>
      <c r="D7" s="45" t="s">
        <v>6</v>
      </c>
      <c r="E7" s="45"/>
      <c r="F7" s="45"/>
      <c r="G7" s="45"/>
      <c r="H7" s="45"/>
      <c r="I7" s="45"/>
      <c r="J7" s="45"/>
      <c r="K7" s="1"/>
      <c r="L7" s="43" t="s">
        <v>7</v>
      </c>
      <c r="M7" s="43"/>
      <c r="N7" s="43"/>
      <c r="O7" s="8"/>
      <c r="P7" s="45" t="s">
        <v>8</v>
      </c>
      <c r="Q7" s="45"/>
      <c r="R7" s="45"/>
      <c r="S7" s="8"/>
    </row>
    <row r="8" spans="1:19" x14ac:dyDescent="0.35">
      <c r="A8" s="9" t="s">
        <v>9</v>
      </c>
      <c r="B8" s="9" t="s">
        <v>10</v>
      </c>
      <c r="C8" s="9" t="s">
        <v>11</v>
      </c>
      <c r="D8" s="9">
        <v>2016</v>
      </c>
      <c r="E8" s="9">
        <v>2017</v>
      </c>
      <c r="F8" s="9">
        <v>2018</v>
      </c>
      <c r="G8" s="9">
        <v>2019</v>
      </c>
      <c r="H8" s="9">
        <v>2020</v>
      </c>
      <c r="I8" s="9">
        <v>2021</v>
      </c>
      <c r="J8" s="9">
        <v>2022</v>
      </c>
      <c r="K8" s="1"/>
      <c r="L8" s="10">
        <v>2023</v>
      </c>
      <c r="M8" s="10"/>
      <c r="N8" s="10">
        <v>2024</v>
      </c>
      <c r="O8" s="1"/>
      <c r="P8" s="9">
        <v>2016</v>
      </c>
      <c r="Q8" s="1"/>
      <c r="R8" s="9">
        <v>2017</v>
      </c>
      <c r="S8" s="8"/>
    </row>
    <row r="9" spans="1:19" ht="15" customHeight="1" x14ac:dyDescent="0.35"/>
    <row r="10" spans="1:19" ht="15" customHeight="1" x14ac:dyDescent="0.35">
      <c r="A10" s="6">
        <v>1</v>
      </c>
      <c r="B10" s="11" t="s">
        <v>12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9" ht="15" customHeight="1" x14ac:dyDescent="0.35">
      <c r="A11" s="6">
        <f t="shared" ref="A11:A69" si="0">A10+1</f>
        <v>2</v>
      </c>
      <c r="B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9" ht="15" customHeight="1" x14ac:dyDescent="0.35">
      <c r="A12" s="6">
        <f t="shared" si="0"/>
        <v>3</v>
      </c>
      <c r="B12" s="13" t="s">
        <v>13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9" ht="15" customHeight="1" x14ac:dyDescent="0.35">
      <c r="A13" s="6">
        <f t="shared" si="0"/>
        <v>4</v>
      </c>
      <c r="B13" s="14" t="s">
        <v>14</v>
      </c>
      <c r="C13" s="6" t="s">
        <v>15</v>
      </c>
      <c r="D13" s="15">
        <f>D31</f>
        <v>-312.5</v>
      </c>
      <c r="E13" s="15">
        <f t="shared" ref="E13:I13" si="1">E31</f>
        <v>-312.5</v>
      </c>
      <c r="F13" s="15">
        <f t="shared" si="1"/>
        <v>-312.5000399999999</v>
      </c>
      <c r="G13" s="15">
        <f t="shared" si="1"/>
        <v>-312.5000399999999</v>
      </c>
      <c r="H13" s="15">
        <f t="shared" si="1"/>
        <v>-312.5000399999999</v>
      </c>
      <c r="I13" s="15">
        <f t="shared" si="1"/>
        <v>-312.5000399999999</v>
      </c>
      <c r="J13" s="15">
        <f>J31+J32</f>
        <v>-177.88617999999991</v>
      </c>
      <c r="K13" s="15"/>
      <c r="L13" s="15">
        <f>L31</f>
        <v>-156.25001999999995</v>
      </c>
      <c r="M13" s="15"/>
      <c r="N13" s="15">
        <f>N31</f>
        <v>-202.87778289471566</v>
      </c>
      <c r="O13" s="15"/>
      <c r="P13" s="15">
        <v>-312.5</v>
      </c>
      <c r="Q13" s="15"/>
      <c r="R13" s="15">
        <v>-312.95999999999992</v>
      </c>
    </row>
    <row r="14" spans="1:19" ht="15" customHeight="1" x14ac:dyDescent="0.35">
      <c r="A14" s="6">
        <f t="shared" si="0"/>
        <v>5</v>
      </c>
      <c r="B14" s="14" t="s">
        <v>16</v>
      </c>
      <c r="C14" s="6" t="s">
        <v>17</v>
      </c>
      <c r="D14" s="15">
        <f>D41</f>
        <v>-98.6</v>
      </c>
      <c r="E14" s="15">
        <f t="shared" ref="E14:J14" si="2">E41</f>
        <v>-98.6</v>
      </c>
      <c r="F14" s="15">
        <f t="shared" si="2"/>
        <v>-98.778360000000006</v>
      </c>
      <c r="G14" s="15">
        <f t="shared" si="2"/>
        <v>-98.778360000000006</v>
      </c>
      <c r="H14" s="15">
        <f t="shared" si="2"/>
        <v>-98.778360000000006</v>
      </c>
      <c r="I14" s="15">
        <f t="shared" si="2"/>
        <v>-98.778360000000006</v>
      </c>
      <c r="J14" s="15">
        <f t="shared" si="2"/>
        <v>-98.778360000000006</v>
      </c>
      <c r="K14" s="16"/>
      <c r="L14" s="16">
        <f>L41</f>
        <v>74.351310000000041</v>
      </c>
      <c r="M14" s="16"/>
      <c r="N14" s="16">
        <f>N41</f>
        <v>123.74049000000005</v>
      </c>
      <c r="O14" s="16"/>
      <c r="P14" s="16">
        <v>-98.6</v>
      </c>
      <c r="Q14" s="16"/>
      <c r="R14" s="16">
        <v>-98.6</v>
      </c>
    </row>
    <row r="15" spans="1:19" ht="15" customHeight="1" x14ac:dyDescent="0.35">
      <c r="A15" s="6">
        <f t="shared" si="0"/>
        <v>6</v>
      </c>
      <c r="B15" s="14" t="s">
        <v>18</v>
      </c>
      <c r="D15" s="15">
        <f t="shared" ref="D15:N15" si="3">D50</f>
        <v>0</v>
      </c>
      <c r="E15" s="15">
        <f t="shared" si="3"/>
        <v>0</v>
      </c>
      <c r="F15" s="15">
        <f t="shared" si="3"/>
        <v>0</v>
      </c>
      <c r="G15" s="15">
        <f t="shared" si="3"/>
        <v>0</v>
      </c>
      <c r="H15" s="15">
        <f t="shared" si="3"/>
        <v>0</v>
      </c>
      <c r="I15" s="15">
        <f t="shared" si="3"/>
        <v>0</v>
      </c>
      <c r="J15" s="15">
        <f t="shared" si="3"/>
        <v>0</v>
      </c>
      <c r="K15" s="15"/>
      <c r="L15" s="15">
        <f t="shared" si="3"/>
        <v>0</v>
      </c>
      <c r="M15" s="15"/>
      <c r="N15" s="15">
        <f t="shared" si="3"/>
        <v>0</v>
      </c>
      <c r="O15" s="16"/>
      <c r="P15" s="16"/>
      <c r="Q15" s="16"/>
      <c r="R15" s="16"/>
    </row>
    <row r="16" spans="1:19" ht="15" customHeight="1" x14ac:dyDescent="0.35">
      <c r="A16" s="6">
        <f t="shared" si="0"/>
        <v>7</v>
      </c>
      <c r="B16" s="14" t="s">
        <v>19</v>
      </c>
      <c r="C16" s="6" t="s">
        <v>20</v>
      </c>
      <c r="D16" s="15">
        <f>D58</f>
        <v>77</v>
      </c>
      <c r="E16" s="15">
        <f t="shared" ref="E16:J16" si="4">E58</f>
        <v>77</v>
      </c>
      <c r="F16" s="15">
        <f t="shared" si="4"/>
        <v>76.775000000000006</v>
      </c>
      <c r="G16" s="15">
        <f t="shared" si="4"/>
        <v>76.774559999999994</v>
      </c>
      <c r="H16" s="15">
        <f t="shared" si="4"/>
        <v>76.774559999999994</v>
      </c>
      <c r="I16" s="15">
        <f t="shared" si="4"/>
        <v>77</v>
      </c>
      <c r="J16" s="15">
        <f t="shared" si="4"/>
        <v>76.774559999999994</v>
      </c>
      <c r="K16" s="16"/>
      <c r="L16" s="16">
        <f>L58</f>
        <v>222.55797999999999</v>
      </c>
      <c r="M16" s="16"/>
      <c r="N16" s="16">
        <f>N58</f>
        <v>222.55797999999999</v>
      </c>
      <c r="O16" s="16"/>
      <c r="P16" s="16">
        <v>77</v>
      </c>
      <c r="Q16" s="16"/>
      <c r="R16" s="16">
        <v>77</v>
      </c>
    </row>
    <row r="17" spans="1:24" ht="15" customHeight="1" x14ac:dyDescent="0.35">
      <c r="A17" s="6">
        <f t="shared" si="0"/>
        <v>8</v>
      </c>
      <c r="B17" s="14" t="s">
        <v>21</v>
      </c>
      <c r="D17" s="15">
        <f t="shared" ref="D17:J17" si="5">D66</f>
        <v>0</v>
      </c>
      <c r="E17" s="15">
        <f t="shared" si="5"/>
        <v>0</v>
      </c>
      <c r="F17" s="15">
        <f t="shared" si="5"/>
        <v>0</v>
      </c>
      <c r="G17" s="15">
        <f t="shared" si="5"/>
        <v>0</v>
      </c>
      <c r="H17" s="15">
        <f t="shared" si="5"/>
        <v>0</v>
      </c>
      <c r="I17" s="15">
        <f t="shared" si="5"/>
        <v>0</v>
      </c>
      <c r="J17" s="15">
        <f t="shared" si="5"/>
        <v>0</v>
      </c>
      <c r="K17" s="16"/>
      <c r="L17" s="15">
        <f>-L66</f>
        <v>93.673725000000005</v>
      </c>
      <c r="M17" s="16"/>
      <c r="N17" s="15">
        <f>-N66</f>
        <v>93.673725000000005</v>
      </c>
      <c r="O17" s="16"/>
      <c r="P17" s="16">
        <v>0</v>
      </c>
      <c r="Q17" s="16"/>
      <c r="R17" s="16">
        <v>0</v>
      </c>
    </row>
    <row r="18" spans="1:24" ht="15" customHeight="1" thickBot="1" x14ac:dyDescent="0.4">
      <c r="A18" s="6">
        <f t="shared" si="0"/>
        <v>9</v>
      </c>
      <c r="B18" s="17" t="s">
        <v>22</v>
      </c>
      <c r="D18" s="18">
        <f t="shared" ref="D18:I18" si="6">SUM(D13:D17)</f>
        <v>-334.1</v>
      </c>
      <c r="E18" s="18">
        <f t="shared" si="6"/>
        <v>-334.1</v>
      </c>
      <c r="F18" s="18">
        <f t="shared" si="6"/>
        <v>-334.50339999999994</v>
      </c>
      <c r="G18" s="18">
        <f t="shared" si="6"/>
        <v>-334.50383999999991</v>
      </c>
      <c r="H18" s="18">
        <f t="shared" si="6"/>
        <v>-334.50383999999991</v>
      </c>
      <c r="I18" s="18">
        <f t="shared" si="6"/>
        <v>-334.27839999999992</v>
      </c>
      <c r="J18" s="18">
        <f>SUM(J13:J17)</f>
        <v>-199.88997999999992</v>
      </c>
      <c r="K18" s="16"/>
      <c r="L18" s="18">
        <f>SUM(L13:L17)</f>
        <v>234.3329950000001</v>
      </c>
      <c r="M18" s="16"/>
      <c r="N18" s="18">
        <f>SUM(N13:N16)</f>
        <v>143.42068710528437</v>
      </c>
      <c r="O18" s="16"/>
      <c r="P18" s="18">
        <v>-334.1</v>
      </c>
      <c r="Q18" s="16"/>
      <c r="R18" s="18">
        <v>-334.55999999999995</v>
      </c>
    </row>
    <row r="19" spans="1:24" ht="15" customHeight="1" thickTop="1" x14ac:dyDescent="0.35">
      <c r="A19" s="6">
        <f t="shared" si="0"/>
        <v>10</v>
      </c>
      <c r="B19" s="11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24" ht="15" customHeight="1" x14ac:dyDescent="0.35">
      <c r="A20" s="6">
        <f t="shared" si="0"/>
        <v>11</v>
      </c>
      <c r="B20" s="13" t="s">
        <v>23</v>
      </c>
      <c r="D20" s="3"/>
    </row>
    <row r="21" spans="1:24" ht="15" customHeight="1" x14ac:dyDescent="0.35">
      <c r="A21" s="6">
        <f t="shared" si="0"/>
        <v>12</v>
      </c>
      <c r="B21" s="14" t="s">
        <v>24</v>
      </c>
      <c r="C21" s="6" t="s">
        <v>25</v>
      </c>
      <c r="D21" s="15">
        <f t="shared" ref="D21:I21" si="7">D35</f>
        <v>1.1599999999999966</v>
      </c>
      <c r="E21" s="15">
        <f t="shared" si="7"/>
        <v>-45.34</v>
      </c>
      <c r="F21" s="15">
        <f t="shared" si="7"/>
        <v>-209.84001999999998</v>
      </c>
      <c r="G21" s="15">
        <f t="shared" si="7"/>
        <v>-522.34005999999988</v>
      </c>
      <c r="H21" s="15">
        <f t="shared" si="7"/>
        <v>-834.84009999999978</v>
      </c>
      <c r="I21" s="15">
        <f t="shared" si="7"/>
        <v>-1147.3401399999998</v>
      </c>
      <c r="J21" s="15">
        <f>J35</f>
        <v>-1392.5332499999997</v>
      </c>
      <c r="K21" s="15"/>
      <c r="L21" s="15">
        <f>L35</f>
        <v>-792.85837829338709</v>
      </c>
      <c r="M21" s="15"/>
      <c r="N21" s="15">
        <f>N35</f>
        <v>-52.120208293387236</v>
      </c>
      <c r="O21" s="15"/>
      <c r="P21" s="15">
        <v>176.18499999999995</v>
      </c>
      <c r="Q21" s="15"/>
      <c r="R21" s="15">
        <v>156.47999999999996</v>
      </c>
    </row>
    <row r="22" spans="1:24" ht="15" customHeight="1" x14ac:dyDescent="0.35">
      <c r="A22" s="6">
        <f t="shared" si="0"/>
        <v>13</v>
      </c>
      <c r="B22" s="14" t="s">
        <v>16</v>
      </c>
      <c r="C22" s="6" t="s">
        <v>26</v>
      </c>
      <c r="D22" s="15">
        <f>D44</f>
        <v>262.7</v>
      </c>
      <c r="E22" s="15">
        <f t="shared" ref="E22:J22" si="8">E44</f>
        <v>345.09999999999997</v>
      </c>
      <c r="F22" s="15">
        <f t="shared" si="8"/>
        <v>246.41081999999994</v>
      </c>
      <c r="G22" s="15">
        <f t="shared" si="8"/>
        <v>147.63245999999992</v>
      </c>
      <c r="H22" s="15">
        <f t="shared" si="8"/>
        <v>48.854099999999924</v>
      </c>
      <c r="I22" s="15">
        <f t="shared" si="8"/>
        <v>-49.924260000000082</v>
      </c>
      <c r="J22" s="15">
        <f t="shared" si="8"/>
        <v>-148.70262000000008</v>
      </c>
      <c r="K22" s="15"/>
      <c r="L22" s="15">
        <f>L44</f>
        <v>-160.91614500000009</v>
      </c>
      <c r="M22" s="15"/>
      <c r="N22" s="15">
        <f>N44</f>
        <v>-61.870245000000025</v>
      </c>
      <c r="O22" s="15"/>
      <c r="P22" s="15">
        <v>262.7</v>
      </c>
      <c r="Q22" s="15"/>
      <c r="R22" s="15">
        <v>345.09999999999997</v>
      </c>
    </row>
    <row r="23" spans="1:24" ht="15" customHeight="1" x14ac:dyDescent="0.35">
      <c r="A23" s="6">
        <f t="shared" si="0"/>
        <v>14</v>
      </c>
      <c r="B23" s="14" t="s">
        <v>27</v>
      </c>
      <c r="C23" s="6" t="s">
        <v>28</v>
      </c>
      <c r="D23" s="15">
        <f t="shared" ref="D23:J23" si="9">D53</f>
        <v>199.12</v>
      </c>
      <c r="E23" s="15">
        <f t="shared" si="9"/>
        <v>0</v>
      </c>
      <c r="F23" s="15">
        <f t="shared" si="9"/>
        <v>0</v>
      </c>
      <c r="G23" s="15">
        <f t="shared" si="9"/>
        <v>0</v>
      </c>
      <c r="H23" s="15">
        <f t="shared" si="9"/>
        <v>0</v>
      </c>
      <c r="I23" s="15">
        <f t="shared" si="9"/>
        <v>0</v>
      </c>
      <c r="J23" s="15">
        <f t="shared" si="9"/>
        <v>0</v>
      </c>
      <c r="K23" s="15"/>
      <c r="L23" s="15">
        <f>L53</f>
        <v>0</v>
      </c>
      <c r="M23" s="15"/>
      <c r="N23" s="15">
        <f>N53</f>
        <v>0</v>
      </c>
      <c r="O23" s="15"/>
      <c r="P23" s="15">
        <v>199.12</v>
      </c>
      <c r="Q23" s="15"/>
      <c r="R23" s="15">
        <v>0</v>
      </c>
    </row>
    <row r="24" spans="1:24" ht="15" customHeight="1" x14ac:dyDescent="0.35">
      <c r="A24" s="6">
        <f t="shared" si="0"/>
        <v>15</v>
      </c>
      <c r="B24" s="14" t="s">
        <v>19</v>
      </c>
      <c r="C24" s="6" t="s">
        <v>29</v>
      </c>
      <c r="D24" s="15">
        <f>D61</f>
        <v>-38.5</v>
      </c>
      <c r="E24" s="15">
        <f t="shared" ref="E24:I24" si="10">E61</f>
        <v>-38.5</v>
      </c>
      <c r="F24" s="15">
        <f t="shared" si="10"/>
        <v>-35.364499999999992</v>
      </c>
      <c r="G24" s="15">
        <f t="shared" si="10"/>
        <v>-112.15253999999999</v>
      </c>
      <c r="H24" s="15">
        <f t="shared" si="10"/>
        <v>-188.1968</v>
      </c>
      <c r="I24" s="15">
        <f t="shared" si="10"/>
        <v>-244.00852</v>
      </c>
      <c r="J24" s="15">
        <f>J61</f>
        <v>-308.30273999999997</v>
      </c>
      <c r="K24" s="15"/>
      <c r="L24" s="15">
        <f>L61</f>
        <v>-286.98196999999999</v>
      </c>
      <c r="M24" s="15"/>
      <c r="N24" s="15">
        <f>N61</f>
        <v>-111.27898999999999</v>
      </c>
      <c r="O24" s="15"/>
      <c r="P24" s="15">
        <v>-38.5</v>
      </c>
      <c r="Q24" s="15"/>
      <c r="R24" s="15">
        <v>-38.5</v>
      </c>
    </row>
    <row r="25" spans="1:24" ht="15" customHeight="1" x14ac:dyDescent="0.35">
      <c r="A25" s="6">
        <f t="shared" si="0"/>
        <v>16</v>
      </c>
      <c r="B25" s="14" t="s">
        <v>21</v>
      </c>
      <c r="D25" s="15">
        <f t="shared" ref="D25:G25" si="11">D69</f>
        <v>0</v>
      </c>
      <c r="E25" s="15">
        <f t="shared" si="11"/>
        <v>0</v>
      </c>
      <c r="F25" s="15">
        <f t="shared" si="11"/>
        <v>0</v>
      </c>
      <c r="G25" s="15">
        <f t="shared" si="11"/>
        <v>0</v>
      </c>
      <c r="H25" s="15">
        <f>H69</f>
        <v>73.23642000000001</v>
      </c>
      <c r="I25" s="15">
        <f t="shared" ref="I25:N25" si="12">I69</f>
        <v>177.85405000000003</v>
      </c>
      <c r="J25" s="15">
        <f t="shared" si="12"/>
        <v>198.29135500000001</v>
      </c>
      <c r="K25" s="15"/>
      <c r="L25" s="15">
        <f t="shared" si="12"/>
        <v>140.51058750000001</v>
      </c>
      <c r="M25" s="15"/>
      <c r="N25" s="15">
        <f t="shared" si="12"/>
        <v>46.836862500000002</v>
      </c>
      <c r="O25" s="15"/>
      <c r="P25" s="15"/>
      <c r="Q25" s="15"/>
      <c r="R25" s="15"/>
    </row>
    <row r="26" spans="1:24" ht="15" customHeight="1" thickBot="1" x14ac:dyDescent="0.4">
      <c r="A26" s="6">
        <f t="shared" si="0"/>
        <v>17</v>
      </c>
      <c r="B26" s="17" t="s">
        <v>30</v>
      </c>
      <c r="D26" s="19">
        <f t="shared" ref="D26:J26" si="13">SUM(D21:D25)</f>
        <v>424.48</v>
      </c>
      <c r="E26" s="19">
        <f t="shared" si="13"/>
        <v>261.26</v>
      </c>
      <c r="F26" s="19">
        <f t="shared" si="13"/>
        <v>1.2062999999999704</v>
      </c>
      <c r="G26" s="19">
        <f t="shared" si="13"/>
        <v>-486.86013999999994</v>
      </c>
      <c r="H26" s="19">
        <f t="shared" si="13"/>
        <v>-900.94637999999986</v>
      </c>
      <c r="I26" s="19">
        <f t="shared" si="13"/>
        <v>-1263.41887</v>
      </c>
      <c r="J26" s="19">
        <f t="shared" si="13"/>
        <v>-1651.2472549999995</v>
      </c>
      <c r="K26" s="15"/>
      <c r="L26" s="19">
        <f>SUM(L21:L25)</f>
        <v>-1100.2459057933872</v>
      </c>
      <c r="M26" s="15"/>
      <c r="N26" s="19">
        <f>SUM(N21:N24)</f>
        <v>-225.26944329338727</v>
      </c>
      <c r="O26" s="15"/>
      <c r="P26" s="19">
        <v>599.50499999999988</v>
      </c>
      <c r="Q26" s="15"/>
      <c r="R26" s="19">
        <v>463.07999999999993</v>
      </c>
    </row>
    <row r="27" spans="1:24" ht="15" customHeight="1" thickTop="1" x14ac:dyDescent="0.65">
      <c r="A27" s="6">
        <f t="shared" si="0"/>
        <v>18</v>
      </c>
      <c r="B27" s="20"/>
      <c r="D27" s="21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24" ht="15" customHeight="1" x14ac:dyDescent="0.35">
      <c r="A28" s="6">
        <f t="shared" si="0"/>
        <v>19</v>
      </c>
      <c r="B28" s="22" t="s">
        <v>14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24" ht="15" customHeight="1" x14ac:dyDescent="0.35">
      <c r="A29" s="6">
        <f t="shared" si="0"/>
        <v>20</v>
      </c>
      <c r="B29" s="3" t="s">
        <v>31</v>
      </c>
      <c r="D29" s="15">
        <v>39.409999999999997</v>
      </c>
      <c r="E29" s="15">
        <v>-37.090000000000003</v>
      </c>
      <c r="F29" s="15">
        <v>-53.59</v>
      </c>
      <c r="G29" s="15">
        <v>-366.09003999999993</v>
      </c>
      <c r="H29" s="15">
        <v>-678.59007999999983</v>
      </c>
      <c r="I29" s="15">
        <v>-991.09011999999973</v>
      </c>
      <c r="J29" s="15">
        <v>-1303.5901599999997</v>
      </c>
      <c r="K29" s="15"/>
      <c r="L29" s="15">
        <f>J33</f>
        <v>-1481.4763399999997</v>
      </c>
      <c r="M29" s="15"/>
      <c r="N29" s="15">
        <f>L33</f>
        <v>-104.24041658677447</v>
      </c>
      <c r="O29" s="15"/>
      <c r="P29" s="15">
        <v>39.409999999999997</v>
      </c>
      <c r="Q29" s="23"/>
      <c r="R29" s="15">
        <v>312.95999999999992</v>
      </c>
    </row>
    <row r="30" spans="1:24" ht="15" customHeight="1" x14ac:dyDescent="0.35">
      <c r="A30" s="6">
        <f t="shared" si="0"/>
        <v>21</v>
      </c>
      <c r="B30" s="24" t="s">
        <v>32</v>
      </c>
      <c r="D30" s="15">
        <v>236</v>
      </c>
      <c r="E30" s="15">
        <v>296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/>
      <c r="L30" s="15">
        <v>301.09980341322517</v>
      </c>
      <c r="M30" s="15"/>
      <c r="N30" s="15">
        <v>307.11819948149014</v>
      </c>
      <c r="O30" s="15"/>
      <c r="P30" s="15">
        <v>586.04999999999995</v>
      </c>
      <c r="Q30" s="23"/>
      <c r="R30" s="15">
        <v>0</v>
      </c>
      <c r="U30" s="15"/>
      <c r="V30" s="23"/>
    </row>
    <row r="31" spans="1:24" ht="15" customHeight="1" x14ac:dyDescent="0.35">
      <c r="A31" s="6">
        <f t="shared" si="0"/>
        <v>22</v>
      </c>
      <c r="B31" s="24" t="s">
        <v>33</v>
      </c>
      <c r="D31" s="15">
        <v>-312.5</v>
      </c>
      <c r="E31" s="15">
        <v>-312.5</v>
      </c>
      <c r="F31" s="15">
        <v>-312.5000399999999</v>
      </c>
      <c r="G31" s="15">
        <v>-312.5000399999999</v>
      </c>
      <c r="H31" s="15">
        <v>-312.5000399999999</v>
      </c>
      <c r="I31" s="15">
        <v>-312.5000399999999</v>
      </c>
      <c r="J31" s="15">
        <f>I31</f>
        <v>-312.5000399999999</v>
      </c>
      <c r="K31" s="16"/>
      <c r="L31" s="15">
        <f>J31/12*6</f>
        <v>-156.25001999999995</v>
      </c>
      <c r="M31" s="16"/>
      <c r="N31" s="15">
        <f>-SUM(N29:N30)</f>
        <v>-202.87778289471566</v>
      </c>
      <c r="O31" s="16"/>
      <c r="P31" s="16">
        <v>-312.5</v>
      </c>
      <c r="Q31" s="25"/>
      <c r="R31" s="16">
        <v>-312.95999999999992</v>
      </c>
      <c r="V31" s="23"/>
      <c r="X31" s="15"/>
    </row>
    <row r="32" spans="1:24" ht="15" customHeight="1" x14ac:dyDescent="0.35">
      <c r="A32" s="6">
        <f t="shared" si="0"/>
        <v>23</v>
      </c>
      <c r="B32" s="24" t="s">
        <v>34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134.61385999999999</v>
      </c>
      <c r="K32" s="16"/>
      <c r="L32" s="26">
        <f>1367-J32</f>
        <v>1232.3861400000001</v>
      </c>
      <c r="M32" s="16"/>
      <c r="N32" s="26">
        <v>0</v>
      </c>
      <c r="O32" s="16"/>
      <c r="P32" s="27">
        <v>0</v>
      </c>
      <c r="Q32" s="25"/>
      <c r="R32" s="28">
        <v>0</v>
      </c>
      <c r="X32" s="15"/>
    </row>
    <row r="33" spans="1:24" ht="15" customHeight="1" x14ac:dyDescent="0.35">
      <c r="A33" s="6">
        <f t="shared" si="0"/>
        <v>24</v>
      </c>
      <c r="B33" s="3" t="s">
        <v>35</v>
      </c>
      <c r="D33" s="26">
        <f>D31+D30+D29+D32</f>
        <v>-37.090000000000003</v>
      </c>
      <c r="E33" s="26">
        <f>E31+E30+E29+E32</f>
        <v>-53.59</v>
      </c>
      <c r="F33" s="26">
        <f>F31+F30+F29+F32</f>
        <v>-366.09003999999993</v>
      </c>
      <c r="G33" s="26">
        <f>G31+G30+G29</f>
        <v>-678.59007999999983</v>
      </c>
      <c r="H33" s="26">
        <f>H31+H30+H29+H32</f>
        <v>-991.09011999999973</v>
      </c>
      <c r="I33" s="26">
        <f>I31+I30+I29</f>
        <v>-1303.5901599999997</v>
      </c>
      <c r="J33" s="26">
        <f>J31+J30+J29+J32</f>
        <v>-1481.4763399999997</v>
      </c>
      <c r="K33" s="15"/>
      <c r="L33" s="26">
        <f>L31+L30+L29+L32</f>
        <v>-104.24041658677447</v>
      </c>
      <c r="M33" s="15"/>
      <c r="N33" s="26">
        <f>N31+N30+N29</f>
        <v>0</v>
      </c>
      <c r="O33" s="15"/>
      <c r="P33" s="26">
        <v>312.95999999999992</v>
      </c>
      <c r="Q33" s="23"/>
      <c r="R33" s="26">
        <v>0</v>
      </c>
      <c r="X33" s="15"/>
    </row>
    <row r="34" spans="1:24" ht="15" customHeight="1" x14ac:dyDescent="0.35">
      <c r="A34" s="6">
        <f t="shared" si="0"/>
        <v>25</v>
      </c>
      <c r="B34" s="29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23"/>
      <c r="R34" s="23"/>
    </row>
    <row r="35" spans="1:24" ht="15" customHeight="1" thickBot="1" x14ac:dyDescent="0.4">
      <c r="A35" s="6">
        <f t="shared" si="0"/>
        <v>26</v>
      </c>
      <c r="B35" s="3" t="s">
        <v>36</v>
      </c>
      <c r="C35" s="6" t="s">
        <v>37</v>
      </c>
      <c r="D35" s="30">
        <f>(D33+D29)/2</f>
        <v>1.1599999999999966</v>
      </c>
      <c r="E35" s="30">
        <f t="shared" ref="E35:J35" si="14">(E33+E29)/2</f>
        <v>-45.34</v>
      </c>
      <c r="F35" s="30">
        <f t="shared" si="14"/>
        <v>-209.84001999999998</v>
      </c>
      <c r="G35" s="30">
        <f t="shared" si="14"/>
        <v>-522.34005999999988</v>
      </c>
      <c r="H35" s="30">
        <f t="shared" si="14"/>
        <v>-834.84009999999978</v>
      </c>
      <c r="I35" s="30">
        <f t="shared" si="14"/>
        <v>-1147.3401399999998</v>
      </c>
      <c r="J35" s="30">
        <f t="shared" si="14"/>
        <v>-1392.5332499999997</v>
      </c>
      <c r="K35" s="15"/>
      <c r="L35" s="30">
        <f>(L33+L29)/2</f>
        <v>-792.85837829338709</v>
      </c>
      <c r="M35" s="15"/>
      <c r="N35" s="30">
        <f>(N33+N29)/2</f>
        <v>-52.120208293387236</v>
      </c>
      <c r="O35" s="15"/>
      <c r="P35" s="30">
        <f>(P33+P29)/2</f>
        <v>176.18499999999995</v>
      </c>
      <c r="Q35" s="23"/>
      <c r="R35" s="30">
        <f>(R33+R29)/2</f>
        <v>156.47999999999996</v>
      </c>
    </row>
    <row r="36" spans="1:24" ht="15" customHeight="1" thickTop="1" x14ac:dyDescent="0.35">
      <c r="A36" s="6">
        <f t="shared" si="0"/>
        <v>27</v>
      </c>
      <c r="B36" s="29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1:24" ht="15" customHeight="1" x14ac:dyDescent="0.35">
      <c r="A37" s="6">
        <f t="shared" si="0"/>
        <v>28</v>
      </c>
      <c r="B37" s="22" t="s">
        <v>16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24" ht="15" customHeight="1" x14ac:dyDescent="0.35">
      <c r="A38" s="6">
        <f t="shared" si="0"/>
        <v>29</v>
      </c>
      <c r="B38" s="3" t="s">
        <v>31</v>
      </c>
      <c r="D38" s="15">
        <v>131</v>
      </c>
      <c r="E38" s="15">
        <v>394.4</v>
      </c>
      <c r="F38" s="15">
        <v>295.79999999999995</v>
      </c>
      <c r="G38" s="15">
        <v>197.02163999999993</v>
      </c>
      <c r="H38" s="15">
        <v>98.243279999999928</v>
      </c>
      <c r="I38" s="15">
        <v>-0.53508000000007883</v>
      </c>
      <c r="J38" s="15">
        <v>-99.313440000000085</v>
      </c>
      <c r="K38" s="15"/>
      <c r="L38" s="15">
        <v>-198.09180000000009</v>
      </c>
      <c r="M38" s="15"/>
      <c r="N38" s="15">
        <f>L42</f>
        <v>-123.74049000000005</v>
      </c>
      <c r="O38" s="16"/>
      <c r="P38" s="16">
        <v>131</v>
      </c>
      <c r="Q38" s="16"/>
      <c r="R38" s="16">
        <v>394.4</v>
      </c>
    </row>
    <row r="39" spans="1:24" ht="15" customHeight="1" x14ac:dyDescent="0.35">
      <c r="A39" s="6">
        <f t="shared" si="0"/>
        <v>30</v>
      </c>
      <c r="B39" s="24" t="s">
        <v>38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/>
      <c r="L39" s="15">
        <v>0</v>
      </c>
      <c r="M39" s="15"/>
      <c r="N39" s="15">
        <v>0</v>
      </c>
      <c r="O39" s="16"/>
      <c r="P39" s="16">
        <v>0</v>
      </c>
      <c r="Q39" s="16"/>
      <c r="R39" s="16">
        <v>0</v>
      </c>
    </row>
    <row r="40" spans="1:24" ht="15" customHeight="1" x14ac:dyDescent="0.35">
      <c r="A40" s="6">
        <f t="shared" si="0"/>
        <v>31</v>
      </c>
      <c r="B40" s="24" t="s">
        <v>39</v>
      </c>
      <c r="D40" s="15">
        <v>362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/>
      <c r="L40" s="15">
        <v>0</v>
      </c>
      <c r="M40" s="15"/>
      <c r="N40" s="15">
        <v>0</v>
      </c>
      <c r="O40" s="16"/>
      <c r="P40" s="16">
        <v>362</v>
      </c>
      <c r="Q40" s="16"/>
      <c r="R40" s="16">
        <v>0</v>
      </c>
    </row>
    <row r="41" spans="1:24" ht="15" customHeight="1" x14ac:dyDescent="0.35">
      <c r="A41" s="6">
        <f t="shared" si="0"/>
        <v>32</v>
      </c>
      <c r="B41" s="24" t="s">
        <v>40</v>
      </c>
      <c r="D41" s="15">
        <v>-98.6</v>
      </c>
      <c r="E41" s="15">
        <v>-98.6</v>
      </c>
      <c r="F41" s="15">
        <v>-98.778360000000006</v>
      </c>
      <c r="G41" s="15">
        <v>-98.778360000000006</v>
      </c>
      <c r="H41" s="15">
        <v>-98.778360000000006</v>
      </c>
      <c r="I41" s="15">
        <v>-98.778360000000006</v>
      </c>
      <c r="J41" s="15">
        <v>-98.778360000000006</v>
      </c>
      <c r="K41" s="16"/>
      <c r="L41" s="15">
        <f>-(J41/2+L38)/2+J41/2</f>
        <v>74.351310000000041</v>
      </c>
      <c r="M41" s="16"/>
      <c r="N41" s="15">
        <f>-SUM(N38:N40)</f>
        <v>123.74049000000005</v>
      </c>
      <c r="O41" s="16"/>
      <c r="P41" s="27">
        <v>-98.6</v>
      </c>
      <c r="Q41" s="16"/>
      <c r="R41" s="27">
        <v>-98.6</v>
      </c>
    </row>
    <row r="42" spans="1:24" ht="15" customHeight="1" x14ac:dyDescent="0.35">
      <c r="A42" s="6">
        <f t="shared" si="0"/>
        <v>33</v>
      </c>
      <c r="B42" s="3" t="s">
        <v>35</v>
      </c>
      <c r="D42" s="31">
        <f>SUM(D38:D41)</f>
        <v>394.4</v>
      </c>
      <c r="E42" s="31">
        <f>SUM(E38:E41)</f>
        <v>295.79999999999995</v>
      </c>
      <c r="F42" s="31">
        <f>SUM(F38:F41)</f>
        <v>197.02163999999993</v>
      </c>
      <c r="G42" s="31">
        <f>G41+G39+G38</f>
        <v>98.243279999999928</v>
      </c>
      <c r="H42" s="31">
        <f>H41+H39+H38</f>
        <v>-0.53508000000007883</v>
      </c>
      <c r="I42" s="31">
        <f>I41+I39+I38</f>
        <v>-99.313440000000085</v>
      </c>
      <c r="J42" s="31">
        <f>J41+J39+J38</f>
        <v>-198.09180000000009</v>
      </c>
      <c r="K42" s="15"/>
      <c r="L42" s="31">
        <f>L41+L39+L38</f>
        <v>-123.74049000000005</v>
      </c>
      <c r="M42" s="15"/>
      <c r="N42" s="31">
        <f>N41+N39+N38</f>
        <v>0</v>
      </c>
      <c r="O42" s="15"/>
      <c r="P42" s="26">
        <v>394.4</v>
      </c>
      <c r="Q42" s="15"/>
      <c r="R42" s="26">
        <v>295.79999999999995</v>
      </c>
      <c r="V42" s="15"/>
    </row>
    <row r="43" spans="1:24" ht="15" customHeight="1" x14ac:dyDescent="0.35">
      <c r="A43" s="6">
        <f t="shared" si="0"/>
        <v>34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V43" s="15"/>
    </row>
    <row r="44" spans="1:24" ht="15" customHeight="1" thickBot="1" x14ac:dyDescent="0.4">
      <c r="A44" s="6">
        <f t="shared" si="0"/>
        <v>35</v>
      </c>
      <c r="B44" s="3" t="s">
        <v>36</v>
      </c>
      <c r="C44" s="6" t="s">
        <v>41</v>
      </c>
      <c r="D44" s="30">
        <f>(D42+D38)/2</f>
        <v>262.7</v>
      </c>
      <c r="E44" s="30">
        <f t="shared" ref="E44:J44" si="15">(E42+E38)/2</f>
        <v>345.09999999999997</v>
      </c>
      <c r="F44" s="30">
        <f t="shared" si="15"/>
        <v>246.41081999999994</v>
      </c>
      <c r="G44" s="30">
        <f t="shared" si="15"/>
        <v>147.63245999999992</v>
      </c>
      <c r="H44" s="30">
        <f t="shared" si="15"/>
        <v>48.854099999999924</v>
      </c>
      <c r="I44" s="30">
        <f t="shared" si="15"/>
        <v>-49.924260000000082</v>
      </c>
      <c r="J44" s="30">
        <f t="shared" si="15"/>
        <v>-148.70262000000008</v>
      </c>
      <c r="K44" s="15"/>
      <c r="L44" s="30">
        <f>(L42+L38)/2</f>
        <v>-160.91614500000009</v>
      </c>
      <c r="M44" s="15"/>
      <c r="N44" s="30">
        <f>(N42+N38)/2</f>
        <v>-61.870245000000025</v>
      </c>
      <c r="O44" s="15"/>
      <c r="P44" s="30">
        <f>(P38+P42)/2</f>
        <v>262.7</v>
      </c>
      <c r="Q44" s="15"/>
      <c r="R44" s="30">
        <f>(R38+R42)/2</f>
        <v>345.09999999999997</v>
      </c>
    </row>
    <row r="45" spans="1:24" ht="15" customHeight="1" thickTop="1" x14ac:dyDescent="0.35">
      <c r="A45" s="6">
        <f t="shared" si="0"/>
        <v>36</v>
      </c>
      <c r="B45" s="14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24" ht="15" customHeight="1" x14ac:dyDescent="0.35">
      <c r="A46" s="6">
        <f t="shared" si="0"/>
        <v>37</v>
      </c>
      <c r="B46" s="22" t="s">
        <v>27</v>
      </c>
      <c r="D46" s="3"/>
      <c r="J46" s="15"/>
      <c r="K46" s="15"/>
      <c r="M46" s="15"/>
      <c r="O46" s="15"/>
      <c r="P46" s="15"/>
      <c r="Q46" s="15"/>
      <c r="R46" s="15"/>
    </row>
    <row r="47" spans="1:24" ht="15" customHeight="1" x14ac:dyDescent="0.35">
      <c r="A47" s="6">
        <f t="shared" si="0"/>
        <v>38</v>
      </c>
      <c r="B47" s="3" t="s">
        <v>31</v>
      </c>
      <c r="D47" s="16">
        <v>398.24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6"/>
      <c r="L47" s="15">
        <f>J51</f>
        <v>0</v>
      </c>
      <c r="M47" s="16"/>
      <c r="N47" s="15">
        <f>L51</f>
        <v>0</v>
      </c>
      <c r="O47" s="16"/>
      <c r="P47" s="16">
        <v>398.24</v>
      </c>
      <c r="Q47" s="15"/>
      <c r="R47" s="16">
        <v>0</v>
      </c>
    </row>
    <row r="48" spans="1:24" ht="15" customHeight="1" x14ac:dyDescent="0.35">
      <c r="A48" s="6">
        <f t="shared" si="0"/>
        <v>39</v>
      </c>
      <c r="B48" s="24" t="s">
        <v>42</v>
      </c>
      <c r="D48" s="16">
        <v>135.76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6"/>
      <c r="L48" s="15"/>
      <c r="M48" s="16"/>
      <c r="N48" s="15">
        <v>0</v>
      </c>
      <c r="O48" s="16"/>
      <c r="P48" s="16">
        <v>135.76</v>
      </c>
      <c r="Q48" s="15"/>
      <c r="R48" s="16">
        <v>0</v>
      </c>
    </row>
    <row r="49" spans="1:20" ht="15" customHeight="1" x14ac:dyDescent="0.35">
      <c r="A49" s="6">
        <f t="shared" si="0"/>
        <v>40</v>
      </c>
      <c r="B49" s="24" t="s">
        <v>43</v>
      </c>
      <c r="D49" s="16">
        <v>-534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6"/>
      <c r="L49" s="15">
        <v>0</v>
      </c>
      <c r="M49" s="16"/>
      <c r="N49" s="15">
        <v>0</v>
      </c>
      <c r="O49" s="16"/>
      <c r="P49" s="16">
        <v>-534</v>
      </c>
      <c r="Q49" s="15"/>
      <c r="R49" s="16"/>
      <c r="T49" s="15"/>
    </row>
    <row r="50" spans="1:20" ht="15" customHeight="1" x14ac:dyDescent="0.35">
      <c r="A50" s="6">
        <f t="shared" si="0"/>
        <v>41</v>
      </c>
      <c r="B50" s="24" t="s">
        <v>44</v>
      </c>
      <c r="D50" s="15"/>
      <c r="E50" s="15"/>
      <c r="F50" s="15"/>
      <c r="G50" s="15"/>
      <c r="H50" s="15"/>
      <c r="I50" s="15"/>
      <c r="J50" s="15"/>
      <c r="K50" s="16"/>
      <c r="L50" s="15">
        <f>-(J50/12*6+L47)/2+J50/12*6</f>
        <v>0</v>
      </c>
      <c r="M50" s="16"/>
      <c r="N50" s="15">
        <f>-N47</f>
        <v>0</v>
      </c>
      <c r="O50" s="16"/>
      <c r="P50" s="16">
        <v>0</v>
      </c>
      <c r="Q50" s="15"/>
      <c r="R50" s="16">
        <v>0</v>
      </c>
    </row>
    <row r="51" spans="1:20" ht="15" customHeight="1" x14ac:dyDescent="0.35">
      <c r="A51" s="6">
        <f t="shared" si="0"/>
        <v>42</v>
      </c>
      <c r="B51" s="3" t="s">
        <v>35</v>
      </c>
      <c r="C51" s="3"/>
      <c r="D51" s="31">
        <f t="shared" ref="D51:J51" si="16">SUM(D47:D50)</f>
        <v>0</v>
      </c>
      <c r="E51" s="31">
        <f t="shared" si="16"/>
        <v>0</v>
      </c>
      <c r="F51" s="31">
        <f t="shared" si="16"/>
        <v>0</v>
      </c>
      <c r="G51" s="31">
        <f t="shared" si="16"/>
        <v>0</v>
      </c>
      <c r="H51" s="31">
        <f t="shared" si="16"/>
        <v>0</v>
      </c>
      <c r="I51" s="31">
        <f t="shared" si="16"/>
        <v>0</v>
      </c>
      <c r="J51" s="31">
        <f t="shared" si="16"/>
        <v>0</v>
      </c>
      <c r="K51" s="15"/>
      <c r="L51" s="31">
        <f>SUM(L47:L50)</f>
        <v>0</v>
      </c>
      <c r="M51" s="15"/>
      <c r="N51" s="31">
        <f>SUM(N47:N50)</f>
        <v>0</v>
      </c>
      <c r="O51" s="15"/>
      <c r="P51" s="31">
        <v>0</v>
      </c>
      <c r="Q51" s="15"/>
      <c r="R51" s="31">
        <v>0</v>
      </c>
      <c r="T51" s="15"/>
    </row>
    <row r="52" spans="1:20" ht="15" customHeight="1" x14ac:dyDescent="0.35">
      <c r="A52" s="6">
        <f t="shared" si="0"/>
        <v>43</v>
      </c>
      <c r="C52" s="32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20" ht="15" customHeight="1" thickBot="1" x14ac:dyDescent="0.4">
      <c r="A53" s="6">
        <f t="shared" si="0"/>
        <v>44</v>
      </c>
      <c r="B53" s="3" t="s">
        <v>36</v>
      </c>
      <c r="C53" s="6" t="s">
        <v>45</v>
      </c>
      <c r="D53" s="30">
        <f>(D51+D47)/2</f>
        <v>199.12</v>
      </c>
      <c r="E53" s="30">
        <f t="shared" ref="E53:I53" si="17">(E51+E47)/2</f>
        <v>0</v>
      </c>
      <c r="F53" s="30">
        <f t="shared" si="17"/>
        <v>0</v>
      </c>
      <c r="G53" s="30">
        <f t="shared" si="17"/>
        <v>0</v>
      </c>
      <c r="H53" s="30">
        <f t="shared" si="17"/>
        <v>0</v>
      </c>
      <c r="I53" s="30">
        <f t="shared" si="17"/>
        <v>0</v>
      </c>
      <c r="J53" s="30">
        <f>(J47+J51)/2</f>
        <v>0</v>
      </c>
      <c r="K53" s="15"/>
      <c r="L53" s="30">
        <f>(L51+L47)/2</f>
        <v>0</v>
      </c>
      <c r="M53" s="15"/>
      <c r="N53" s="30">
        <f>(N51+N47)/2</f>
        <v>0</v>
      </c>
      <c r="O53" s="15"/>
      <c r="P53" s="30">
        <f>(P47+P51)/2</f>
        <v>199.12</v>
      </c>
      <c r="Q53" s="15"/>
      <c r="R53" s="30">
        <f>(R47+R51)/2</f>
        <v>0</v>
      </c>
    </row>
    <row r="54" spans="1:20" ht="15" customHeight="1" thickTop="1" x14ac:dyDescent="0.35">
      <c r="A54" s="6">
        <f t="shared" si="0"/>
        <v>45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20" ht="15" customHeight="1" x14ac:dyDescent="0.35">
      <c r="A55" s="6">
        <f t="shared" si="0"/>
        <v>46</v>
      </c>
      <c r="B55" s="22" t="s">
        <v>46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20" ht="15" customHeight="1" x14ac:dyDescent="0.35">
      <c r="A56" s="6">
        <f t="shared" si="0"/>
        <v>47</v>
      </c>
      <c r="B56" s="3" t="s">
        <v>31</v>
      </c>
      <c r="D56" s="15">
        <v>0</v>
      </c>
      <c r="E56" s="15">
        <v>-77</v>
      </c>
      <c r="F56" s="15">
        <v>0</v>
      </c>
      <c r="G56" s="15">
        <v>-70.728999999999971</v>
      </c>
      <c r="H56" s="15">
        <v>-153.57607999999999</v>
      </c>
      <c r="I56" s="15">
        <v>-222.81752</v>
      </c>
      <c r="J56" s="15">
        <f>I59</f>
        <v>-265.19952000000001</v>
      </c>
      <c r="K56" s="15"/>
      <c r="L56" s="15">
        <f>J59</f>
        <v>-351.40595999999999</v>
      </c>
      <c r="M56" s="15"/>
      <c r="N56" s="15">
        <f>L59</f>
        <v>-222.55797999999999</v>
      </c>
      <c r="O56" s="15"/>
      <c r="P56" s="15">
        <v>0</v>
      </c>
      <c r="Q56" s="15"/>
      <c r="R56" s="15">
        <v>-77</v>
      </c>
    </row>
    <row r="57" spans="1:20" ht="15" customHeight="1" x14ac:dyDescent="0.35">
      <c r="A57" s="6">
        <f t="shared" si="0"/>
        <v>48</v>
      </c>
      <c r="B57" s="24" t="s">
        <v>42</v>
      </c>
      <c r="D57" s="15">
        <v>-154</v>
      </c>
      <c r="E57" s="15">
        <v>0</v>
      </c>
      <c r="F57" s="15">
        <v>-147.50399999999999</v>
      </c>
      <c r="G57" s="15">
        <v>-159.62164000000001</v>
      </c>
      <c r="H57" s="15">
        <v>-146.01599999999999</v>
      </c>
      <c r="I57" s="15">
        <v>-119.38200000000001</v>
      </c>
      <c r="J57" s="15">
        <v>-162.98099999999999</v>
      </c>
      <c r="K57" s="15"/>
      <c r="L57" s="15">
        <v>-93.71</v>
      </c>
      <c r="M57" s="15"/>
      <c r="N57" s="15">
        <v>0</v>
      </c>
      <c r="O57" s="15"/>
      <c r="P57" s="15">
        <v>-154</v>
      </c>
      <c r="Q57" s="15"/>
      <c r="R57" s="15">
        <v>0</v>
      </c>
    </row>
    <row r="58" spans="1:20" ht="15" customHeight="1" x14ac:dyDescent="0.35">
      <c r="A58" s="6">
        <f t="shared" si="0"/>
        <v>49</v>
      </c>
      <c r="B58" s="24" t="s">
        <v>47</v>
      </c>
      <c r="C58" s="3"/>
      <c r="D58" s="15">
        <v>77</v>
      </c>
      <c r="E58" s="15">
        <v>77</v>
      </c>
      <c r="F58" s="15">
        <v>76.775000000000006</v>
      </c>
      <c r="G58" s="15">
        <v>76.774559999999994</v>
      </c>
      <c r="H58" s="15">
        <v>76.774559999999994</v>
      </c>
      <c r="I58" s="15">
        <v>77</v>
      </c>
      <c r="J58" s="15">
        <v>76.774559999999994</v>
      </c>
      <c r="K58" s="15"/>
      <c r="L58" s="15">
        <f>-SUM(L56:L57)/2</f>
        <v>222.55797999999999</v>
      </c>
      <c r="M58" s="15"/>
      <c r="N58" s="15">
        <f>-N56</f>
        <v>222.55797999999999</v>
      </c>
      <c r="O58" s="15"/>
      <c r="P58" s="15">
        <v>77</v>
      </c>
      <c r="Q58" s="15"/>
      <c r="R58" s="15">
        <v>77</v>
      </c>
    </row>
    <row r="59" spans="1:20" ht="15" customHeight="1" x14ac:dyDescent="0.35">
      <c r="A59" s="6">
        <f t="shared" si="0"/>
        <v>50</v>
      </c>
      <c r="B59" s="3" t="s">
        <v>35</v>
      </c>
      <c r="C59" s="3"/>
      <c r="D59" s="31">
        <f t="shared" ref="D59:J59" si="18">SUM(D56:D58)</f>
        <v>-77</v>
      </c>
      <c r="E59" s="31">
        <f t="shared" si="18"/>
        <v>0</v>
      </c>
      <c r="F59" s="31">
        <f t="shared" si="18"/>
        <v>-70.728999999999985</v>
      </c>
      <c r="G59" s="31">
        <f t="shared" si="18"/>
        <v>-153.57607999999999</v>
      </c>
      <c r="H59" s="31">
        <f t="shared" si="18"/>
        <v>-222.81752</v>
      </c>
      <c r="I59" s="31">
        <f t="shared" si="18"/>
        <v>-265.19952000000001</v>
      </c>
      <c r="J59" s="31">
        <f t="shared" si="18"/>
        <v>-351.40595999999999</v>
      </c>
      <c r="K59" s="15"/>
      <c r="L59" s="31">
        <f>SUM(L56:L58)</f>
        <v>-222.55797999999999</v>
      </c>
      <c r="M59" s="15"/>
      <c r="N59" s="31">
        <f>SUM(N56:N58)</f>
        <v>0</v>
      </c>
      <c r="O59" s="15"/>
      <c r="P59" s="31">
        <v>-77</v>
      </c>
      <c r="Q59" s="15"/>
      <c r="R59" s="31">
        <v>0</v>
      </c>
    </row>
    <row r="60" spans="1:20" ht="15" customHeight="1" x14ac:dyDescent="0.35">
      <c r="A60" s="6">
        <f t="shared" si="0"/>
        <v>51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20" ht="15" customHeight="1" thickBot="1" x14ac:dyDescent="0.4">
      <c r="A61" s="6">
        <f t="shared" si="0"/>
        <v>52</v>
      </c>
      <c r="B61" s="3" t="s">
        <v>36</v>
      </c>
      <c r="C61" s="6" t="s">
        <v>48</v>
      </c>
      <c r="D61" s="30">
        <f>(D59+D56)/2</f>
        <v>-38.5</v>
      </c>
      <c r="E61" s="30">
        <f t="shared" ref="E61:I61" si="19">(E59+E56)/2</f>
        <v>-38.5</v>
      </c>
      <c r="F61" s="30">
        <f t="shared" si="19"/>
        <v>-35.364499999999992</v>
      </c>
      <c r="G61" s="30">
        <f t="shared" si="19"/>
        <v>-112.15253999999999</v>
      </c>
      <c r="H61" s="30">
        <f t="shared" si="19"/>
        <v>-188.1968</v>
      </c>
      <c r="I61" s="30">
        <f t="shared" si="19"/>
        <v>-244.00852</v>
      </c>
      <c r="J61" s="30">
        <f>(J56+J59)/2</f>
        <v>-308.30273999999997</v>
      </c>
      <c r="K61" s="15"/>
      <c r="L61" s="30">
        <f>(L59+L56)/2</f>
        <v>-286.98196999999999</v>
      </c>
      <c r="M61" s="15"/>
      <c r="N61" s="30">
        <f>(N59+N56)/2</f>
        <v>-111.27898999999999</v>
      </c>
      <c r="O61" s="15"/>
      <c r="P61" s="30">
        <f>(P56+P59)/2</f>
        <v>-38.5</v>
      </c>
      <c r="Q61" s="15"/>
      <c r="R61" s="30">
        <f>(R56+R59)/2</f>
        <v>-38.5</v>
      </c>
    </row>
    <row r="62" spans="1:20" ht="15" customHeight="1" thickTop="1" x14ac:dyDescent="0.35">
      <c r="A62" s="6">
        <f t="shared" si="0"/>
        <v>53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20" ht="15" customHeight="1" x14ac:dyDescent="0.35">
      <c r="A63" s="6">
        <f t="shared" si="0"/>
        <v>54</v>
      </c>
      <c r="B63" s="3" t="s">
        <v>49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20" ht="15" customHeight="1" x14ac:dyDescent="0.35">
      <c r="A64" s="6">
        <f t="shared" si="0"/>
        <v>55</v>
      </c>
      <c r="B64" s="3" t="s">
        <v>31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f>H67</f>
        <v>146.47284000000002</v>
      </c>
      <c r="J64" s="15">
        <f>I67</f>
        <v>209.23526000000001</v>
      </c>
      <c r="K64" s="15"/>
      <c r="L64" s="15">
        <f>J67</f>
        <v>187.34745000000001</v>
      </c>
      <c r="M64" s="15"/>
      <c r="N64" s="15">
        <f>L67</f>
        <v>93.673725000000005</v>
      </c>
      <c r="O64" s="15"/>
      <c r="P64" s="15"/>
      <c r="Q64" s="15"/>
      <c r="R64" s="15"/>
    </row>
    <row r="65" spans="1:18" ht="15" customHeight="1" x14ac:dyDescent="0.35">
      <c r="A65" s="6">
        <f t="shared" si="0"/>
        <v>56</v>
      </c>
      <c r="B65" s="24" t="s">
        <v>42</v>
      </c>
      <c r="D65" s="15">
        <v>0</v>
      </c>
      <c r="E65" s="15">
        <v>0</v>
      </c>
      <c r="F65" s="15">
        <v>0</v>
      </c>
      <c r="G65" s="15">
        <v>0</v>
      </c>
      <c r="H65" s="15">
        <v>146.47284000000002</v>
      </c>
      <c r="I65" s="15">
        <f>62762.42/1000</f>
        <v>62.762419999999999</v>
      </c>
      <c r="J65" s="15">
        <f>-21887.81/1000</f>
        <v>-21.887810000000002</v>
      </c>
      <c r="K65" s="15"/>
      <c r="L65" s="15">
        <v>0</v>
      </c>
      <c r="M65" s="15"/>
      <c r="N65" s="15">
        <v>0</v>
      </c>
      <c r="O65" s="15"/>
      <c r="P65" s="15"/>
      <c r="Q65" s="15"/>
      <c r="R65" s="15"/>
    </row>
    <row r="66" spans="1:18" ht="15" customHeight="1" x14ac:dyDescent="0.35">
      <c r="A66" s="6">
        <f t="shared" si="0"/>
        <v>57</v>
      </c>
      <c r="B66" s="24" t="s">
        <v>47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/>
      <c r="L66" s="15">
        <f>-L64/2</f>
        <v>-93.673725000000005</v>
      </c>
      <c r="M66" s="15"/>
      <c r="N66" s="15">
        <f>-N64</f>
        <v>-93.673725000000005</v>
      </c>
      <c r="O66" s="15"/>
      <c r="P66" s="15"/>
      <c r="Q66" s="15"/>
      <c r="R66" s="15"/>
    </row>
    <row r="67" spans="1:18" ht="15" customHeight="1" x14ac:dyDescent="0.35">
      <c r="A67" s="6">
        <f t="shared" si="0"/>
        <v>58</v>
      </c>
      <c r="B67" s="3" t="s">
        <v>35</v>
      </c>
      <c r="D67" s="31"/>
      <c r="E67" s="31"/>
      <c r="F67" s="31"/>
      <c r="G67" s="31"/>
      <c r="H67" s="31">
        <f t="shared" ref="H67:N67" si="20">SUM(H64:H66)</f>
        <v>146.47284000000002</v>
      </c>
      <c r="I67" s="31">
        <f t="shared" si="20"/>
        <v>209.23526000000001</v>
      </c>
      <c r="J67" s="31">
        <f t="shared" si="20"/>
        <v>187.34745000000001</v>
      </c>
      <c r="K67" s="15"/>
      <c r="L67" s="31">
        <f t="shared" si="20"/>
        <v>93.673725000000005</v>
      </c>
      <c r="M67" s="15"/>
      <c r="N67" s="31">
        <f t="shared" si="20"/>
        <v>0</v>
      </c>
      <c r="O67" s="15"/>
      <c r="P67" s="31"/>
      <c r="Q67" s="15"/>
      <c r="R67" s="31"/>
    </row>
    <row r="68" spans="1:18" ht="15" customHeight="1" x14ac:dyDescent="0.35">
      <c r="A68" s="6">
        <f t="shared" si="0"/>
        <v>59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ht="16" thickBot="1" x14ac:dyDescent="0.4">
      <c r="A69" s="6">
        <f t="shared" si="0"/>
        <v>60</v>
      </c>
      <c r="B69" s="3" t="s">
        <v>36</v>
      </c>
      <c r="C69" s="6" t="s">
        <v>50</v>
      </c>
      <c r="D69" s="30">
        <f>(D67+D64)/2</f>
        <v>0</v>
      </c>
      <c r="E69" s="30">
        <f t="shared" ref="E69:G69" si="21">(E67+E64)/2</f>
        <v>0</v>
      </c>
      <c r="F69" s="30">
        <f t="shared" si="21"/>
        <v>0</v>
      </c>
      <c r="G69" s="30">
        <f t="shared" si="21"/>
        <v>0</v>
      </c>
      <c r="H69" s="30">
        <f>(H67+H64)/2</f>
        <v>73.23642000000001</v>
      </c>
      <c r="I69" s="30">
        <f>(I67+I64)/2</f>
        <v>177.85405000000003</v>
      </c>
      <c r="J69" s="30">
        <f>(J64+J67)/2</f>
        <v>198.29135500000001</v>
      </c>
      <c r="K69" s="15"/>
      <c r="L69" s="30">
        <f>(L67+L64)/2</f>
        <v>140.51058750000001</v>
      </c>
      <c r="M69" s="15"/>
      <c r="N69" s="30">
        <f>(N67+N64)/2</f>
        <v>46.836862500000002</v>
      </c>
      <c r="O69" s="15"/>
      <c r="P69" s="30">
        <f>(P64+P67)/2</f>
        <v>0</v>
      </c>
      <c r="Q69" s="15"/>
      <c r="R69" s="30">
        <f>(R64+R67)/2</f>
        <v>0</v>
      </c>
    </row>
    <row r="70" spans="1:18" ht="16" thickTop="1" x14ac:dyDescent="0.35"/>
    <row r="71" spans="1:18" x14ac:dyDescent="0.35">
      <c r="D71" s="33"/>
      <c r="E71" s="34"/>
      <c r="F71" s="34"/>
      <c r="G71" s="34"/>
      <c r="H71" s="34"/>
      <c r="I71" s="34"/>
      <c r="J71" s="34"/>
    </row>
    <row r="72" spans="1:18" x14ac:dyDescent="0.35">
      <c r="D72" s="35"/>
      <c r="E72" s="35"/>
      <c r="F72" s="35"/>
      <c r="G72" s="35"/>
      <c r="H72" s="35"/>
      <c r="I72" s="35"/>
      <c r="J72" s="35"/>
    </row>
    <row r="74" spans="1:18" x14ac:dyDescent="0.35">
      <c r="D74" s="32"/>
      <c r="E74" s="32"/>
      <c r="F74" s="32"/>
      <c r="G74" s="32"/>
      <c r="H74" s="32"/>
    </row>
    <row r="75" spans="1:18" x14ac:dyDescent="0.35">
      <c r="G75" s="36"/>
    </row>
    <row r="77" spans="1:18" x14ac:dyDescent="0.35">
      <c r="C77" s="37"/>
      <c r="D77" s="38"/>
      <c r="E77" s="39"/>
      <c r="F77" s="39"/>
      <c r="G77" s="39"/>
      <c r="H77" s="39"/>
      <c r="I77" s="39"/>
      <c r="J77" s="39"/>
    </row>
    <row r="78" spans="1:18" x14ac:dyDescent="0.35">
      <c r="C78" s="37"/>
      <c r="D78" s="40"/>
      <c r="E78" s="40"/>
      <c r="F78" s="40"/>
      <c r="G78" s="40"/>
      <c r="H78" s="40"/>
      <c r="I78" s="40"/>
      <c r="J78" s="40"/>
    </row>
    <row r="79" spans="1:18" x14ac:dyDescent="0.35">
      <c r="D79" s="41"/>
      <c r="E79" s="41"/>
      <c r="F79" s="41"/>
      <c r="G79" s="41"/>
      <c r="H79" s="41"/>
      <c r="I79" s="41"/>
      <c r="J79" s="41"/>
    </row>
    <row r="81" spans="4:10" x14ac:dyDescent="0.35">
      <c r="D81" s="42"/>
      <c r="E81" s="42"/>
      <c r="F81" s="42"/>
      <c r="G81" s="42"/>
      <c r="H81" s="42"/>
      <c r="I81" s="42"/>
      <c r="J81" s="42"/>
    </row>
  </sheetData>
  <mergeCells count="7">
    <mergeCell ref="A1:R1"/>
    <mergeCell ref="A2:R2"/>
    <mergeCell ref="A4:R4"/>
    <mergeCell ref="A5:R5"/>
    <mergeCell ref="D7:J7"/>
    <mergeCell ref="L7:N7"/>
    <mergeCell ref="P7:R7"/>
  </mergeCells>
  <printOptions horizontalCentered="1"/>
  <pageMargins left="0.5" right="0.5" top="0.5" bottom="0.5" header="0.5" footer="0.5"/>
  <pageSetup scale="46" orientation="landscape" useFirstPageNumber="1" r:id="rId1"/>
  <headerFooter alignWithMargins="0">
    <oddHeader>&amp;R&amp;"Arial,Bold"AEY-UCG-053(e)
Attachment 1
Schedule 8.8
Page &amp;P of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S8.8 </vt:lpstr>
      <vt:lpstr>'S8.8 '!Print_Area</vt:lpstr>
      <vt:lpstr>'S8.8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2023-09-28T23:01:53Z</dcterms:created>
  <dcterms:modified xsi:type="dcterms:W3CDTF">2023-09-29T01:30:02Z</dcterms:modified>
  <cp:category/>
  <cp:contentStatus/>
</cp:coreProperties>
</file>