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34" documentId="13_ncr:1_{9349FAC1-3538-49CB-A3BE-96E934064BD9}" xr6:coauthVersionLast="47" xr6:coauthVersionMax="47" xr10:uidLastSave="{4CCD8C8F-470F-4AEC-BDA0-D9462B91AAEA}"/>
  <bookViews>
    <workbookView xWindow="-110" yWindow="-110" windowWidth="22780" windowHeight="14660" xr2:uid="{F04440A6-E9F9-45FA-990B-E44FEC8CC133}"/>
  </bookViews>
  <sheets>
    <sheet name="Exhibit A" sheetId="2" r:id="rId1"/>
    <sheet name="Exhibit B" sheetId="1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'Exhibit A'!$A$1:$P$44</definedName>
    <definedName name="_xlnm.Print_Area" localSheetId="1">'Exhibit B'!$A$1:$R$72</definedName>
    <definedName name="Print_Area_MI">#REF!</definedName>
    <definedName name="_xlnm.Print_Titles" localSheetId="1">'Exhibit B'!$1:$8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O39" i="2"/>
  <c r="O41" i="2" s="1"/>
  <c r="O16" i="2" s="1"/>
  <c r="D39" i="2"/>
  <c r="D41" i="2" s="1"/>
  <c r="H33" i="2"/>
  <c r="G33" i="2"/>
  <c r="O31" i="2"/>
  <c r="O33" i="2" s="1"/>
  <c r="O15" i="2" s="1"/>
  <c r="J31" i="2"/>
  <c r="L28" i="2" s="1"/>
  <c r="I31" i="2"/>
  <c r="I33" i="2" s="1"/>
  <c r="H31" i="2"/>
  <c r="G31" i="2"/>
  <c r="F31" i="2"/>
  <c r="F33" i="2" s="1"/>
  <c r="E31" i="2"/>
  <c r="E33" i="2" s="1"/>
  <c r="D31" i="2"/>
  <c r="D33" i="2" s="1"/>
  <c r="P30" i="2"/>
  <c r="P29" i="2"/>
  <c r="L30" i="2"/>
  <c r="J23" i="2"/>
  <c r="L20" i="2" s="1"/>
  <c r="I23" i="2"/>
  <c r="I25" i="2" s="1"/>
  <c r="H23" i="2"/>
  <c r="H25" i="2" s="1"/>
  <c r="G23" i="2"/>
  <c r="G25" i="2" s="1"/>
  <c r="F23" i="2"/>
  <c r="F25" i="2" s="1"/>
  <c r="E23" i="2"/>
  <c r="E25" i="2" s="1"/>
  <c r="D23" i="2"/>
  <c r="D25" i="2" s="1"/>
  <c r="L22" i="2"/>
  <c r="M22" i="2" s="1"/>
  <c r="P21" i="2"/>
  <c r="O21" i="2"/>
  <c r="O23" i="2" s="1"/>
  <c r="L21" i="2"/>
  <c r="M21" i="2" s="1"/>
  <c r="J17" i="2"/>
  <c r="I17" i="2"/>
  <c r="H17" i="2"/>
  <c r="G17" i="2"/>
  <c r="F17" i="2"/>
  <c r="E17" i="2"/>
  <c r="D17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R69" i="1"/>
  <c r="P69" i="1"/>
  <c r="H69" i="1"/>
  <c r="G69" i="1"/>
  <c r="F69" i="1"/>
  <c r="E69" i="1"/>
  <c r="D69" i="1"/>
  <c r="H67" i="1"/>
  <c r="J65" i="1"/>
  <c r="I65" i="1"/>
  <c r="I64" i="1"/>
  <c r="I67" i="1" s="1"/>
  <c r="R61" i="1"/>
  <c r="P61" i="1"/>
  <c r="H59" i="1"/>
  <c r="H61" i="1" s="1"/>
  <c r="H24" i="1" s="1"/>
  <c r="G59" i="1"/>
  <c r="G61" i="1" s="1"/>
  <c r="G24" i="1" s="1"/>
  <c r="F59" i="1"/>
  <c r="F61" i="1" s="1"/>
  <c r="F24" i="1" s="1"/>
  <c r="E59" i="1"/>
  <c r="E61" i="1" s="1"/>
  <c r="E24" i="1" s="1"/>
  <c r="D59" i="1"/>
  <c r="D61" i="1" s="1"/>
  <c r="D24" i="1" s="1"/>
  <c r="R53" i="1"/>
  <c r="P53" i="1"/>
  <c r="J53" i="1"/>
  <c r="I53" i="1"/>
  <c r="I23" i="1" s="1"/>
  <c r="H53" i="1"/>
  <c r="J51" i="1"/>
  <c r="I51" i="1"/>
  <c r="H51" i="1"/>
  <c r="G51" i="1"/>
  <c r="G53" i="1" s="1"/>
  <c r="G23" i="1" s="1"/>
  <c r="F51" i="1"/>
  <c r="F53" i="1" s="1"/>
  <c r="F23" i="1" s="1"/>
  <c r="E51" i="1"/>
  <c r="E53" i="1" s="1"/>
  <c r="E23" i="1" s="1"/>
  <c r="D51" i="1"/>
  <c r="D53" i="1" s="1"/>
  <c r="D23" i="1" s="1"/>
  <c r="L47" i="1"/>
  <c r="L50" i="1" s="1"/>
  <c r="L15" i="1" s="1"/>
  <c r="R44" i="1"/>
  <c r="P44" i="1"/>
  <c r="J44" i="1"/>
  <c r="J22" i="1" s="1"/>
  <c r="I44" i="1"/>
  <c r="D44" i="1"/>
  <c r="D22" i="1" s="1"/>
  <c r="J42" i="1"/>
  <c r="I42" i="1"/>
  <c r="H42" i="1"/>
  <c r="H44" i="1" s="1"/>
  <c r="H22" i="1" s="1"/>
  <c r="G42" i="1"/>
  <c r="G44" i="1" s="1"/>
  <c r="G22" i="1" s="1"/>
  <c r="F42" i="1"/>
  <c r="F44" i="1" s="1"/>
  <c r="F22" i="1" s="1"/>
  <c r="E42" i="1"/>
  <c r="E44" i="1" s="1"/>
  <c r="E22" i="1" s="1"/>
  <c r="D42" i="1"/>
  <c r="L41" i="1"/>
  <c r="L42" i="1" s="1"/>
  <c r="R35" i="1"/>
  <c r="P35" i="1"/>
  <c r="F35" i="1"/>
  <c r="F21" i="1" s="1"/>
  <c r="E35" i="1"/>
  <c r="E21" i="1" s="1"/>
  <c r="E26" i="1" s="1"/>
  <c r="D35" i="1"/>
  <c r="D21" i="1" s="1"/>
  <c r="J33" i="1"/>
  <c r="J35" i="1" s="1"/>
  <c r="J21" i="1" s="1"/>
  <c r="I33" i="1"/>
  <c r="I35" i="1" s="1"/>
  <c r="I21" i="1" s="1"/>
  <c r="H33" i="1"/>
  <c r="H35" i="1" s="1"/>
  <c r="H21" i="1" s="1"/>
  <c r="G33" i="1"/>
  <c r="G35" i="1" s="1"/>
  <c r="G21" i="1" s="1"/>
  <c r="F33" i="1"/>
  <c r="E33" i="1"/>
  <c r="D33" i="1"/>
  <c r="L32" i="1"/>
  <c r="L31" i="1"/>
  <c r="J31" i="1"/>
  <c r="L29" i="1"/>
  <c r="H25" i="1"/>
  <c r="G25" i="1"/>
  <c r="F25" i="1"/>
  <c r="E25" i="1"/>
  <c r="D25" i="1"/>
  <c r="J23" i="1"/>
  <c r="H23" i="1"/>
  <c r="I22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L14" i="1"/>
  <c r="J14" i="1"/>
  <c r="I14" i="1"/>
  <c r="H14" i="1"/>
  <c r="G14" i="1"/>
  <c r="F14" i="1"/>
  <c r="F18" i="1" s="1"/>
  <c r="E14" i="1"/>
  <c r="E18" i="1" s="1"/>
  <c r="D14" i="1"/>
  <c r="J13" i="1"/>
  <c r="J18" i="1" s="1"/>
  <c r="I13" i="1"/>
  <c r="I18" i="1" s="1"/>
  <c r="H13" i="1"/>
  <c r="H18" i="1" s="1"/>
  <c r="G13" i="1"/>
  <c r="G18" i="1" s="1"/>
  <c r="F13" i="1"/>
  <c r="E13" i="1"/>
  <c r="D13" i="1"/>
  <c r="D18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O25" i="2" l="1"/>
  <c r="O14" i="2" s="1"/>
  <c r="P20" i="2"/>
  <c r="P23" i="2" s="1"/>
  <c r="P28" i="2"/>
  <c r="P31" i="2"/>
  <c r="P33" i="2" s="1"/>
  <c r="P15" i="2" s="1"/>
  <c r="L33" i="1"/>
  <c r="N29" i="1" s="1"/>
  <c r="N31" i="1" s="1"/>
  <c r="I56" i="1"/>
  <c r="I59" i="1" s="1"/>
  <c r="I61" i="1"/>
  <c r="I24" i="1" s="1"/>
  <c r="I26" i="1" s="1"/>
  <c r="G26" i="1"/>
  <c r="O17" i="2"/>
  <c r="L23" i="2"/>
  <c r="M20" i="2" s="1"/>
  <c r="M30" i="2"/>
  <c r="L31" i="2"/>
  <c r="P25" i="2"/>
  <c r="P14" i="2" s="1"/>
  <c r="M29" i="2"/>
  <c r="J33" i="2"/>
  <c r="E36" i="2"/>
  <c r="E39" i="2" s="1"/>
  <c r="P36" i="2"/>
  <c r="P39" i="2" s="1"/>
  <c r="P41" i="2" s="1"/>
  <c r="P16" i="2" s="1"/>
  <c r="J25" i="2"/>
  <c r="D26" i="1"/>
  <c r="F26" i="1"/>
  <c r="H26" i="1"/>
  <c r="J64" i="1"/>
  <c r="I69" i="1"/>
  <c r="I25" i="1" s="1"/>
  <c r="N38" i="1"/>
  <c r="N41" i="1" s="1"/>
  <c r="L44" i="1"/>
  <c r="L22" i="1" s="1"/>
  <c r="L51" i="1"/>
  <c r="L13" i="1"/>
  <c r="L25" i="2" l="1"/>
  <c r="L14" i="2" s="1"/>
  <c r="L35" i="1"/>
  <c r="L21" i="1" s="1"/>
  <c r="J59" i="1"/>
  <c r="L56" i="1" s="1"/>
  <c r="L58" i="1" s="1"/>
  <c r="L16" i="1" s="1"/>
  <c r="J56" i="1"/>
  <c r="P17" i="2"/>
  <c r="M28" i="2"/>
  <c r="L33" i="2"/>
  <c r="L15" i="2" s="1"/>
  <c r="M31" i="2"/>
  <c r="M33" i="2" s="1"/>
  <c r="M15" i="2" s="1"/>
  <c r="M23" i="2"/>
  <c r="M25" i="2" s="1"/>
  <c r="M14" i="2" s="1"/>
  <c r="E41" i="2"/>
  <c r="F36" i="2"/>
  <c r="F39" i="2" s="1"/>
  <c r="L53" i="1"/>
  <c r="L23" i="1" s="1"/>
  <c r="N47" i="1"/>
  <c r="J69" i="1"/>
  <c r="J25" i="1" s="1"/>
  <c r="J67" i="1"/>
  <c r="L64" i="1" s="1"/>
  <c r="N42" i="1"/>
  <c r="N44" i="1" s="1"/>
  <c r="N22" i="1" s="1"/>
  <c r="N14" i="1"/>
  <c r="N33" i="1"/>
  <c r="N35" i="1" s="1"/>
  <c r="N21" i="1" s="1"/>
  <c r="N13" i="1"/>
  <c r="J61" i="1" l="1"/>
  <c r="J24" i="1" s="1"/>
  <c r="J26" i="1" s="1"/>
  <c r="F41" i="2"/>
  <c r="G36" i="2"/>
  <c r="G39" i="2" s="1"/>
  <c r="L66" i="1"/>
  <c r="L17" i="1" s="1"/>
  <c r="L18" i="1" s="1"/>
  <c r="N50" i="1"/>
  <c r="N15" i="1" s="1"/>
  <c r="N51" i="1"/>
  <c r="N53" i="1" s="1"/>
  <c r="N23" i="1" s="1"/>
  <c r="L59" i="1"/>
  <c r="H36" i="2" l="1"/>
  <c r="H39" i="2" s="1"/>
  <c r="G41" i="2"/>
  <c r="L61" i="1"/>
  <c r="L24" i="1" s="1"/>
  <c r="N56" i="1"/>
  <c r="L67" i="1"/>
  <c r="I36" i="2" l="1"/>
  <c r="I39" i="2" s="1"/>
  <c r="H41" i="2"/>
  <c r="N64" i="1"/>
  <c r="L69" i="1"/>
  <c r="L25" i="1" s="1"/>
  <c r="N58" i="1"/>
  <c r="N16" i="1" s="1"/>
  <c r="N18" i="1" s="1"/>
  <c r="L26" i="1"/>
  <c r="I41" i="2" l="1"/>
  <c r="J36" i="2"/>
  <c r="J39" i="2" s="1"/>
  <c r="N59" i="1"/>
  <c r="N61" i="1" s="1"/>
  <c r="N24" i="1" s="1"/>
  <c r="N26" i="1" s="1"/>
  <c r="N66" i="1"/>
  <c r="N17" i="1" s="1"/>
  <c r="N67" i="1"/>
  <c r="N69" i="1" s="1"/>
  <c r="N25" i="1" s="1"/>
  <c r="J41" i="2" l="1"/>
  <c r="L36" i="2"/>
  <c r="L39" i="2" s="1"/>
  <c r="L41" i="2" l="1"/>
  <c r="L16" i="2" s="1"/>
  <c r="L17" i="2" s="1"/>
  <c r="M36" i="2"/>
  <c r="M39" i="2" s="1"/>
  <c r="M41" i="2" s="1"/>
  <c r="M16" i="2" s="1"/>
  <c r="M17" i="2" s="1"/>
</calcChain>
</file>

<file path=xl/sharedStrings.xml><?xml version="1.0" encoding="utf-8"?>
<sst xmlns="http://schemas.openxmlformats.org/spreadsheetml/2006/main" count="114" uniqueCount="69">
  <si>
    <t>ATCO Electric Yukon (AEY)</t>
  </si>
  <si>
    <t>2023 - 2024 General Rate Application (GRA)</t>
  </si>
  <si>
    <t>Revised Continuity Schedule of No Cost Capital</t>
  </si>
  <si>
    <t>($000)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</si>
  <si>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</si>
  <si>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</si>
  <si>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</si>
  <si>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</si>
  <si>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</si>
  <si>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</si>
  <si>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</si>
  <si>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</si>
  <si>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No Cost Capital</t>
  </si>
  <si>
    <t>Deferred Pension and Regulatory Asset/Liability</t>
  </si>
  <si>
    <t>Mid-Year Balance Summary</t>
  </si>
  <si>
    <t>Other Post Employment Benefits (OPEB)</t>
  </si>
  <si>
    <t>Defined Benefit Pension</t>
  </si>
  <si>
    <t>Injuries &amp; Damages</t>
  </si>
  <si>
    <t>Total No Cost Capital Mid-Year Balance</t>
  </si>
  <si>
    <t>Balance at Beginning of Year</t>
  </si>
  <si>
    <t>Add: Charges</t>
  </si>
  <si>
    <t>Less: Cash Payments</t>
  </si>
  <si>
    <t>Balance at End of Year</t>
  </si>
  <si>
    <t>Mid-Year Balance</t>
  </si>
  <si>
    <t>(L.11+L.14) / 2</t>
  </si>
  <si>
    <r>
      <t>Defined Benefit Pension</t>
    </r>
    <r>
      <rPr>
        <b/>
        <vertAlign val="superscript"/>
        <sz val="12"/>
        <rFont val="Arial"/>
        <family val="2"/>
      </rPr>
      <t xml:space="preserve"> 1</t>
    </r>
  </si>
  <si>
    <t>(L.19+L.22) / 2</t>
  </si>
  <si>
    <t>Add: Write-off</t>
  </si>
  <si>
    <t>Less: Costs</t>
  </si>
  <si>
    <t>(L.26+L.29) / 2</t>
  </si>
  <si>
    <t>1. AEY has updated the forecast of Define Benefit Pension in the test periods as the most recent 2023 Actuarial Valuation Report becomes available during the information response period.</t>
  </si>
  <si>
    <t>Revised Schedule of Deferred Charges &amp; Credits</t>
  </si>
  <si>
    <t>Total Deferred Charges &amp; Credits Summary</t>
  </si>
  <si>
    <t>Write-off Summary</t>
  </si>
  <si>
    <t>Rate Case Costs</t>
  </si>
  <si>
    <t>L. 22</t>
  </si>
  <si>
    <t>Watson Lake LNG Study Costs</t>
  </si>
  <si>
    <t>L. 32</t>
  </si>
  <si>
    <t>Demand Side Management</t>
  </si>
  <si>
    <t>Pension Deferral Account</t>
  </si>
  <si>
    <t>L. 49</t>
  </si>
  <si>
    <t>ERA/IPP Legal Costs</t>
  </si>
  <si>
    <t>Total Write-off</t>
  </si>
  <si>
    <t>Deferred Credits Mid-Year Balance Summary</t>
  </si>
  <si>
    <t>Rate Case Reserve</t>
  </si>
  <si>
    <t>L. 26</t>
  </si>
  <si>
    <t>L. 35</t>
  </si>
  <si>
    <t>Demand Side Management Program Costs</t>
  </si>
  <si>
    <t>L. 44</t>
  </si>
  <si>
    <t>L. 52</t>
  </si>
  <si>
    <t>Total Deferred Credits Mid-Year Balance</t>
  </si>
  <si>
    <t>Add:   Rate Case Costs</t>
  </si>
  <si>
    <t>Less: Rate Case (Write-off) Credit</t>
  </si>
  <si>
    <t>Less: Adjustment for YUB 2022-13</t>
  </si>
  <si>
    <t>(L.20+L.24)/2</t>
  </si>
  <si>
    <t>Add: Costs/AFUDC</t>
  </si>
  <si>
    <t>Add: Transfers from Plant Additions</t>
  </si>
  <si>
    <t>Less: Write-off</t>
  </si>
  <si>
    <t>(L.29+L.33)/2</t>
  </si>
  <si>
    <t>Add: Costs</t>
  </si>
  <si>
    <t>Less: Transfer to Rate Base</t>
  </si>
  <si>
    <t>Less: Write Off</t>
  </si>
  <si>
    <t>(L.38+L.42)/2</t>
  </si>
  <si>
    <r>
      <t>Pension Deferral</t>
    </r>
    <r>
      <rPr>
        <u/>
        <vertAlign val="superscript"/>
        <sz val="11"/>
        <rFont val="Arial"/>
        <family val="2"/>
      </rPr>
      <t xml:space="preserve"> 1</t>
    </r>
  </si>
  <si>
    <t xml:space="preserve">Less: Write-off </t>
  </si>
  <si>
    <t>(L.47+L.50)/2</t>
  </si>
  <si>
    <t>EPA/IPP Legal Costs</t>
  </si>
  <si>
    <t>(L.55+L.58)/2</t>
  </si>
  <si>
    <t>1. AEY updates the Pension Deferral balance as the most recent 2023 Actuarial Valuation Report becomes available during the information response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</si>
</sst>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_(* #,##0.000_);_(* \(#,##0.000\);_(* &quot;-&quot;_);_(@_)"/>
    <numFmt numFmtId="169" formatCode="_(* #,##0.000_);_(* \(#,##0.000\);_(* &quot;-&quot;???_);_(@_)"/>
    <numFmt numFmtId="170" formatCode="_-* #,##0_-;\-* #,##0_-;_-* &quot;-&quot;??_-;_-@_-"/>
    <numFmt numFmtId="171" formatCode="_(* #,##0.000_);_(* \(#,##0.000\);_(* &quot;-&quot;??_);_(@_)"/>
  </numFmts>
  <fonts count="1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sz val="8"/>
      <name val="MS Sans Serif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MS Sans Serif"/>
      <family val="2"/>
    </font>
    <font>
      <b/>
      <u/>
      <sz val="11"/>
      <name val="Arial"/>
      <family val="2"/>
    </font>
    <font>
      <u val="singleAccounting"/>
      <sz val="11"/>
      <name val="Arial"/>
      <family val="2"/>
    </font>
    <font>
      <u/>
      <sz val="11"/>
      <name val="Arial"/>
      <family val="2"/>
    </font>
    <font>
      <u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5" fontId="2" fillId="0" borderId="0" xfId="1" applyNumberFormat="1" applyFont="1" applyFill="1" applyBorder="1"/>
    <xf numFmtId="0" fontId="1" fillId="0" borderId="0" xfId="0" applyFont="1" applyAlignment="1">
      <alignment horizontal="left" indent="2"/>
    </xf>
    <xf numFmtId="165" fontId="2" fillId="0" borderId="3" xfId="0" applyNumberFormat="1" applyFont="1" applyBorder="1"/>
    <xf numFmtId="167" fontId="5" fillId="0" borderId="0" xfId="0" applyNumberFormat="1" applyFont="1" applyAlignment="1">
      <alignment horizontal="left"/>
    </xf>
    <xf numFmtId="43" fontId="2" fillId="0" borderId="0" xfId="0" applyNumberFormat="1" applyFont="1"/>
    <xf numFmtId="0" fontId="2" fillId="0" borderId="0" xfId="0" applyFont="1" applyAlignment="1">
      <alignment horizontal="left" indent="6"/>
    </xf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2" fillId="0" borderId="0" xfId="0" applyFont="1" applyAlignment="1">
      <alignment horizontal="left" indent="2"/>
    </xf>
    <xf numFmtId="165" fontId="2" fillId="0" borderId="5" xfId="0" applyNumberFormat="1" applyFont="1" applyBorder="1"/>
    <xf numFmtId="49" fontId="1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37" fontId="2" fillId="0" borderId="0" xfId="0" applyNumberFormat="1" applyFont="1"/>
    <xf numFmtId="165" fontId="2" fillId="0" borderId="0" xfId="0" quotePrefix="1" applyNumberFormat="1" applyFont="1"/>
    <xf numFmtId="165" fontId="2" fillId="0" borderId="6" xfId="0" applyNumberFormat="1" applyFont="1" applyBorder="1"/>
    <xf numFmtId="165" fontId="2" fillId="0" borderId="6" xfId="1" applyNumberFormat="1" applyFont="1" applyFill="1" applyBorder="1"/>
    <xf numFmtId="171" fontId="2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164" fontId="10" fillId="0" borderId="0" xfId="0" applyNumberFormat="1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165" fontId="10" fillId="0" borderId="0" xfId="0" applyNumberFormat="1" applyFont="1"/>
    <xf numFmtId="165" fontId="10" fillId="0" borderId="0" xfId="1" applyNumberFormat="1" applyFont="1" applyFill="1" applyBorder="1"/>
    <xf numFmtId="0" fontId="9" fillId="0" borderId="0" xfId="0" applyFont="1" applyAlignment="1">
      <alignment horizontal="left" indent="2"/>
    </xf>
    <xf numFmtId="165" fontId="10" fillId="0" borderId="3" xfId="1" applyNumberFormat="1" applyFont="1" applyFill="1" applyBorder="1"/>
    <xf numFmtId="165" fontId="10" fillId="0" borderId="3" xfId="0" applyNumberFormat="1" applyFont="1" applyBorder="1"/>
    <xf numFmtId="167" fontId="13" fillId="0" borderId="0" xfId="0" applyNumberFormat="1" applyFont="1" applyAlignment="1">
      <alignment horizontal="left"/>
    </xf>
    <xf numFmtId="165" fontId="10" fillId="0" borderId="4" xfId="0" applyNumberFormat="1" applyFont="1" applyBorder="1"/>
    <xf numFmtId="0" fontId="14" fillId="0" borderId="0" xfId="0" applyFont="1"/>
    <xf numFmtId="43" fontId="10" fillId="0" borderId="0" xfId="0" applyNumberFormat="1" applyFont="1"/>
    <xf numFmtId="0" fontId="10" fillId="0" borderId="0" xfId="0" applyFont="1" applyAlignment="1">
      <alignment horizontal="left" indent="6"/>
    </xf>
    <xf numFmtId="43" fontId="10" fillId="0" borderId="0" xfId="1" applyNumberFormat="1" applyFont="1" applyFill="1" applyBorder="1"/>
    <xf numFmtId="165" fontId="10" fillId="0" borderId="1" xfId="0" applyNumberFormat="1" applyFont="1" applyBorder="1"/>
    <xf numFmtId="165" fontId="10" fillId="0" borderId="1" xfId="1" applyNumberFormat="1" applyFont="1" applyFill="1" applyBorder="1"/>
    <xf numFmtId="43" fontId="10" fillId="0" borderId="1" xfId="1" applyNumberFormat="1" applyFont="1" applyFill="1" applyBorder="1"/>
    <xf numFmtId="0" fontId="10" fillId="0" borderId="0" xfId="0" applyFont="1" applyAlignment="1">
      <alignment horizontal="left" indent="2"/>
    </xf>
    <xf numFmtId="165" fontId="10" fillId="0" borderId="5" xfId="0" applyNumberFormat="1" applyFont="1" applyBorder="1"/>
    <xf numFmtId="165" fontId="10" fillId="0" borderId="2" xfId="0" applyNumberFormat="1" applyFont="1" applyBorder="1"/>
    <xf numFmtId="165" fontId="10" fillId="0" borderId="0" xfId="0" applyNumberFormat="1" applyFont="1" applyAlignment="1">
      <alignment horizontal="center"/>
    </xf>
    <xf numFmtId="41" fontId="10" fillId="0" borderId="0" xfId="0" applyNumberFormat="1" applyFont="1" applyAlignment="1">
      <alignment horizontal="center"/>
    </xf>
    <xf numFmtId="41" fontId="10" fillId="0" borderId="0" xfId="0" applyNumberFormat="1" applyFont="1"/>
    <xf numFmtId="168" fontId="10" fillId="0" borderId="0" xfId="0" applyNumberFormat="1" applyFont="1" applyAlignment="1">
      <alignment horizontal="center"/>
    </xf>
    <xf numFmtId="169" fontId="10" fillId="0" borderId="0" xfId="0" applyNumberFormat="1" applyFont="1"/>
    <xf numFmtId="0" fontId="10" fillId="0" borderId="0" xfId="0" applyFont="1" applyAlignment="1">
      <alignment horizontal="right"/>
    </xf>
    <xf numFmtId="170" fontId="10" fillId="0" borderId="0" xfId="1" applyNumberFormat="1" applyFont="1" applyBorder="1" applyAlignment="1">
      <alignment horizontal="center"/>
    </xf>
    <xf numFmtId="170" fontId="10" fillId="0" borderId="0" xfId="1" applyNumberFormat="1" applyFont="1" applyBorder="1"/>
    <xf numFmtId="170" fontId="10" fillId="0" borderId="0" xfId="0" applyNumberFormat="1" applyFont="1"/>
    <xf numFmtId="170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6069-9CCE-4A84-8335-5CF7A68CC213}">
  <sheetPr>
    <pageSetUpPr fitToPage="1"/>
  </sheetPr>
  <dimension ref="A1:R46"/>
  <sheetViews>
    <sheetView tabSelected="1" view="pageBreakPreview" zoomScale="60" zoomScaleNormal="91" workbookViewId="0">
      <selection activeCell="B53" sqref="B53"/>
    </sheetView>
  </sheetViews>
  <sheetFormatPr defaultColWidth="7.54296875" defaultRowHeight="15.5" x14ac:dyDescent="0.35"/>
  <cols>
    <col min="1" max="1" width="7.453125" style="2" bestFit="1" customWidth="1"/>
    <col min="2" max="2" width="51.7265625" style="2" customWidth="1"/>
    <col min="3" max="3" width="34.54296875" style="5" bestFit="1" customWidth="1"/>
    <col min="4" max="4" width="9.7265625" style="5" bestFit="1" customWidth="1"/>
    <col min="5" max="5" width="9.7265625" style="2" bestFit="1" customWidth="1"/>
    <col min="6" max="9" width="12.7265625" style="2" customWidth="1"/>
    <col min="10" max="10" width="15.54296875" style="2" customWidth="1"/>
    <col min="11" max="11" width="2" style="2" customWidth="1"/>
    <col min="12" max="13" width="12.7265625" style="2" customWidth="1"/>
    <col min="14" max="14" width="2.1796875" style="2" customWidth="1"/>
    <col min="15" max="16" width="12.7265625" style="2" customWidth="1"/>
    <col min="17" max="17" width="2.1796875" style="2" customWidth="1"/>
    <col min="18" max="16384" width="7.54296875" style="2"/>
  </cols>
  <sheetData>
    <row r="1" spans="1:17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"/>
    </row>
    <row r="2" spans="1:17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7" x14ac:dyDescent="0.35">
      <c r="A3" s="3"/>
      <c r="B3" s="3"/>
      <c r="C3" s="3"/>
      <c r="D3" s="75"/>
      <c r="E3" s="75"/>
      <c r="F3" s="75"/>
      <c r="G3" s="75"/>
      <c r="H3" s="3"/>
      <c r="I3" s="3"/>
      <c r="J3" s="3"/>
      <c r="K3" s="3"/>
      <c r="L3" s="3"/>
      <c r="M3" s="3"/>
      <c r="N3" s="3"/>
      <c r="O3" s="3"/>
      <c r="P3" s="3"/>
      <c r="Q3" s="1"/>
    </row>
    <row r="4" spans="1:17" x14ac:dyDescent="0.35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6"/>
    </row>
    <row r="5" spans="1:17" x14ac:dyDescent="0.35">
      <c r="A5" s="25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</row>
    <row r="6" spans="1:17" x14ac:dyDescent="0.35">
      <c r="A6" s="3"/>
      <c r="B6" s="4"/>
      <c r="D6" s="26"/>
      <c r="E6" s="26"/>
      <c r="N6" s="27"/>
      <c r="O6" s="27"/>
      <c r="P6" s="27"/>
    </row>
    <row r="7" spans="1:17" x14ac:dyDescent="0.35">
      <c r="A7" s="6" t="s">
        <v>4</v>
      </c>
      <c r="B7" s="6"/>
      <c r="C7" s="6" t="s">
        <v>5</v>
      </c>
      <c r="D7" s="76" t="s">
        <v>6</v>
      </c>
      <c r="E7" s="76"/>
      <c r="F7" s="76"/>
      <c r="G7" s="76"/>
      <c r="H7" s="76"/>
      <c r="I7" s="76"/>
      <c r="J7" s="76"/>
      <c r="K7" s="6"/>
      <c r="L7" s="75" t="s">
        <v>7</v>
      </c>
      <c r="M7" s="75"/>
      <c r="N7" s="7"/>
      <c r="O7" s="76" t="s">
        <v>8</v>
      </c>
      <c r="P7" s="76"/>
      <c r="Q7" s="6"/>
    </row>
    <row r="8" spans="1:17" x14ac:dyDescent="0.35">
      <c r="A8" s="8" t="s">
        <v>9</v>
      </c>
      <c r="B8" s="8" t="s">
        <v>10</v>
      </c>
      <c r="C8" s="8" t="s">
        <v>11</v>
      </c>
      <c r="D8" s="8">
        <v>2016</v>
      </c>
      <c r="E8" s="8">
        <v>2017</v>
      </c>
      <c r="F8" s="8">
        <v>2018</v>
      </c>
      <c r="G8" s="8">
        <v>2019</v>
      </c>
      <c r="H8" s="8">
        <v>2020</v>
      </c>
      <c r="I8" s="8">
        <v>2021</v>
      </c>
      <c r="J8" s="8">
        <v>2022</v>
      </c>
      <c r="K8" s="6"/>
      <c r="L8" s="9">
        <v>2023</v>
      </c>
      <c r="M8" s="9">
        <v>2024</v>
      </c>
      <c r="N8" s="6"/>
      <c r="O8" s="8">
        <v>2016</v>
      </c>
      <c r="P8" s="8">
        <v>2017</v>
      </c>
      <c r="Q8" s="6"/>
    </row>
    <row r="10" spans="1:17" x14ac:dyDescent="0.35">
      <c r="A10" s="5">
        <v>1</v>
      </c>
      <c r="B10" s="7" t="s">
        <v>12</v>
      </c>
    </row>
    <row r="11" spans="1:17" ht="15" customHeight="1" x14ac:dyDescent="0.35">
      <c r="A11" s="5">
        <f t="shared" ref="A11:A41" si="0">A10+1</f>
        <v>2</v>
      </c>
      <c r="B11" s="7" t="s">
        <v>13</v>
      </c>
      <c r="H11" s="28"/>
    </row>
    <row r="12" spans="1:17" ht="15" customHeight="1" x14ac:dyDescent="0.35">
      <c r="A12" s="5">
        <f t="shared" si="0"/>
        <v>3</v>
      </c>
      <c r="B12" s="10"/>
      <c r="F12" s="14"/>
      <c r="G12" s="29"/>
      <c r="H12" s="29"/>
      <c r="I12" s="14"/>
      <c r="J12" s="14"/>
      <c r="K12" s="14"/>
      <c r="L12" s="14"/>
      <c r="M12" s="14"/>
      <c r="N12" s="14"/>
      <c r="O12" s="14"/>
      <c r="P12" s="14"/>
    </row>
    <row r="13" spans="1:17" ht="15" customHeight="1" x14ac:dyDescent="0.35">
      <c r="A13" s="5">
        <f t="shared" si="0"/>
        <v>4</v>
      </c>
      <c r="B13" s="12" t="s">
        <v>14</v>
      </c>
    </row>
    <row r="14" spans="1:17" ht="15" customHeight="1" x14ac:dyDescent="0.35">
      <c r="A14" s="5">
        <f t="shared" si="0"/>
        <v>5</v>
      </c>
      <c r="B14" s="2" t="s">
        <v>15</v>
      </c>
      <c r="D14" s="14">
        <v>537</v>
      </c>
      <c r="E14" s="14">
        <v>537</v>
      </c>
      <c r="F14" s="14">
        <v>536.99999999999989</v>
      </c>
      <c r="G14" s="14">
        <v>536.99999999999989</v>
      </c>
      <c r="H14" s="14">
        <v>536.99999999999966</v>
      </c>
      <c r="I14" s="14">
        <v>536.99999999999966</v>
      </c>
      <c r="J14" s="14">
        <v>536.99999999999989</v>
      </c>
      <c r="K14" s="14"/>
      <c r="L14" s="14">
        <f>L25</f>
        <v>536.99999999999989</v>
      </c>
      <c r="M14" s="14">
        <f>M25</f>
        <v>536.99999999999989</v>
      </c>
      <c r="N14" s="14"/>
      <c r="O14" s="14">
        <f>O25</f>
        <v>537</v>
      </c>
      <c r="P14" s="14">
        <f>P25</f>
        <v>537</v>
      </c>
    </row>
    <row r="15" spans="1:17" ht="15" customHeight="1" x14ac:dyDescent="0.35">
      <c r="A15" s="5">
        <f t="shared" si="0"/>
        <v>6</v>
      </c>
      <c r="B15" s="2" t="s">
        <v>16</v>
      </c>
      <c r="D15" s="14">
        <v>133</v>
      </c>
      <c r="E15" s="14">
        <v>128</v>
      </c>
      <c r="F15" s="14">
        <v>122.5</v>
      </c>
      <c r="G15" s="14">
        <v>118.5</v>
      </c>
      <c r="H15" s="14">
        <v>114.5</v>
      </c>
      <c r="I15" s="14">
        <v>110.60000000000001</v>
      </c>
      <c r="J15" s="14">
        <v>105.76000000000002</v>
      </c>
      <c r="K15" s="14"/>
      <c r="L15" s="14">
        <f>L33</f>
        <v>103.32000000000002</v>
      </c>
      <c r="M15" s="14">
        <f>M33</f>
        <v>103.32000000000002</v>
      </c>
      <c r="N15" s="14"/>
      <c r="O15" s="14">
        <f>O33</f>
        <v>140</v>
      </c>
      <c r="P15" s="14">
        <f>P33</f>
        <v>136</v>
      </c>
    </row>
    <row r="16" spans="1:17" ht="15" customHeight="1" x14ac:dyDescent="0.35">
      <c r="A16" s="5">
        <f t="shared" si="0"/>
        <v>7</v>
      </c>
      <c r="B16" s="2" t="s">
        <v>17</v>
      </c>
      <c r="D16" s="14">
        <v>32.75</v>
      </c>
      <c r="E16" s="14">
        <v>144.25</v>
      </c>
      <c r="F16" s="14">
        <v>255.75</v>
      </c>
      <c r="G16" s="14">
        <v>367.25</v>
      </c>
      <c r="H16" s="14">
        <v>478.75</v>
      </c>
      <c r="I16" s="14">
        <v>590.25</v>
      </c>
      <c r="J16" s="14">
        <v>701.40145000000007</v>
      </c>
      <c r="K16" s="14"/>
      <c r="L16" s="14">
        <f>+L41</f>
        <v>518.125</v>
      </c>
      <c r="M16" s="14">
        <f>+M41</f>
        <v>239.25</v>
      </c>
      <c r="N16" s="14"/>
      <c r="O16" s="14">
        <f>+O41</f>
        <v>-17.25</v>
      </c>
      <c r="P16" s="14">
        <f>+P41</f>
        <v>-5.75</v>
      </c>
    </row>
    <row r="17" spans="1:16" ht="20.25" customHeight="1" thickBot="1" x14ac:dyDescent="0.4">
      <c r="A17" s="5">
        <f t="shared" si="0"/>
        <v>8</v>
      </c>
      <c r="B17" s="16" t="s">
        <v>18</v>
      </c>
      <c r="D17" s="17">
        <f>SUM(D14:D16)</f>
        <v>702.75</v>
      </c>
      <c r="E17" s="17">
        <f t="shared" ref="E17:J17" si="1">SUM(E14:E16)</f>
        <v>809.25</v>
      </c>
      <c r="F17" s="17">
        <f t="shared" si="1"/>
        <v>915.24999999999989</v>
      </c>
      <c r="G17" s="17">
        <f t="shared" si="1"/>
        <v>1022.7499999999999</v>
      </c>
      <c r="H17" s="17">
        <f t="shared" si="1"/>
        <v>1130.2499999999995</v>
      </c>
      <c r="I17" s="17">
        <f t="shared" si="1"/>
        <v>1237.8499999999997</v>
      </c>
      <c r="J17" s="17">
        <f t="shared" si="1"/>
        <v>1344.1614500000001</v>
      </c>
      <c r="K17" s="14"/>
      <c r="L17" s="17">
        <f>SUM(L14:L16)</f>
        <v>1158.4449999999999</v>
      </c>
      <c r="M17" s="17">
        <f>SUM(M14:M16)</f>
        <v>879.56999999999994</v>
      </c>
      <c r="N17" s="14"/>
      <c r="O17" s="17">
        <f>SUM(O14:O16)</f>
        <v>659.75</v>
      </c>
      <c r="P17" s="17">
        <f>SUM(P14:P16)</f>
        <v>667.25</v>
      </c>
    </row>
    <row r="18" spans="1:16" ht="15" customHeight="1" thickTop="1" x14ac:dyDescent="0.65">
      <c r="A18" s="5">
        <f t="shared" si="0"/>
        <v>9</v>
      </c>
      <c r="B18" s="18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5">
      <c r="A19" s="5">
        <f t="shared" si="0"/>
        <v>10</v>
      </c>
      <c r="B19" s="7" t="s">
        <v>15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x14ac:dyDescent="0.35">
      <c r="A20" s="5">
        <f t="shared" si="0"/>
        <v>11</v>
      </c>
      <c r="B20" s="2" t="s">
        <v>19</v>
      </c>
      <c r="D20" s="14">
        <v>537</v>
      </c>
      <c r="E20" s="14">
        <v>537</v>
      </c>
      <c r="F20" s="14">
        <v>536.99999999999989</v>
      </c>
      <c r="G20" s="14">
        <v>536.99999999999989</v>
      </c>
      <c r="H20" s="14">
        <v>536.99999999999989</v>
      </c>
      <c r="I20" s="14">
        <v>536.99999999999943</v>
      </c>
      <c r="J20" s="14">
        <v>536.99999999999989</v>
      </c>
      <c r="K20" s="14"/>
      <c r="L20" s="14">
        <f>+J23</f>
        <v>536.99999999999989</v>
      </c>
      <c r="M20" s="14">
        <f>+L23</f>
        <v>536.99999999999989</v>
      </c>
      <c r="N20" s="14"/>
      <c r="O20" s="14">
        <v>537</v>
      </c>
      <c r="P20" s="14">
        <f>+O23</f>
        <v>537</v>
      </c>
    </row>
    <row r="21" spans="1:16" x14ac:dyDescent="0.35">
      <c r="A21" s="5">
        <f t="shared" si="0"/>
        <v>12</v>
      </c>
      <c r="B21" s="20" t="s">
        <v>20</v>
      </c>
      <c r="D21" s="14">
        <v>35.64378</v>
      </c>
      <c r="E21" s="14">
        <v>24.020179999999876</v>
      </c>
      <c r="F21" s="14">
        <v>29</v>
      </c>
      <c r="G21" s="14">
        <v>25</v>
      </c>
      <c r="H21" s="14">
        <v>68.567149999999558</v>
      </c>
      <c r="I21" s="14">
        <v>141.00000000000045</v>
      </c>
      <c r="J21" s="14">
        <v>73</v>
      </c>
      <c r="K21" s="14"/>
      <c r="L21" s="14">
        <f>J21</f>
        <v>73</v>
      </c>
      <c r="M21" s="14">
        <f>L21</f>
        <v>73</v>
      </c>
      <c r="N21" s="14"/>
      <c r="O21" s="14">
        <f>-O22</f>
        <v>37</v>
      </c>
      <c r="P21" s="14">
        <f>-P22</f>
        <v>37</v>
      </c>
    </row>
    <row r="22" spans="1:16" x14ac:dyDescent="0.35">
      <c r="A22" s="5">
        <f t="shared" si="0"/>
        <v>13</v>
      </c>
      <c r="B22" s="20" t="s">
        <v>21</v>
      </c>
      <c r="D22" s="30">
        <v>-35.64378</v>
      </c>
      <c r="E22" s="30">
        <v>-24.020180000000003</v>
      </c>
      <c r="F22" s="30">
        <v>-29</v>
      </c>
      <c r="G22" s="30">
        <v>-25</v>
      </c>
      <c r="H22" s="30">
        <v>-68.567149999999998</v>
      </c>
      <c r="I22" s="30">
        <v>-141</v>
      </c>
      <c r="J22" s="30">
        <v>-73</v>
      </c>
      <c r="K22" s="15"/>
      <c r="L22" s="31">
        <f>J22</f>
        <v>-73</v>
      </c>
      <c r="M22" s="31">
        <f>L22</f>
        <v>-73</v>
      </c>
      <c r="N22" s="15"/>
      <c r="O22" s="22">
        <v>-37</v>
      </c>
      <c r="P22" s="22">
        <v>-37</v>
      </c>
    </row>
    <row r="23" spans="1:16" x14ac:dyDescent="0.35">
      <c r="A23" s="5">
        <f t="shared" si="0"/>
        <v>14</v>
      </c>
      <c r="B23" s="2" t="s">
        <v>22</v>
      </c>
      <c r="D23" s="21">
        <f t="shared" ref="D23:J23" si="2">SUM(D20:D22)</f>
        <v>537</v>
      </c>
      <c r="E23" s="21">
        <f t="shared" si="2"/>
        <v>536.99999999999989</v>
      </c>
      <c r="F23" s="21">
        <f t="shared" si="2"/>
        <v>536.99999999999989</v>
      </c>
      <c r="G23" s="21">
        <f t="shared" si="2"/>
        <v>536.99999999999989</v>
      </c>
      <c r="H23" s="21">
        <f t="shared" si="2"/>
        <v>536.99999999999943</v>
      </c>
      <c r="I23" s="21">
        <f t="shared" si="2"/>
        <v>536.99999999999989</v>
      </c>
      <c r="J23" s="21">
        <f t="shared" si="2"/>
        <v>536.99999999999989</v>
      </c>
      <c r="K23" s="14"/>
      <c r="L23" s="21">
        <f>SUM(L20:L22)</f>
        <v>536.99999999999989</v>
      </c>
      <c r="M23" s="21">
        <f>SUM(M20:M22)</f>
        <v>536.99999999999989</v>
      </c>
      <c r="N23" s="14"/>
      <c r="O23" s="21">
        <f>SUM(O20:O22)</f>
        <v>537</v>
      </c>
      <c r="P23" s="21">
        <f>SUM(P20:P22)</f>
        <v>537</v>
      </c>
    </row>
    <row r="24" spans="1:16" x14ac:dyDescent="0.35">
      <c r="A24" s="5">
        <f t="shared" si="0"/>
        <v>15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ht="16" thickBot="1" x14ac:dyDescent="0.4">
      <c r="A25" s="5">
        <f t="shared" si="0"/>
        <v>16</v>
      </c>
      <c r="B25" s="2" t="s">
        <v>23</v>
      </c>
      <c r="C25" s="5" t="s">
        <v>24</v>
      </c>
      <c r="D25" s="24">
        <f>(D20+D23)/2</f>
        <v>537</v>
      </c>
      <c r="E25" s="24">
        <f t="shared" ref="E25:J25" si="3">(E20+E23)/2</f>
        <v>537</v>
      </c>
      <c r="F25" s="24">
        <f t="shared" si="3"/>
        <v>536.99999999999989</v>
      </c>
      <c r="G25" s="24">
        <f t="shared" si="3"/>
        <v>536.99999999999989</v>
      </c>
      <c r="H25" s="24">
        <f t="shared" si="3"/>
        <v>536.99999999999966</v>
      </c>
      <c r="I25" s="24">
        <f t="shared" si="3"/>
        <v>536.99999999999966</v>
      </c>
      <c r="J25" s="24">
        <f t="shared" si="3"/>
        <v>536.99999999999989</v>
      </c>
      <c r="K25" s="14"/>
      <c r="L25" s="24">
        <f>(L20+L23)/2</f>
        <v>536.99999999999989</v>
      </c>
      <c r="M25" s="24">
        <f>(M20+M23)/2</f>
        <v>536.99999999999989</v>
      </c>
      <c r="N25" s="14"/>
      <c r="O25" s="24">
        <f>(O20+O23)/2</f>
        <v>537</v>
      </c>
      <c r="P25" s="24">
        <f>(P20+P23)/2</f>
        <v>537</v>
      </c>
    </row>
    <row r="26" spans="1:16" ht="16" thickTop="1" x14ac:dyDescent="0.35">
      <c r="A26" s="5">
        <f t="shared" si="0"/>
        <v>17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ht="15" customHeight="1" x14ac:dyDescent="0.35">
      <c r="A27" s="5">
        <f t="shared" si="0"/>
        <v>18</v>
      </c>
      <c r="B27" s="7" t="s">
        <v>25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" customHeight="1" x14ac:dyDescent="0.35">
      <c r="A28" s="5">
        <f t="shared" si="0"/>
        <v>19</v>
      </c>
      <c r="B28" s="2" t="s">
        <v>19</v>
      </c>
      <c r="D28" s="14">
        <v>134</v>
      </c>
      <c r="E28" s="14">
        <v>132</v>
      </c>
      <c r="F28" s="14">
        <v>124</v>
      </c>
      <c r="G28" s="14">
        <v>121</v>
      </c>
      <c r="H28" s="14">
        <v>116</v>
      </c>
      <c r="I28" s="14">
        <v>113</v>
      </c>
      <c r="J28" s="14">
        <v>108.20000000000002</v>
      </c>
      <c r="K28" s="14"/>
      <c r="L28" s="14">
        <f>+J31</f>
        <v>103.32000000000002</v>
      </c>
      <c r="M28" s="14">
        <f>+L31</f>
        <v>103.32000000000002</v>
      </c>
      <c r="N28" s="14"/>
      <c r="O28" s="14">
        <v>142</v>
      </c>
      <c r="P28" s="14">
        <f>+O31</f>
        <v>138</v>
      </c>
    </row>
    <row r="29" spans="1:16" ht="15" customHeight="1" x14ac:dyDescent="0.35">
      <c r="A29" s="5">
        <f t="shared" si="0"/>
        <v>20</v>
      </c>
      <c r="B29" s="20" t="s">
        <v>20</v>
      </c>
      <c r="D29" s="14">
        <v>509</v>
      </c>
      <c r="E29" s="14">
        <v>505</v>
      </c>
      <c r="F29" s="14">
        <v>244</v>
      </c>
      <c r="G29" s="14">
        <v>244</v>
      </c>
      <c r="H29" s="14">
        <v>276</v>
      </c>
      <c r="I29" s="14">
        <v>251.9</v>
      </c>
      <c r="J29" s="14">
        <v>204</v>
      </c>
      <c r="K29" s="14"/>
      <c r="L29" s="14">
        <v>39</v>
      </c>
      <c r="M29" s="14">
        <f>L29</f>
        <v>39</v>
      </c>
      <c r="N29" s="14"/>
      <c r="O29" s="14">
        <v>505</v>
      </c>
      <c r="P29" s="14">
        <f>O29</f>
        <v>505</v>
      </c>
    </row>
    <row r="30" spans="1:16" x14ac:dyDescent="0.35">
      <c r="A30" s="5">
        <f t="shared" si="0"/>
        <v>21</v>
      </c>
      <c r="B30" s="20" t="s">
        <v>21</v>
      </c>
      <c r="D30" s="21">
        <v>-511</v>
      </c>
      <c r="E30" s="21">
        <v>-513</v>
      </c>
      <c r="F30" s="21">
        <v>-247</v>
      </c>
      <c r="G30" s="21">
        <v>-249</v>
      </c>
      <c r="H30" s="21">
        <v>-279</v>
      </c>
      <c r="I30" s="21">
        <v>-256.7</v>
      </c>
      <c r="J30" s="21">
        <v>-208.88</v>
      </c>
      <c r="K30" s="15"/>
      <c r="L30" s="22">
        <f>-L29</f>
        <v>-39</v>
      </c>
      <c r="M30" s="22">
        <f>L30</f>
        <v>-39</v>
      </c>
      <c r="N30" s="15"/>
      <c r="O30" s="22">
        <v>-509</v>
      </c>
      <c r="P30" s="22">
        <f>O30</f>
        <v>-509</v>
      </c>
    </row>
    <row r="31" spans="1:16" x14ac:dyDescent="0.35">
      <c r="A31" s="5">
        <f t="shared" si="0"/>
        <v>22</v>
      </c>
      <c r="B31" s="2" t="s">
        <v>22</v>
      </c>
      <c r="D31" s="21">
        <f t="shared" ref="D31:J31" si="4">D30+D29+D28</f>
        <v>132</v>
      </c>
      <c r="E31" s="21">
        <f t="shared" si="4"/>
        <v>124</v>
      </c>
      <c r="F31" s="21">
        <f t="shared" si="4"/>
        <v>121</v>
      </c>
      <c r="G31" s="21">
        <f t="shared" si="4"/>
        <v>116</v>
      </c>
      <c r="H31" s="21">
        <f t="shared" si="4"/>
        <v>113</v>
      </c>
      <c r="I31" s="21">
        <f t="shared" si="4"/>
        <v>108.20000000000002</v>
      </c>
      <c r="J31" s="21">
        <f t="shared" si="4"/>
        <v>103.32000000000002</v>
      </c>
      <c r="K31" s="14"/>
      <c r="L31" s="21">
        <f>L30+L29+L28</f>
        <v>103.32000000000002</v>
      </c>
      <c r="M31" s="21">
        <f>M30+M29+M28</f>
        <v>103.32000000000002</v>
      </c>
      <c r="N31" s="14"/>
      <c r="O31" s="21">
        <f>O30+O29+O28</f>
        <v>138</v>
      </c>
      <c r="P31" s="21">
        <f>P30+P29+P28</f>
        <v>134</v>
      </c>
    </row>
    <row r="32" spans="1:16" x14ac:dyDescent="0.35">
      <c r="A32" s="5">
        <f t="shared" si="0"/>
        <v>23</v>
      </c>
      <c r="B32" s="2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8" ht="16" thickBot="1" x14ac:dyDescent="0.4">
      <c r="A33" s="5">
        <f t="shared" si="0"/>
        <v>24</v>
      </c>
      <c r="B33" s="2" t="s">
        <v>23</v>
      </c>
      <c r="C33" s="5" t="s">
        <v>26</v>
      </c>
      <c r="D33" s="24">
        <f>(D31+D28)/2</f>
        <v>133</v>
      </c>
      <c r="E33" s="24">
        <f t="shared" ref="E33:I33" si="5">(E31+E28)/2</f>
        <v>128</v>
      </c>
      <c r="F33" s="24">
        <f t="shared" si="5"/>
        <v>122.5</v>
      </c>
      <c r="G33" s="24">
        <f t="shared" si="5"/>
        <v>118.5</v>
      </c>
      <c r="H33" s="24">
        <f t="shared" si="5"/>
        <v>114.5</v>
      </c>
      <c r="I33" s="24">
        <f t="shared" si="5"/>
        <v>110.60000000000001</v>
      </c>
      <c r="J33" s="24">
        <f>(J31+J28)/2</f>
        <v>105.76000000000002</v>
      </c>
      <c r="K33" s="14"/>
      <c r="L33" s="24">
        <f>(L31+L28)/2</f>
        <v>103.32000000000002</v>
      </c>
      <c r="M33" s="24">
        <f>(M31+M28)/2</f>
        <v>103.32000000000002</v>
      </c>
      <c r="N33" s="14"/>
      <c r="O33" s="24">
        <f>(O31+O28)/2</f>
        <v>140</v>
      </c>
      <c r="P33" s="24">
        <f>(P31+P28)/2</f>
        <v>136</v>
      </c>
    </row>
    <row r="34" spans="1:18" ht="16" thickTop="1" x14ac:dyDescent="0.35">
      <c r="A34" s="5">
        <f t="shared" si="0"/>
        <v>25</v>
      </c>
      <c r="B34" s="2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8" x14ac:dyDescent="0.35">
      <c r="A35" s="5">
        <f t="shared" si="0"/>
        <v>26</v>
      </c>
      <c r="B35" s="7" t="s">
        <v>17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8" x14ac:dyDescent="0.35">
      <c r="A36" s="5">
        <f t="shared" si="0"/>
        <v>27</v>
      </c>
      <c r="B36" s="2" t="s">
        <v>19</v>
      </c>
      <c r="D36" s="14">
        <v>-23</v>
      </c>
      <c r="E36" s="14">
        <f t="shared" ref="E36:J36" si="6">D39</f>
        <v>88.5</v>
      </c>
      <c r="F36" s="14">
        <f t="shared" si="6"/>
        <v>100</v>
      </c>
      <c r="G36" s="14">
        <f t="shared" si="6"/>
        <v>211.5</v>
      </c>
      <c r="H36" s="14">
        <f t="shared" si="6"/>
        <v>323</v>
      </c>
      <c r="I36" s="14">
        <f t="shared" si="6"/>
        <v>434.5</v>
      </c>
      <c r="J36" s="14">
        <f t="shared" si="6"/>
        <v>546</v>
      </c>
      <c r="K36" s="14"/>
      <c r="L36" s="14">
        <f>+J39</f>
        <v>657.5</v>
      </c>
      <c r="M36" s="14">
        <f>+L39</f>
        <v>378.75</v>
      </c>
      <c r="N36" s="14"/>
      <c r="O36" s="14">
        <v>-23</v>
      </c>
      <c r="P36" s="14">
        <f>+O39</f>
        <v>-11.5</v>
      </c>
    </row>
    <row r="37" spans="1:18" x14ac:dyDescent="0.35">
      <c r="A37" s="5">
        <f t="shared" si="0"/>
        <v>28</v>
      </c>
      <c r="B37" s="20" t="s">
        <v>27</v>
      </c>
      <c r="D37" s="14">
        <v>111.5</v>
      </c>
      <c r="E37" s="14">
        <v>111.5</v>
      </c>
      <c r="F37" s="14">
        <v>111.5</v>
      </c>
      <c r="G37" s="14">
        <v>111.5</v>
      </c>
      <c r="H37" s="14">
        <v>111.5</v>
      </c>
      <c r="I37" s="14">
        <v>111.5</v>
      </c>
      <c r="J37" s="14">
        <v>111.5</v>
      </c>
      <c r="K37" s="14"/>
      <c r="L37" s="14">
        <v>-278.75</v>
      </c>
      <c r="M37" s="14">
        <v>-279</v>
      </c>
      <c r="N37" s="14"/>
      <c r="O37" s="14">
        <v>111.5</v>
      </c>
      <c r="P37" s="14">
        <v>111.5</v>
      </c>
      <c r="R37" s="32"/>
    </row>
    <row r="38" spans="1:18" x14ac:dyDescent="0.35">
      <c r="A38" s="5">
        <f t="shared" si="0"/>
        <v>29</v>
      </c>
      <c r="B38" s="20" t="s">
        <v>28</v>
      </c>
      <c r="D38" s="21">
        <v>0</v>
      </c>
      <c r="E38" s="21">
        <v>-100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14"/>
      <c r="L38" s="21">
        <v>0</v>
      </c>
      <c r="M38" s="21">
        <v>0</v>
      </c>
      <c r="N38" s="14"/>
      <c r="O38" s="21">
        <v>-100</v>
      </c>
      <c r="P38" s="21">
        <v>-100</v>
      </c>
    </row>
    <row r="39" spans="1:18" x14ac:dyDescent="0.35">
      <c r="A39" s="5">
        <f t="shared" si="0"/>
        <v>30</v>
      </c>
      <c r="B39" s="2" t="s">
        <v>22</v>
      </c>
      <c r="D39" s="21">
        <f t="shared" ref="D39:J39" si="7">D36+D37+D38:D38</f>
        <v>88.5</v>
      </c>
      <c r="E39" s="21">
        <f>E36+E37+E38:E38</f>
        <v>100</v>
      </c>
      <c r="F39" s="21">
        <f t="shared" si="7"/>
        <v>211.5</v>
      </c>
      <c r="G39" s="21">
        <f t="shared" si="7"/>
        <v>323</v>
      </c>
      <c r="H39" s="21">
        <f t="shared" si="7"/>
        <v>434.5</v>
      </c>
      <c r="I39" s="21">
        <f t="shared" si="7"/>
        <v>546</v>
      </c>
      <c r="J39" s="21">
        <f t="shared" si="7"/>
        <v>657.5</v>
      </c>
      <c r="K39" s="14"/>
      <c r="L39" s="21">
        <f>L36+L37+L38:L38</f>
        <v>378.75</v>
      </c>
      <c r="M39" s="21">
        <f>M36+M37+M38:M38</f>
        <v>99.75</v>
      </c>
      <c r="N39" s="14"/>
      <c r="O39" s="21">
        <f>O36+O37+O38:O38</f>
        <v>-11.5</v>
      </c>
      <c r="P39" s="21">
        <f>P36+P37+P38:P38</f>
        <v>0</v>
      </c>
    </row>
    <row r="40" spans="1:18" x14ac:dyDescent="0.35">
      <c r="A40" s="5">
        <f t="shared" si="0"/>
        <v>31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8" ht="16" thickBot="1" x14ac:dyDescent="0.4">
      <c r="A41" s="5">
        <f t="shared" si="0"/>
        <v>32</v>
      </c>
      <c r="B41" s="2" t="s">
        <v>23</v>
      </c>
      <c r="C41" s="5" t="s">
        <v>29</v>
      </c>
      <c r="D41" s="24">
        <f>(D39+D36)/2</f>
        <v>32.75</v>
      </c>
      <c r="E41" s="24">
        <f t="shared" ref="E41:J41" si="8">(E39+E36)/2</f>
        <v>94.25</v>
      </c>
      <c r="F41" s="24">
        <f t="shared" si="8"/>
        <v>155.75</v>
      </c>
      <c r="G41" s="24">
        <f t="shared" si="8"/>
        <v>267.25</v>
      </c>
      <c r="H41" s="24">
        <f t="shared" si="8"/>
        <v>378.75</v>
      </c>
      <c r="I41" s="24">
        <f t="shared" si="8"/>
        <v>490.25</v>
      </c>
      <c r="J41" s="24">
        <f t="shared" si="8"/>
        <v>601.75</v>
      </c>
      <c r="K41" s="14"/>
      <c r="L41" s="24">
        <f>(L39+L36)/2</f>
        <v>518.125</v>
      </c>
      <c r="M41" s="24">
        <f>(M39+M36)/2</f>
        <v>239.25</v>
      </c>
      <c r="N41" s="14"/>
      <c r="O41" s="24">
        <f>(O39+O36)/2</f>
        <v>-17.25</v>
      </c>
      <c r="P41" s="24">
        <f>(P39+P36)/2</f>
        <v>-5.75</v>
      </c>
    </row>
    <row r="42" spans="1:18" ht="16" thickTop="1" x14ac:dyDescent="0.35">
      <c r="A42" s="5"/>
      <c r="B42" s="13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4" spans="1:18" x14ac:dyDescent="0.35">
      <c r="B44" s="2" t="s">
        <v>30</v>
      </c>
    </row>
    <row r="45" spans="1:18" x14ac:dyDescent="0.35">
      <c r="J45" s="14"/>
      <c r="L45" s="19"/>
    </row>
    <row r="46" spans="1:18" x14ac:dyDescent="0.35">
      <c r="L46" s="19"/>
    </row>
  </sheetData>
  <mergeCells count="5">
    <mergeCell ref="A4:P4"/>
    <mergeCell ref="D7:J7"/>
    <mergeCell ref="L7:M7"/>
    <mergeCell ref="O7:P7"/>
    <mergeCell ref="D3:G3"/>
  </mergeCells>
  <printOptions horizontalCentered="1"/>
  <pageMargins left="0.5" right="0.5" top="0.75" bottom="0.75" header="0.5" footer="0.5"/>
  <pageSetup scale="55" orientation="landscape" useFirstPageNumber="1" r:id="rId1"/>
  <headerFooter alignWithMargins="0">
    <oddHeader>&amp;R&amp;"Arial,Bold"AEY-UCG-050(b)
Attachment 1
&amp;A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A41D-765B-404C-BD6D-B44C0012AB62}">
  <sheetPr>
    <pageSetUpPr fitToPage="1"/>
  </sheetPr>
  <dimension ref="A1:X81"/>
  <sheetViews>
    <sheetView view="pageBreakPreview" zoomScale="60" zoomScaleNormal="90" workbookViewId="0">
      <selection activeCell="E3" sqref="E3:G3"/>
    </sheetView>
  </sheetViews>
  <sheetFormatPr defaultColWidth="7.54296875" defaultRowHeight="14" x14ac:dyDescent="0.3"/>
  <cols>
    <col min="1" max="1" width="7.81640625" style="35" bestFit="1" customWidth="1"/>
    <col min="2" max="2" width="52.453125" style="35" customWidth="1"/>
    <col min="3" max="3" width="17.81640625" style="38" bestFit="1" customWidth="1"/>
    <col min="4" max="4" width="17.81640625" style="38" customWidth="1"/>
    <col min="5" max="5" width="10.54296875" style="35" customWidth="1"/>
    <col min="6" max="10" width="12.7265625" style="35" customWidth="1"/>
    <col min="11" max="11" width="2" style="35" customWidth="1"/>
    <col min="12" max="12" width="12.7265625" style="35" customWidth="1"/>
    <col min="13" max="13" width="2.453125" style="35" customWidth="1"/>
    <col min="14" max="14" width="12.7265625" style="35" customWidth="1"/>
    <col min="15" max="15" width="2.1796875" style="35" customWidth="1"/>
    <col min="16" max="16" width="12.7265625" style="35" customWidth="1"/>
    <col min="17" max="17" width="2.1796875" style="35" customWidth="1"/>
    <col min="18" max="18" width="12.7265625" style="35" customWidth="1"/>
    <col min="19" max="19" width="2.1796875" style="35" customWidth="1"/>
    <col min="20" max="21" width="7.54296875" style="35"/>
    <col min="22" max="22" width="9.81640625" style="35" bestFit="1" customWidth="1"/>
    <col min="23" max="16384" width="7.54296875" style="35"/>
  </cols>
  <sheetData>
    <row r="1" spans="1:19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34"/>
    </row>
    <row r="2" spans="1:19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34"/>
    </row>
    <row r="3" spans="1:19" x14ac:dyDescent="0.3">
      <c r="A3" s="36"/>
      <c r="B3" s="36"/>
      <c r="C3" s="36"/>
      <c r="D3" s="36"/>
      <c r="E3" s="77"/>
      <c r="F3" s="77"/>
      <c r="G3" s="77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/>
    </row>
    <row r="4" spans="1:19" x14ac:dyDescent="0.3">
      <c r="A4" s="77" t="s">
        <v>31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9" x14ac:dyDescent="0.3">
      <c r="A5" s="78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9" x14ac:dyDescent="0.3">
      <c r="A6" s="36"/>
      <c r="B6" s="37"/>
      <c r="J6" s="39"/>
      <c r="K6" s="39"/>
      <c r="L6" s="39"/>
      <c r="M6" s="39"/>
      <c r="N6" s="39"/>
      <c r="O6" s="39"/>
      <c r="P6" s="33"/>
      <c r="Q6" s="39"/>
      <c r="R6" s="33"/>
      <c r="S6" s="40"/>
    </row>
    <row r="7" spans="1:19" x14ac:dyDescent="0.3">
      <c r="A7" s="33" t="s">
        <v>4</v>
      </c>
      <c r="B7" s="33"/>
      <c r="C7" s="33" t="s">
        <v>5</v>
      </c>
      <c r="D7" s="79" t="s">
        <v>6</v>
      </c>
      <c r="E7" s="79"/>
      <c r="F7" s="79"/>
      <c r="G7" s="79"/>
      <c r="H7" s="79"/>
      <c r="I7" s="79"/>
      <c r="J7" s="79"/>
      <c r="K7" s="33"/>
      <c r="L7" s="77" t="s">
        <v>7</v>
      </c>
      <c r="M7" s="77"/>
      <c r="N7" s="77"/>
      <c r="O7" s="40"/>
      <c r="P7" s="79" t="s">
        <v>8</v>
      </c>
      <c r="Q7" s="79"/>
      <c r="R7" s="79"/>
      <c r="S7" s="40"/>
    </row>
    <row r="8" spans="1:19" x14ac:dyDescent="0.3">
      <c r="A8" s="41" t="s">
        <v>9</v>
      </c>
      <c r="B8" s="41" t="s">
        <v>10</v>
      </c>
      <c r="C8" s="41" t="s">
        <v>11</v>
      </c>
      <c r="D8" s="41">
        <v>2016</v>
      </c>
      <c r="E8" s="41">
        <v>2017</v>
      </c>
      <c r="F8" s="41">
        <v>2018</v>
      </c>
      <c r="G8" s="41">
        <v>2019</v>
      </c>
      <c r="H8" s="41">
        <v>2020</v>
      </c>
      <c r="I8" s="41">
        <v>2021</v>
      </c>
      <c r="J8" s="41">
        <v>2022</v>
      </c>
      <c r="K8" s="33"/>
      <c r="L8" s="42">
        <v>2023</v>
      </c>
      <c r="M8" s="42"/>
      <c r="N8" s="42">
        <v>2024</v>
      </c>
      <c r="O8" s="33"/>
      <c r="P8" s="41">
        <v>2016</v>
      </c>
      <c r="Q8" s="33"/>
      <c r="R8" s="41">
        <v>2017</v>
      </c>
      <c r="S8" s="40"/>
    </row>
    <row r="9" spans="1:19" ht="15" customHeight="1" x14ac:dyDescent="0.3"/>
    <row r="10" spans="1:19" ht="15" customHeight="1" x14ac:dyDescent="0.3">
      <c r="A10" s="38">
        <v>1</v>
      </c>
      <c r="B10" s="43" t="s">
        <v>32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9" ht="15" customHeight="1" x14ac:dyDescent="0.3">
      <c r="A11" s="38">
        <f t="shared" ref="A11:A69" si="0">A10+1</f>
        <v>2</v>
      </c>
      <c r="B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19" ht="15" customHeight="1" x14ac:dyDescent="0.3">
      <c r="A12" s="38">
        <f t="shared" si="0"/>
        <v>3</v>
      </c>
      <c r="B12" s="45" t="s">
        <v>33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9" ht="15" customHeight="1" x14ac:dyDescent="0.3">
      <c r="A13" s="38">
        <f t="shared" si="0"/>
        <v>4</v>
      </c>
      <c r="B13" s="46" t="s">
        <v>34</v>
      </c>
      <c r="C13" s="38" t="s">
        <v>35</v>
      </c>
      <c r="D13" s="47">
        <f>D31</f>
        <v>-312.5</v>
      </c>
      <c r="E13" s="47">
        <f t="shared" ref="E13:I13" si="1">E31</f>
        <v>-312.5</v>
      </c>
      <c r="F13" s="47">
        <f t="shared" si="1"/>
        <v>-312.5000399999999</v>
      </c>
      <c r="G13" s="47">
        <f t="shared" si="1"/>
        <v>-312.5000399999999</v>
      </c>
      <c r="H13" s="47">
        <f t="shared" si="1"/>
        <v>-312.5000399999999</v>
      </c>
      <c r="I13" s="47">
        <f t="shared" si="1"/>
        <v>-312.5000399999999</v>
      </c>
      <c r="J13" s="47">
        <f>J31+J32</f>
        <v>-177.88617999999991</v>
      </c>
      <c r="K13" s="47"/>
      <c r="L13" s="47">
        <f>L31</f>
        <v>-156.25001999999995</v>
      </c>
      <c r="M13" s="47"/>
      <c r="N13" s="47">
        <f>N31</f>
        <v>-202.87778289471566</v>
      </c>
      <c r="O13" s="47"/>
      <c r="P13" s="47">
        <v>-312.5</v>
      </c>
      <c r="Q13" s="47"/>
      <c r="R13" s="47">
        <v>-312.95999999999992</v>
      </c>
    </row>
    <row r="14" spans="1:19" ht="15" customHeight="1" x14ac:dyDescent="0.3">
      <c r="A14" s="38">
        <f t="shared" si="0"/>
        <v>5</v>
      </c>
      <c r="B14" s="46" t="s">
        <v>36</v>
      </c>
      <c r="C14" s="38" t="s">
        <v>37</v>
      </c>
      <c r="D14" s="47">
        <f>D41</f>
        <v>-98.6</v>
      </c>
      <c r="E14" s="47">
        <f t="shared" ref="E14:J14" si="2">E41</f>
        <v>-98.6</v>
      </c>
      <c r="F14" s="47">
        <f t="shared" si="2"/>
        <v>-98.778360000000006</v>
      </c>
      <c r="G14" s="47">
        <f t="shared" si="2"/>
        <v>-98.778360000000006</v>
      </c>
      <c r="H14" s="47">
        <f t="shared" si="2"/>
        <v>-98.778360000000006</v>
      </c>
      <c r="I14" s="47">
        <f t="shared" si="2"/>
        <v>-98.778360000000006</v>
      </c>
      <c r="J14" s="47">
        <f t="shared" si="2"/>
        <v>-98.778360000000006</v>
      </c>
      <c r="K14" s="48"/>
      <c r="L14" s="48">
        <f>L41</f>
        <v>74.351310000000041</v>
      </c>
      <c r="M14" s="48"/>
      <c r="N14" s="48">
        <f>N41</f>
        <v>123.74049000000005</v>
      </c>
      <c r="O14" s="48"/>
      <c r="P14" s="48">
        <v>-98.6</v>
      </c>
      <c r="Q14" s="48"/>
      <c r="R14" s="48">
        <v>-98.6</v>
      </c>
    </row>
    <row r="15" spans="1:19" ht="15" customHeight="1" x14ac:dyDescent="0.3">
      <c r="A15" s="38">
        <f t="shared" si="0"/>
        <v>6</v>
      </c>
      <c r="B15" s="46" t="s">
        <v>38</v>
      </c>
      <c r="D15" s="47">
        <f t="shared" ref="D15:N15" si="3">D50</f>
        <v>0</v>
      </c>
      <c r="E15" s="47">
        <f t="shared" si="3"/>
        <v>0</v>
      </c>
      <c r="F15" s="47">
        <f t="shared" si="3"/>
        <v>0</v>
      </c>
      <c r="G15" s="47">
        <f t="shared" si="3"/>
        <v>0</v>
      </c>
      <c r="H15" s="47">
        <f t="shared" si="3"/>
        <v>0</v>
      </c>
      <c r="I15" s="47">
        <f t="shared" si="3"/>
        <v>0</v>
      </c>
      <c r="J15" s="47">
        <f t="shared" si="3"/>
        <v>0</v>
      </c>
      <c r="K15" s="47"/>
      <c r="L15" s="47">
        <f t="shared" si="3"/>
        <v>0</v>
      </c>
      <c r="M15" s="47"/>
      <c r="N15" s="47">
        <f t="shared" si="3"/>
        <v>0</v>
      </c>
      <c r="O15" s="48"/>
      <c r="P15" s="48"/>
      <c r="Q15" s="48"/>
      <c r="R15" s="48"/>
    </row>
    <row r="16" spans="1:19" ht="15" customHeight="1" x14ac:dyDescent="0.3">
      <c r="A16" s="38">
        <f t="shared" si="0"/>
        <v>7</v>
      </c>
      <c r="B16" s="46" t="s">
        <v>39</v>
      </c>
      <c r="C16" s="38" t="s">
        <v>40</v>
      </c>
      <c r="D16" s="47">
        <f>D58</f>
        <v>77</v>
      </c>
      <c r="E16" s="47">
        <f t="shared" ref="E16:J16" si="4">E58</f>
        <v>77</v>
      </c>
      <c r="F16" s="47">
        <f t="shared" si="4"/>
        <v>76.775000000000006</v>
      </c>
      <c r="G16" s="47">
        <f t="shared" si="4"/>
        <v>76.774559999999994</v>
      </c>
      <c r="H16" s="47">
        <f t="shared" si="4"/>
        <v>76.774559999999994</v>
      </c>
      <c r="I16" s="47">
        <f t="shared" si="4"/>
        <v>77</v>
      </c>
      <c r="J16" s="47">
        <f t="shared" si="4"/>
        <v>76.774559999999994</v>
      </c>
      <c r="K16" s="48"/>
      <c r="L16" s="48">
        <f>L58</f>
        <v>192.11504356164383</v>
      </c>
      <c r="M16" s="48"/>
      <c r="N16" s="48">
        <f>N58</f>
        <v>192.11504356164383</v>
      </c>
      <c r="O16" s="48"/>
      <c r="P16" s="48">
        <v>77</v>
      </c>
      <c r="Q16" s="48"/>
      <c r="R16" s="48">
        <v>77</v>
      </c>
    </row>
    <row r="17" spans="1:24" ht="15" customHeight="1" x14ac:dyDescent="0.3">
      <c r="A17" s="38">
        <f t="shared" si="0"/>
        <v>8</v>
      </c>
      <c r="B17" s="46" t="s">
        <v>41</v>
      </c>
      <c r="D17" s="47">
        <f t="shared" ref="D17:J17" si="5">D66</f>
        <v>0</v>
      </c>
      <c r="E17" s="47">
        <f t="shared" si="5"/>
        <v>0</v>
      </c>
      <c r="F17" s="47">
        <f t="shared" si="5"/>
        <v>0</v>
      </c>
      <c r="G17" s="47">
        <f t="shared" si="5"/>
        <v>0</v>
      </c>
      <c r="H17" s="47">
        <f t="shared" si="5"/>
        <v>0</v>
      </c>
      <c r="I17" s="47">
        <f t="shared" si="5"/>
        <v>0</v>
      </c>
      <c r="J17" s="47">
        <f t="shared" si="5"/>
        <v>0</v>
      </c>
      <c r="K17" s="48"/>
      <c r="L17" s="47">
        <f>-L66</f>
        <v>93.673725000000005</v>
      </c>
      <c r="M17" s="48"/>
      <c r="N17" s="47">
        <f>-N66</f>
        <v>93.673725000000005</v>
      </c>
      <c r="O17" s="48"/>
      <c r="P17" s="48">
        <v>0</v>
      </c>
      <c r="Q17" s="48"/>
      <c r="R17" s="48">
        <v>0</v>
      </c>
    </row>
    <row r="18" spans="1:24" ht="15" customHeight="1" thickBot="1" x14ac:dyDescent="0.35">
      <c r="A18" s="38">
        <f t="shared" si="0"/>
        <v>9</v>
      </c>
      <c r="B18" s="49" t="s">
        <v>42</v>
      </c>
      <c r="D18" s="50">
        <f t="shared" ref="D18:I18" si="6">SUM(D13:D17)</f>
        <v>-334.1</v>
      </c>
      <c r="E18" s="50">
        <f t="shared" si="6"/>
        <v>-334.1</v>
      </c>
      <c r="F18" s="50">
        <f t="shared" si="6"/>
        <v>-334.50339999999994</v>
      </c>
      <c r="G18" s="50">
        <f t="shared" si="6"/>
        <v>-334.50383999999991</v>
      </c>
      <c r="H18" s="50">
        <f t="shared" si="6"/>
        <v>-334.50383999999991</v>
      </c>
      <c r="I18" s="50">
        <f t="shared" si="6"/>
        <v>-334.27839999999992</v>
      </c>
      <c r="J18" s="50">
        <f>SUM(J13:J17)</f>
        <v>-199.88997999999992</v>
      </c>
      <c r="K18" s="48"/>
      <c r="L18" s="50">
        <f>SUM(L13:L17)</f>
        <v>203.89005856164391</v>
      </c>
      <c r="M18" s="48"/>
      <c r="N18" s="50">
        <f>SUM(N13:N16)</f>
        <v>112.97775066692822</v>
      </c>
      <c r="O18" s="48"/>
      <c r="P18" s="50">
        <v>-334.1</v>
      </c>
      <c r="Q18" s="48"/>
      <c r="R18" s="50">
        <v>-334.55999999999995</v>
      </c>
    </row>
    <row r="19" spans="1:24" ht="15" customHeight="1" thickTop="1" x14ac:dyDescent="0.3">
      <c r="A19" s="38">
        <f t="shared" si="0"/>
        <v>10</v>
      </c>
      <c r="B19" s="43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24" ht="15" customHeight="1" x14ac:dyDescent="0.3">
      <c r="A20" s="38">
        <f t="shared" si="0"/>
        <v>11</v>
      </c>
      <c r="B20" s="45" t="s">
        <v>43</v>
      </c>
      <c r="D20" s="35"/>
    </row>
    <row r="21" spans="1:24" ht="15" customHeight="1" x14ac:dyDescent="0.3">
      <c r="A21" s="38">
        <f t="shared" si="0"/>
        <v>12</v>
      </c>
      <c r="B21" s="46" t="s">
        <v>44</v>
      </c>
      <c r="C21" s="38" t="s">
        <v>45</v>
      </c>
      <c r="D21" s="47">
        <f t="shared" ref="D21:I21" si="7">D35</f>
        <v>1.1599999999999966</v>
      </c>
      <c r="E21" s="47">
        <f t="shared" si="7"/>
        <v>-45.34</v>
      </c>
      <c r="F21" s="47">
        <f t="shared" si="7"/>
        <v>-209.84001999999998</v>
      </c>
      <c r="G21" s="47">
        <f t="shared" si="7"/>
        <v>-522.34005999999988</v>
      </c>
      <c r="H21" s="47">
        <f t="shared" si="7"/>
        <v>-834.84009999999978</v>
      </c>
      <c r="I21" s="47">
        <f t="shared" si="7"/>
        <v>-1147.3401399999998</v>
      </c>
      <c r="J21" s="47">
        <f>J35</f>
        <v>-1392.5332499999997</v>
      </c>
      <c r="K21" s="47"/>
      <c r="L21" s="47">
        <f>L35</f>
        <v>-792.85837829338709</v>
      </c>
      <c r="M21" s="47"/>
      <c r="N21" s="47">
        <f>N35</f>
        <v>-52.120208293387236</v>
      </c>
      <c r="O21" s="47"/>
      <c r="P21" s="47">
        <v>176.18499999999995</v>
      </c>
      <c r="Q21" s="47"/>
      <c r="R21" s="47">
        <v>156.47999999999996</v>
      </c>
    </row>
    <row r="22" spans="1:24" ht="15" customHeight="1" x14ac:dyDescent="0.3">
      <c r="A22" s="38">
        <f t="shared" si="0"/>
        <v>13</v>
      </c>
      <c r="B22" s="46" t="s">
        <v>36</v>
      </c>
      <c r="C22" s="38" t="s">
        <v>46</v>
      </c>
      <c r="D22" s="47">
        <f>D44</f>
        <v>262.7</v>
      </c>
      <c r="E22" s="47">
        <f t="shared" ref="E22:J22" si="8">E44</f>
        <v>345.09999999999997</v>
      </c>
      <c r="F22" s="47">
        <f t="shared" si="8"/>
        <v>246.41081999999994</v>
      </c>
      <c r="G22" s="47">
        <f t="shared" si="8"/>
        <v>147.63245999999992</v>
      </c>
      <c r="H22" s="47">
        <f t="shared" si="8"/>
        <v>48.854099999999924</v>
      </c>
      <c r="I22" s="47">
        <f t="shared" si="8"/>
        <v>-49.924260000000082</v>
      </c>
      <c r="J22" s="47">
        <f t="shared" si="8"/>
        <v>-148.70262000000008</v>
      </c>
      <c r="K22" s="47"/>
      <c r="L22" s="47">
        <f>L44</f>
        <v>-160.91614500000009</v>
      </c>
      <c r="M22" s="47"/>
      <c r="N22" s="47">
        <f>N44</f>
        <v>-61.870245000000025</v>
      </c>
      <c r="O22" s="47"/>
      <c r="P22" s="47">
        <v>262.7</v>
      </c>
      <c r="Q22" s="47"/>
      <c r="R22" s="47">
        <v>345.09999999999997</v>
      </c>
    </row>
    <row r="23" spans="1:24" ht="15" customHeight="1" x14ac:dyDescent="0.3">
      <c r="A23" s="38">
        <f t="shared" si="0"/>
        <v>14</v>
      </c>
      <c r="B23" s="46" t="s">
        <v>47</v>
      </c>
      <c r="C23" s="38" t="s">
        <v>48</v>
      </c>
      <c r="D23" s="47">
        <f t="shared" ref="D23:J23" si="9">D53</f>
        <v>199.12</v>
      </c>
      <c r="E23" s="47">
        <f t="shared" si="9"/>
        <v>0</v>
      </c>
      <c r="F23" s="47">
        <f t="shared" si="9"/>
        <v>0</v>
      </c>
      <c r="G23" s="47">
        <f t="shared" si="9"/>
        <v>0</v>
      </c>
      <c r="H23" s="47">
        <f t="shared" si="9"/>
        <v>0</v>
      </c>
      <c r="I23" s="47">
        <f t="shared" si="9"/>
        <v>0</v>
      </c>
      <c r="J23" s="47">
        <f t="shared" si="9"/>
        <v>0</v>
      </c>
      <c r="K23" s="47"/>
      <c r="L23" s="47">
        <f>L53</f>
        <v>0</v>
      </c>
      <c r="M23" s="47"/>
      <c r="N23" s="47">
        <f>N53</f>
        <v>0</v>
      </c>
      <c r="O23" s="47"/>
      <c r="P23" s="47">
        <v>199.12</v>
      </c>
      <c r="Q23" s="47"/>
      <c r="R23" s="47">
        <v>0</v>
      </c>
    </row>
    <row r="24" spans="1:24" ht="15" customHeight="1" x14ac:dyDescent="0.3">
      <c r="A24" s="38">
        <f t="shared" si="0"/>
        <v>15</v>
      </c>
      <c r="B24" s="46" t="s">
        <v>39</v>
      </c>
      <c r="C24" s="38" t="s">
        <v>49</v>
      </c>
      <c r="D24" s="47">
        <f>D61</f>
        <v>-38.5</v>
      </c>
      <c r="E24" s="47">
        <f t="shared" ref="E24:I24" si="10">E61</f>
        <v>-38.5</v>
      </c>
      <c r="F24" s="47">
        <f t="shared" si="10"/>
        <v>-38.393321917808208</v>
      </c>
      <c r="G24" s="47">
        <f t="shared" si="10"/>
        <v>-115.18018575342464</v>
      </c>
      <c r="H24" s="47">
        <f t="shared" si="10"/>
        <v>-184.41932438356164</v>
      </c>
      <c r="I24" s="47">
        <f t="shared" si="10"/>
        <v>-251.9840991780822</v>
      </c>
      <c r="J24" s="47">
        <f>J61</f>
        <v>-336.46668219178082</v>
      </c>
      <c r="K24" s="47"/>
      <c r="L24" s="47">
        <f>L61</f>
        <v>-288.17256534246576</v>
      </c>
      <c r="M24" s="47"/>
      <c r="N24" s="47">
        <f>N61</f>
        <v>-96.057521780821915</v>
      </c>
      <c r="O24" s="47"/>
      <c r="P24" s="47">
        <v>-38.5</v>
      </c>
      <c r="Q24" s="47"/>
      <c r="R24" s="47">
        <v>-38.5</v>
      </c>
    </row>
    <row r="25" spans="1:24" ht="15" customHeight="1" x14ac:dyDescent="0.3">
      <c r="A25" s="38">
        <f t="shared" si="0"/>
        <v>16</v>
      </c>
      <c r="B25" s="46" t="s">
        <v>41</v>
      </c>
      <c r="D25" s="47">
        <f t="shared" ref="D25:G25" si="11">D69</f>
        <v>0</v>
      </c>
      <c r="E25" s="47">
        <f t="shared" si="11"/>
        <v>0</v>
      </c>
      <c r="F25" s="47">
        <f t="shared" si="11"/>
        <v>0</v>
      </c>
      <c r="G25" s="47">
        <f t="shared" si="11"/>
        <v>0</v>
      </c>
      <c r="H25" s="47">
        <f>H69</f>
        <v>73.23642000000001</v>
      </c>
      <c r="I25" s="47">
        <f t="shared" ref="I25:N25" si="12">I69</f>
        <v>177.85405000000003</v>
      </c>
      <c r="J25" s="47">
        <f t="shared" si="12"/>
        <v>198.29135500000001</v>
      </c>
      <c r="K25" s="47"/>
      <c r="L25" s="47">
        <f t="shared" si="12"/>
        <v>140.51058750000001</v>
      </c>
      <c r="M25" s="47"/>
      <c r="N25" s="47">
        <f t="shared" si="12"/>
        <v>46.836862500000002</v>
      </c>
      <c r="O25" s="47"/>
      <c r="P25" s="47"/>
      <c r="Q25" s="47"/>
      <c r="R25" s="47"/>
    </row>
    <row r="26" spans="1:24" ht="15" customHeight="1" thickBot="1" x14ac:dyDescent="0.35">
      <c r="A26" s="38">
        <f t="shared" si="0"/>
        <v>17</v>
      </c>
      <c r="B26" s="49" t="s">
        <v>50</v>
      </c>
      <c r="D26" s="51">
        <f t="shared" ref="D26:J26" si="13">SUM(D21:D25)</f>
        <v>424.48</v>
      </c>
      <c r="E26" s="51">
        <f t="shared" si="13"/>
        <v>261.26</v>
      </c>
      <c r="F26" s="51">
        <f t="shared" si="13"/>
        <v>-1.8225219178082455</v>
      </c>
      <c r="G26" s="51">
        <f t="shared" si="13"/>
        <v>-489.88778575342462</v>
      </c>
      <c r="H26" s="51">
        <f t="shared" si="13"/>
        <v>-897.16890438356154</v>
      </c>
      <c r="I26" s="51">
        <f t="shared" si="13"/>
        <v>-1271.3944491780821</v>
      </c>
      <c r="J26" s="51">
        <f t="shared" si="13"/>
        <v>-1679.4111971917805</v>
      </c>
      <c r="K26" s="47"/>
      <c r="L26" s="51">
        <f>SUM(L21:L25)</f>
        <v>-1101.436501135853</v>
      </c>
      <c r="M26" s="47"/>
      <c r="N26" s="51">
        <f>SUM(N21:N24)</f>
        <v>-210.04797507420918</v>
      </c>
      <c r="O26" s="47"/>
      <c r="P26" s="51">
        <v>599.50499999999988</v>
      </c>
      <c r="Q26" s="47"/>
      <c r="R26" s="51">
        <v>463.07999999999993</v>
      </c>
    </row>
    <row r="27" spans="1:24" ht="15" customHeight="1" thickTop="1" x14ac:dyDescent="0.6">
      <c r="A27" s="38">
        <f t="shared" si="0"/>
        <v>18</v>
      </c>
      <c r="B27" s="52"/>
      <c r="D27" s="53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24" ht="15" customHeight="1" x14ac:dyDescent="0.3">
      <c r="A28" s="38">
        <f t="shared" si="0"/>
        <v>19</v>
      </c>
      <c r="B28" s="54" t="s">
        <v>34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24" ht="15" customHeight="1" x14ac:dyDescent="0.3">
      <c r="A29" s="38">
        <f t="shared" si="0"/>
        <v>20</v>
      </c>
      <c r="B29" s="35" t="s">
        <v>19</v>
      </c>
      <c r="D29" s="47">
        <v>39.409999999999997</v>
      </c>
      <c r="E29" s="47">
        <v>-37.090000000000003</v>
      </c>
      <c r="F29" s="47">
        <v>-53.59</v>
      </c>
      <c r="G29" s="47">
        <v>-366.09003999999993</v>
      </c>
      <c r="H29" s="47">
        <v>-678.59007999999983</v>
      </c>
      <c r="I29" s="47">
        <v>-991.09011999999973</v>
      </c>
      <c r="J29" s="47">
        <v>-1303.5901599999997</v>
      </c>
      <c r="K29" s="47"/>
      <c r="L29" s="47">
        <f>J33</f>
        <v>-1481.4763399999997</v>
      </c>
      <c r="M29" s="47"/>
      <c r="N29" s="47">
        <f>L33</f>
        <v>-104.24041658677447</v>
      </c>
      <c r="O29" s="47"/>
      <c r="P29" s="47">
        <v>39.409999999999997</v>
      </c>
      <c r="Q29" s="55"/>
      <c r="R29" s="47">
        <v>312.95999999999992</v>
      </c>
    </row>
    <row r="30" spans="1:24" ht="15" customHeight="1" x14ac:dyDescent="0.3">
      <c r="A30" s="38">
        <f t="shared" si="0"/>
        <v>21</v>
      </c>
      <c r="B30" s="56" t="s">
        <v>51</v>
      </c>
      <c r="D30" s="47">
        <v>236</v>
      </c>
      <c r="E30" s="47">
        <v>296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/>
      <c r="L30" s="47">
        <v>301.09980341322517</v>
      </c>
      <c r="M30" s="47"/>
      <c r="N30" s="47">
        <v>307.11819948149014</v>
      </c>
      <c r="O30" s="47"/>
      <c r="P30" s="47">
        <v>586.04999999999995</v>
      </c>
      <c r="Q30" s="55"/>
      <c r="R30" s="47">
        <v>0</v>
      </c>
      <c r="U30" s="47"/>
      <c r="V30" s="55"/>
    </row>
    <row r="31" spans="1:24" ht="15" customHeight="1" x14ac:dyDescent="0.3">
      <c r="A31" s="38">
        <f t="shared" si="0"/>
        <v>22</v>
      </c>
      <c r="B31" s="56" t="s">
        <v>52</v>
      </c>
      <c r="D31" s="47">
        <v>-312.5</v>
      </c>
      <c r="E31" s="47">
        <v>-312.5</v>
      </c>
      <c r="F31" s="47">
        <v>-312.5000399999999</v>
      </c>
      <c r="G31" s="47">
        <v>-312.5000399999999</v>
      </c>
      <c r="H31" s="47">
        <v>-312.5000399999999</v>
      </c>
      <c r="I31" s="47">
        <v>-312.5000399999999</v>
      </c>
      <c r="J31" s="47">
        <f>I31</f>
        <v>-312.5000399999999</v>
      </c>
      <c r="K31" s="48"/>
      <c r="L31" s="47">
        <f>J31/12*6</f>
        <v>-156.25001999999995</v>
      </c>
      <c r="M31" s="48"/>
      <c r="N31" s="47">
        <f>-SUM(N29:N30)</f>
        <v>-202.87778289471566</v>
      </c>
      <c r="O31" s="48"/>
      <c r="P31" s="48">
        <v>-312.5</v>
      </c>
      <c r="Q31" s="57"/>
      <c r="R31" s="48">
        <v>-312.95999999999992</v>
      </c>
      <c r="V31" s="55"/>
      <c r="X31" s="47"/>
    </row>
    <row r="32" spans="1:24" ht="15" customHeight="1" x14ac:dyDescent="0.3">
      <c r="A32" s="38">
        <f t="shared" si="0"/>
        <v>23</v>
      </c>
      <c r="B32" s="56" t="s">
        <v>53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134.61385999999999</v>
      </c>
      <c r="K32" s="48"/>
      <c r="L32" s="58">
        <f>1367-J32</f>
        <v>1232.3861400000001</v>
      </c>
      <c r="M32" s="48"/>
      <c r="N32" s="58">
        <v>0</v>
      </c>
      <c r="O32" s="48"/>
      <c r="P32" s="59">
        <v>0</v>
      </c>
      <c r="Q32" s="57"/>
      <c r="R32" s="60">
        <v>0</v>
      </c>
      <c r="X32" s="47"/>
    </row>
    <row r="33" spans="1:24" ht="15" customHeight="1" x14ac:dyDescent="0.3">
      <c r="A33" s="38">
        <f t="shared" si="0"/>
        <v>24</v>
      </c>
      <c r="B33" s="35" t="s">
        <v>22</v>
      </c>
      <c r="D33" s="58">
        <f>D31+D30+D29+D32</f>
        <v>-37.090000000000003</v>
      </c>
      <c r="E33" s="58">
        <f>E31+E30+E29+E32</f>
        <v>-53.59</v>
      </c>
      <c r="F33" s="58">
        <f>F31+F30+F29+F32</f>
        <v>-366.09003999999993</v>
      </c>
      <c r="G33" s="58">
        <f>G31+G30+G29</f>
        <v>-678.59007999999983</v>
      </c>
      <c r="H33" s="58">
        <f>H31+H30+H29+H32</f>
        <v>-991.09011999999973</v>
      </c>
      <c r="I33" s="58">
        <f>I31+I30+I29</f>
        <v>-1303.5901599999997</v>
      </c>
      <c r="J33" s="58">
        <f>J31+J30+J29+J32</f>
        <v>-1481.4763399999997</v>
      </c>
      <c r="K33" s="47"/>
      <c r="L33" s="58">
        <f>L31+L30+L29+L32</f>
        <v>-104.24041658677447</v>
      </c>
      <c r="M33" s="47"/>
      <c r="N33" s="58">
        <f>N31+N30+N29</f>
        <v>0</v>
      </c>
      <c r="O33" s="47"/>
      <c r="P33" s="58">
        <v>312.95999999999992</v>
      </c>
      <c r="Q33" s="55"/>
      <c r="R33" s="58">
        <v>0</v>
      </c>
      <c r="X33" s="47"/>
    </row>
    <row r="34" spans="1:24" ht="15" customHeight="1" x14ac:dyDescent="0.3">
      <c r="A34" s="38">
        <f t="shared" si="0"/>
        <v>25</v>
      </c>
      <c r="B34" s="6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55"/>
      <c r="R34" s="55"/>
    </row>
    <row r="35" spans="1:24" ht="15" customHeight="1" thickBot="1" x14ac:dyDescent="0.35">
      <c r="A35" s="38">
        <f t="shared" si="0"/>
        <v>26</v>
      </c>
      <c r="B35" s="35" t="s">
        <v>23</v>
      </c>
      <c r="C35" s="38" t="s">
        <v>54</v>
      </c>
      <c r="D35" s="62">
        <f>(D33+D29)/2</f>
        <v>1.1599999999999966</v>
      </c>
      <c r="E35" s="62">
        <f t="shared" ref="E35:J35" si="14">(E33+E29)/2</f>
        <v>-45.34</v>
      </c>
      <c r="F35" s="62">
        <f t="shared" si="14"/>
        <v>-209.84001999999998</v>
      </c>
      <c r="G35" s="62">
        <f t="shared" si="14"/>
        <v>-522.34005999999988</v>
      </c>
      <c r="H35" s="62">
        <f t="shared" si="14"/>
        <v>-834.84009999999978</v>
      </c>
      <c r="I35" s="62">
        <f t="shared" si="14"/>
        <v>-1147.3401399999998</v>
      </c>
      <c r="J35" s="62">
        <f t="shared" si="14"/>
        <v>-1392.5332499999997</v>
      </c>
      <c r="K35" s="47"/>
      <c r="L35" s="62">
        <f>(L33+L29)/2</f>
        <v>-792.85837829338709</v>
      </c>
      <c r="M35" s="47"/>
      <c r="N35" s="62">
        <f>(N33+N29)/2</f>
        <v>-52.120208293387236</v>
      </c>
      <c r="O35" s="47"/>
      <c r="P35" s="62">
        <f>(P33+P29)/2</f>
        <v>176.18499999999995</v>
      </c>
      <c r="Q35" s="55"/>
      <c r="R35" s="62">
        <f>(R33+R29)/2</f>
        <v>156.47999999999996</v>
      </c>
    </row>
    <row r="36" spans="1:24" ht="15" customHeight="1" thickTop="1" x14ac:dyDescent="0.3">
      <c r="A36" s="38">
        <f t="shared" si="0"/>
        <v>27</v>
      </c>
      <c r="B36" s="61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24" ht="15" customHeight="1" x14ac:dyDescent="0.3">
      <c r="A37" s="38">
        <f t="shared" si="0"/>
        <v>28</v>
      </c>
      <c r="B37" s="54" t="s">
        <v>36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24" ht="15" customHeight="1" x14ac:dyDescent="0.3">
      <c r="A38" s="38">
        <f t="shared" si="0"/>
        <v>29</v>
      </c>
      <c r="B38" s="35" t="s">
        <v>19</v>
      </c>
      <c r="D38" s="47">
        <v>131</v>
      </c>
      <c r="E38" s="47">
        <v>394.4</v>
      </c>
      <c r="F38" s="47">
        <v>295.79999999999995</v>
      </c>
      <c r="G38" s="47">
        <v>197.02163999999993</v>
      </c>
      <c r="H38" s="47">
        <v>98.243279999999928</v>
      </c>
      <c r="I38" s="47">
        <v>-0.53508000000007883</v>
      </c>
      <c r="J38" s="47">
        <v>-99.313440000000085</v>
      </c>
      <c r="K38" s="47"/>
      <c r="L38" s="47">
        <v>-198.09180000000009</v>
      </c>
      <c r="M38" s="47"/>
      <c r="N38" s="47">
        <f>L42</f>
        <v>-123.74049000000005</v>
      </c>
      <c r="O38" s="48"/>
      <c r="P38" s="48">
        <v>131</v>
      </c>
      <c r="Q38" s="48"/>
      <c r="R38" s="48">
        <v>394.4</v>
      </c>
    </row>
    <row r="39" spans="1:24" ht="15" customHeight="1" x14ac:dyDescent="0.3">
      <c r="A39" s="38">
        <f t="shared" si="0"/>
        <v>30</v>
      </c>
      <c r="B39" s="56" t="s">
        <v>55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/>
      <c r="L39" s="47">
        <v>0</v>
      </c>
      <c r="M39" s="47"/>
      <c r="N39" s="47">
        <v>0</v>
      </c>
      <c r="O39" s="48"/>
      <c r="P39" s="48">
        <v>0</v>
      </c>
      <c r="Q39" s="48"/>
      <c r="R39" s="48">
        <v>0</v>
      </c>
    </row>
    <row r="40" spans="1:24" ht="15" customHeight="1" x14ac:dyDescent="0.3">
      <c r="A40" s="38">
        <f t="shared" si="0"/>
        <v>31</v>
      </c>
      <c r="B40" s="56" t="s">
        <v>56</v>
      </c>
      <c r="D40" s="47">
        <v>362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/>
      <c r="L40" s="47">
        <v>0</v>
      </c>
      <c r="M40" s="47"/>
      <c r="N40" s="47">
        <v>0</v>
      </c>
      <c r="O40" s="48"/>
      <c r="P40" s="48">
        <v>362</v>
      </c>
      <c r="Q40" s="48"/>
      <c r="R40" s="48">
        <v>0</v>
      </c>
    </row>
    <row r="41" spans="1:24" ht="15" customHeight="1" x14ac:dyDescent="0.3">
      <c r="A41" s="38">
        <f t="shared" si="0"/>
        <v>32</v>
      </c>
      <c r="B41" s="56" t="s">
        <v>57</v>
      </c>
      <c r="D41" s="47">
        <v>-98.6</v>
      </c>
      <c r="E41" s="47">
        <v>-98.6</v>
      </c>
      <c r="F41" s="47">
        <v>-98.778360000000006</v>
      </c>
      <c r="G41" s="47">
        <v>-98.778360000000006</v>
      </c>
      <c r="H41" s="47">
        <v>-98.778360000000006</v>
      </c>
      <c r="I41" s="47">
        <v>-98.778360000000006</v>
      </c>
      <c r="J41" s="47">
        <v>-98.778360000000006</v>
      </c>
      <c r="K41" s="48"/>
      <c r="L41" s="47">
        <f>-(J41/2+L38)/2+J41/2</f>
        <v>74.351310000000041</v>
      </c>
      <c r="M41" s="48"/>
      <c r="N41" s="47">
        <f>-SUM(N38:N40)</f>
        <v>123.74049000000005</v>
      </c>
      <c r="O41" s="48"/>
      <c r="P41" s="59">
        <v>-98.6</v>
      </c>
      <c r="Q41" s="48"/>
      <c r="R41" s="59">
        <v>-98.6</v>
      </c>
    </row>
    <row r="42" spans="1:24" ht="15" customHeight="1" x14ac:dyDescent="0.3">
      <c r="A42" s="38">
        <f t="shared" si="0"/>
        <v>33</v>
      </c>
      <c r="B42" s="35" t="s">
        <v>22</v>
      </c>
      <c r="D42" s="63">
        <f>SUM(D38:D41)</f>
        <v>394.4</v>
      </c>
      <c r="E42" s="63">
        <f>SUM(E38:E41)</f>
        <v>295.79999999999995</v>
      </c>
      <c r="F42" s="63">
        <f>SUM(F38:F41)</f>
        <v>197.02163999999993</v>
      </c>
      <c r="G42" s="63">
        <f>G41+G39+G38</f>
        <v>98.243279999999928</v>
      </c>
      <c r="H42" s="63">
        <f>H41+H39+H38</f>
        <v>-0.53508000000007883</v>
      </c>
      <c r="I42" s="63">
        <f>I41+I39+I38</f>
        <v>-99.313440000000085</v>
      </c>
      <c r="J42" s="63">
        <f>J41+J39+J38</f>
        <v>-198.09180000000009</v>
      </c>
      <c r="K42" s="47"/>
      <c r="L42" s="63">
        <f>L41+L39+L38</f>
        <v>-123.74049000000005</v>
      </c>
      <c r="M42" s="47"/>
      <c r="N42" s="63">
        <f>N41+N39+N38</f>
        <v>0</v>
      </c>
      <c r="O42" s="47"/>
      <c r="P42" s="58">
        <v>394.4</v>
      </c>
      <c r="Q42" s="47"/>
      <c r="R42" s="58">
        <v>295.79999999999995</v>
      </c>
      <c r="V42" s="47"/>
    </row>
    <row r="43" spans="1:24" ht="15" customHeight="1" x14ac:dyDescent="0.3">
      <c r="A43" s="38">
        <f t="shared" si="0"/>
        <v>34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V43" s="47"/>
    </row>
    <row r="44" spans="1:24" ht="15" customHeight="1" thickBot="1" x14ac:dyDescent="0.35">
      <c r="A44" s="38">
        <f t="shared" si="0"/>
        <v>35</v>
      </c>
      <c r="B44" s="35" t="s">
        <v>23</v>
      </c>
      <c r="C44" s="38" t="s">
        <v>58</v>
      </c>
      <c r="D44" s="62">
        <f>(D42+D38)/2</f>
        <v>262.7</v>
      </c>
      <c r="E44" s="62">
        <f t="shared" ref="E44:J44" si="15">(E42+E38)/2</f>
        <v>345.09999999999997</v>
      </c>
      <c r="F44" s="62">
        <f t="shared" si="15"/>
        <v>246.41081999999994</v>
      </c>
      <c r="G44" s="62">
        <f t="shared" si="15"/>
        <v>147.63245999999992</v>
      </c>
      <c r="H44" s="62">
        <f t="shared" si="15"/>
        <v>48.854099999999924</v>
      </c>
      <c r="I44" s="62">
        <f t="shared" si="15"/>
        <v>-49.924260000000082</v>
      </c>
      <c r="J44" s="62">
        <f t="shared" si="15"/>
        <v>-148.70262000000008</v>
      </c>
      <c r="K44" s="47"/>
      <c r="L44" s="62">
        <f>(L42+L38)/2</f>
        <v>-160.91614500000009</v>
      </c>
      <c r="M44" s="47"/>
      <c r="N44" s="62">
        <f>(N42+N38)/2</f>
        <v>-61.870245000000025</v>
      </c>
      <c r="O44" s="47"/>
      <c r="P44" s="62">
        <f>(P38+P42)/2</f>
        <v>262.7</v>
      </c>
      <c r="Q44" s="47"/>
      <c r="R44" s="62">
        <f>(R38+R42)/2</f>
        <v>345.09999999999997</v>
      </c>
    </row>
    <row r="45" spans="1:24" ht="15" customHeight="1" thickTop="1" x14ac:dyDescent="0.3">
      <c r="A45" s="38">
        <f t="shared" si="0"/>
        <v>36</v>
      </c>
      <c r="B45" s="46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24" ht="15" customHeight="1" x14ac:dyDescent="0.3">
      <c r="A46" s="38">
        <f t="shared" si="0"/>
        <v>37</v>
      </c>
      <c r="B46" s="54" t="s">
        <v>47</v>
      </c>
      <c r="D46" s="35"/>
      <c r="J46" s="47"/>
      <c r="K46" s="47"/>
      <c r="M46" s="47"/>
      <c r="O46" s="47"/>
      <c r="P46" s="47"/>
      <c r="Q46" s="47"/>
      <c r="R46" s="47"/>
    </row>
    <row r="47" spans="1:24" ht="15" customHeight="1" x14ac:dyDescent="0.3">
      <c r="A47" s="38">
        <f t="shared" si="0"/>
        <v>38</v>
      </c>
      <c r="B47" s="35" t="s">
        <v>19</v>
      </c>
      <c r="D47" s="48">
        <v>398.24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8"/>
      <c r="L47" s="47">
        <f>J51</f>
        <v>0</v>
      </c>
      <c r="M47" s="48"/>
      <c r="N47" s="47">
        <f>L51</f>
        <v>0</v>
      </c>
      <c r="O47" s="48"/>
      <c r="P47" s="48">
        <v>398.24</v>
      </c>
      <c r="Q47" s="47"/>
      <c r="R47" s="48">
        <v>0</v>
      </c>
    </row>
    <row r="48" spans="1:24" ht="15" customHeight="1" x14ac:dyDescent="0.3">
      <c r="A48" s="38">
        <f t="shared" si="0"/>
        <v>39</v>
      </c>
      <c r="B48" s="56" t="s">
        <v>59</v>
      </c>
      <c r="D48" s="48">
        <v>135.76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8"/>
      <c r="L48" s="47"/>
      <c r="M48" s="48"/>
      <c r="N48" s="47">
        <v>0</v>
      </c>
      <c r="O48" s="48"/>
      <c r="P48" s="48">
        <v>135.76</v>
      </c>
      <c r="Q48" s="47"/>
      <c r="R48" s="48">
        <v>0</v>
      </c>
    </row>
    <row r="49" spans="1:20" ht="15" customHeight="1" x14ac:dyDescent="0.3">
      <c r="A49" s="38">
        <f t="shared" si="0"/>
        <v>40</v>
      </c>
      <c r="B49" s="56" t="s">
        <v>60</v>
      </c>
      <c r="D49" s="48">
        <v>-534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8"/>
      <c r="L49" s="47">
        <v>0</v>
      </c>
      <c r="M49" s="48"/>
      <c r="N49" s="47">
        <v>0</v>
      </c>
      <c r="O49" s="48"/>
      <c r="P49" s="48">
        <v>-534</v>
      </c>
      <c r="Q49" s="47"/>
      <c r="R49" s="48"/>
      <c r="T49" s="47"/>
    </row>
    <row r="50" spans="1:20" ht="15" customHeight="1" x14ac:dyDescent="0.3">
      <c r="A50" s="38">
        <f t="shared" si="0"/>
        <v>41</v>
      </c>
      <c r="B50" s="56" t="s">
        <v>61</v>
      </c>
      <c r="D50" s="47"/>
      <c r="E50" s="47"/>
      <c r="F50" s="47"/>
      <c r="G50" s="47"/>
      <c r="H50" s="47"/>
      <c r="I50" s="47"/>
      <c r="J50" s="47"/>
      <c r="K50" s="48"/>
      <c r="L50" s="47">
        <f>-(J50/12*6+L47)/2+J50/12*6</f>
        <v>0</v>
      </c>
      <c r="M50" s="48"/>
      <c r="N50" s="47">
        <f>-N47</f>
        <v>0</v>
      </c>
      <c r="O50" s="48"/>
      <c r="P50" s="48">
        <v>0</v>
      </c>
      <c r="Q50" s="47"/>
      <c r="R50" s="48">
        <v>0</v>
      </c>
    </row>
    <row r="51" spans="1:20" ht="15" customHeight="1" x14ac:dyDescent="0.3">
      <c r="A51" s="38">
        <f t="shared" si="0"/>
        <v>42</v>
      </c>
      <c r="B51" s="35" t="s">
        <v>22</v>
      </c>
      <c r="C51" s="35"/>
      <c r="D51" s="63">
        <f t="shared" ref="D51:J51" si="16">SUM(D47:D50)</f>
        <v>0</v>
      </c>
      <c r="E51" s="63">
        <f t="shared" si="16"/>
        <v>0</v>
      </c>
      <c r="F51" s="63">
        <f t="shared" si="16"/>
        <v>0</v>
      </c>
      <c r="G51" s="63">
        <f t="shared" si="16"/>
        <v>0</v>
      </c>
      <c r="H51" s="63">
        <f t="shared" si="16"/>
        <v>0</v>
      </c>
      <c r="I51" s="63">
        <f t="shared" si="16"/>
        <v>0</v>
      </c>
      <c r="J51" s="63">
        <f t="shared" si="16"/>
        <v>0</v>
      </c>
      <c r="K51" s="47"/>
      <c r="L51" s="63">
        <f>SUM(L47:L50)</f>
        <v>0</v>
      </c>
      <c r="M51" s="47"/>
      <c r="N51" s="63">
        <f>SUM(N47:N50)</f>
        <v>0</v>
      </c>
      <c r="O51" s="47"/>
      <c r="P51" s="63">
        <v>0</v>
      </c>
      <c r="Q51" s="47"/>
      <c r="R51" s="63">
        <v>0</v>
      </c>
      <c r="T51" s="47"/>
    </row>
    <row r="52" spans="1:20" ht="15" customHeight="1" x14ac:dyDescent="0.3">
      <c r="A52" s="38">
        <f t="shared" si="0"/>
        <v>43</v>
      </c>
      <c r="C52" s="64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20" ht="15" customHeight="1" thickBot="1" x14ac:dyDescent="0.35">
      <c r="A53" s="38">
        <f t="shared" si="0"/>
        <v>44</v>
      </c>
      <c r="B53" s="35" t="s">
        <v>23</v>
      </c>
      <c r="C53" s="38" t="s">
        <v>62</v>
      </c>
      <c r="D53" s="62">
        <f>(D51+D47)/2</f>
        <v>199.12</v>
      </c>
      <c r="E53" s="62">
        <f t="shared" ref="E53:I53" si="17">(E51+E47)/2</f>
        <v>0</v>
      </c>
      <c r="F53" s="62">
        <f t="shared" si="17"/>
        <v>0</v>
      </c>
      <c r="G53" s="62">
        <f t="shared" si="17"/>
        <v>0</v>
      </c>
      <c r="H53" s="62">
        <f t="shared" si="17"/>
        <v>0</v>
      </c>
      <c r="I53" s="62">
        <f t="shared" si="17"/>
        <v>0</v>
      </c>
      <c r="J53" s="62">
        <f>(J47+J51)/2</f>
        <v>0</v>
      </c>
      <c r="K53" s="47"/>
      <c r="L53" s="62">
        <f>(L51+L47)/2</f>
        <v>0</v>
      </c>
      <c r="M53" s="47"/>
      <c r="N53" s="62">
        <f>(N51+N47)/2</f>
        <v>0</v>
      </c>
      <c r="O53" s="47"/>
      <c r="P53" s="62">
        <f>(P47+P51)/2</f>
        <v>199.12</v>
      </c>
      <c r="Q53" s="47"/>
      <c r="R53" s="62">
        <f>(R47+R51)/2</f>
        <v>0</v>
      </c>
    </row>
    <row r="54" spans="1:20" ht="15" customHeight="1" thickTop="1" x14ac:dyDescent="0.3">
      <c r="A54" s="38">
        <f t="shared" si="0"/>
        <v>45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20" ht="15" customHeight="1" x14ac:dyDescent="0.3">
      <c r="A55" s="38">
        <f t="shared" si="0"/>
        <v>46</v>
      </c>
      <c r="B55" s="54" t="s">
        <v>63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spans="1:20" ht="15" customHeight="1" x14ac:dyDescent="0.3">
      <c r="A56" s="38">
        <f t="shared" si="0"/>
        <v>47</v>
      </c>
      <c r="B56" s="35" t="s">
        <v>19</v>
      </c>
      <c r="D56" s="47">
        <v>0</v>
      </c>
      <c r="E56" s="47">
        <v>-77</v>
      </c>
      <c r="F56" s="47">
        <v>0</v>
      </c>
      <c r="G56" s="47">
        <f>F59</f>
        <v>-76.786643835616417</v>
      </c>
      <c r="H56" s="47">
        <f t="shared" ref="H56:J56" si="18">G59</f>
        <v>-153.57372767123286</v>
      </c>
      <c r="I56" s="47">
        <f t="shared" si="18"/>
        <v>-215.26492109589043</v>
      </c>
      <c r="J56" s="47">
        <f t="shared" si="18"/>
        <v>-288.70327726027398</v>
      </c>
      <c r="K56" s="47"/>
      <c r="L56" s="47">
        <f>J59</f>
        <v>-384.23008712328766</v>
      </c>
      <c r="M56" s="47"/>
      <c r="N56" s="47">
        <f>L59</f>
        <v>-192.11504356164383</v>
      </c>
      <c r="O56" s="47"/>
      <c r="P56" s="47">
        <v>0</v>
      </c>
      <c r="Q56" s="47"/>
      <c r="R56" s="47">
        <v>-77</v>
      </c>
    </row>
    <row r="57" spans="1:20" ht="15" customHeight="1" x14ac:dyDescent="0.3">
      <c r="A57" s="38">
        <f t="shared" si="0"/>
        <v>48</v>
      </c>
      <c r="B57" s="56" t="s">
        <v>59</v>
      </c>
      <c r="D57" s="47">
        <v>-154</v>
      </c>
      <c r="E57" s="47">
        <v>0</v>
      </c>
      <c r="F57" s="47">
        <v>-153.56164383561642</v>
      </c>
      <c r="G57" s="47">
        <v>-153.56164383561642</v>
      </c>
      <c r="H57" s="47">
        <v>-138.46575342465755</v>
      </c>
      <c r="I57" s="47">
        <v>-150.43835616438355</v>
      </c>
      <c r="J57" s="47">
        <v>-172.30136986301372</v>
      </c>
      <c r="K57" s="47"/>
      <c r="L57" s="47">
        <v>0</v>
      </c>
      <c r="M57" s="47"/>
      <c r="N57" s="47">
        <v>0</v>
      </c>
      <c r="O57" s="47"/>
      <c r="P57" s="47">
        <v>-154</v>
      </c>
      <c r="Q57" s="47"/>
      <c r="R57" s="47">
        <v>0</v>
      </c>
    </row>
    <row r="58" spans="1:20" ht="15" customHeight="1" x14ac:dyDescent="0.3">
      <c r="A58" s="38">
        <f t="shared" si="0"/>
        <v>49</v>
      </c>
      <c r="B58" s="56" t="s">
        <v>64</v>
      </c>
      <c r="C58" s="35"/>
      <c r="D58" s="47">
        <v>77</v>
      </c>
      <c r="E58" s="47">
        <v>77</v>
      </c>
      <c r="F58" s="47">
        <v>76.775000000000006</v>
      </c>
      <c r="G58" s="47">
        <v>76.774559999999994</v>
      </c>
      <c r="H58" s="47">
        <v>76.774559999999994</v>
      </c>
      <c r="I58" s="47">
        <v>77</v>
      </c>
      <c r="J58" s="47">
        <v>76.774559999999994</v>
      </c>
      <c r="K58" s="47"/>
      <c r="L58" s="47">
        <f>-SUM(L56:L57)/2</f>
        <v>192.11504356164383</v>
      </c>
      <c r="M58" s="47"/>
      <c r="N58" s="47">
        <f>-N56</f>
        <v>192.11504356164383</v>
      </c>
      <c r="O58" s="47"/>
      <c r="P58" s="47">
        <v>77</v>
      </c>
      <c r="Q58" s="47"/>
      <c r="R58" s="47">
        <v>77</v>
      </c>
    </row>
    <row r="59" spans="1:20" ht="15" customHeight="1" x14ac:dyDescent="0.3">
      <c r="A59" s="38">
        <f t="shared" si="0"/>
        <v>50</v>
      </c>
      <c r="B59" s="35" t="s">
        <v>22</v>
      </c>
      <c r="C59" s="35"/>
      <c r="D59" s="63">
        <f t="shared" ref="D59:J59" si="19">SUM(D56:D58)</f>
        <v>-77</v>
      </c>
      <c r="E59" s="63">
        <f t="shared" si="19"/>
        <v>0</v>
      </c>
      <c r="F59" s="63">
        <f t="shared" si="19"/>
        <v>-76.786643835616417</v>
      </c>
      <c r="G59" s="63">
        <f t="shared" si="19"/>
        <v>-153.57372767123286</v>
      </c>
      <c r="H59" s="63">
        <f t="shared" si="19"/>
        <v>-215.26492109589043</v>
      </c>
      <c r="I59" s="63">
        <f t="shared" si="19"/>
        <v>-288.70327726027398</v>
      </c>
      <c r="J59" s="63">
        <f t="shared" si="19"/>
        <v>-384.23008712328766</v>
      </c>
      <c r="K59" s="47"/>
      <c r="L59" s="63">
        <f>SUM(L56:L58)</f>
        <v>-192.11504356164383</v>
      </c>
      <c r="M59" s="47"/>
      <c r="N59" s="63">
        <f>SUM(N56:N58)</f>
        <v>0</v>
      </c>
      <c r="O59" s="47"/>
      <c r="P59" s="63">
        <v>-77</v>
      </c>
      <c r="Q59" s="47"/>
      <c r="R59" s="63">
        <v>0</v>
      </c>
    </row>
    <row r="60" spans="1:20" ht="15" customHeight="1" x14ac:dyDescent="0.3">
      <c r="A60" s="38">
        <f t="shared" si="0"/>
        <v>51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20" ht="15" customHeight="1" thickBot="1" x14ac:dyDescent="0.35">
      <c r="A61" s="38">
        <f t="shared" si="0"/>
        <v>52</v>
      </c>
      <c r="B61" s="35" t="s">
        <v>23</v>
      </c>
      <c r="C61" s="38" t="s">
        <v>65</v>
      </c>
      <c r="D61" s="62">
        <f>(D59+D56)/2</f>
        <v>-38.5</v>
      </c>
      <c r="E61" s="62">
        <f t="shared" ref="E61:I61" si="20">(E59+E56)/2</f>
        <v>-38.5</v>
      </c>
      <c r="F61" s="62">
        <f t="shared" si="20"/>
        <v>-38.393321917808208</v>
      </c>
      <c r="G61" s="62">
        <f t="shared" si="20"/>
        <v>-115.18018575342464</v>
      </c>
      <c r="H61" s="62">
        <f t="shared" si="20"/>
        <v>-184.41932438356164</v>
      </c>
      <c r="I61" s="62">
        <f t="shared" si="20"/>
        <v>-251.9840991780822</v>
      </c>
      <c r="J61" s="62">
        <f>(J56+J59)/2</f>
        <v>-336.46668219178082</v>
      </c>
      <c r="K61" s="47"/>
      <c r="L61" s="62">
        <f>(L59+L56)/2</f>
        <v>-288.17256534246576</v>
      </c>
      <c r="M61" s="47"/>
      <c r="N61" s="62">
        <f>(N59+N56)/2</f>
        <v>-96.057521780821915</v>
      </c>
      <c r="O61" s="47"/>
      <c r="P61" s="62">
        <f>(P56+P59)/2</f>
        <v>-38.5</v>
      </c>
      <c r="Q61" s="47"/>
      <c r="R61" s="62">
        <f>(R56+R59)/2</f>
        <v>-38.5</v>
      </c>
    </row>
    <row r="62" spans="1:20" ht="15" customHeight="1" thickTop="1" x14ac:dyDescent="0.3">
      <c r="A62" s="38">
        <f t="shared" si="0"/>
        <v>53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20" ht="15" customHeight="1" x14ac:dyDescent="0.3">
      <c r="A63" s="38">
        <f t="shared" si="0"/>
        <v>54</v>
      </c>
      <c r="B63" s="35" t="s">
        <v>66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</row>
    <row r="64" spans="1:20" ht="15" customHeight="1" x14ac:dyDescent="0.3">
      <c r="A64" s="38">
        <f t="shared" si="0"/>
        <v>55</v>
      </c>
      <c r="B64" s="35" t="s">
        <v>19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f>H67</f>
        <v>146.47284000000002</v>
      </c>
      <c r="J64" s="47">
        <f>I67</f>
        <v>209.23526000000001</v>
      </c>
      <c r="K64" s="47"/>
      <c r="L64" s="47">
        <f>J67</f>
        <v>187.34745000000001</v>
      </c>
      <c r="M64" s="47"/>
      <c r="N64" s="47">
        <f>L67</f>
        <v>93.673725000000005</v>
      </c>
      <c r="O64" s="47"/>
      <c r="P64" s="47"/>
      <c r="Q64" s="47"/>
      <c r="R64" s="47"/>
    </row>
    <row r="65" spans="1:18" ht="15" customHeight="1" x14ac:dyDescent="0.3">
      <c r="A65" s="38">
        <f t="shared" si="0"/>
        <v>56</v>
      </c>
      <c r="B65" s="56" t="s">
        <v>59</v>
      </c>
      <c r="D65" s="47">
        <v>0</v>
      </c>
      <c r="E65" s="47">
        <v>0</v>
      </c>
      <c r="F65" s="47">
        <v>0</v>
      </c>
      <c r="G65" s="47">
        <v>0</v>
      </c>
      <c r="H65" s="47">
        <v>146.47284000000002</v>
      </c>
      <c r="I65" s="47">
        <f>62762.42/1000</f>
        <v>62.762419999999999</v>
      </c>
      <c r="J65" s="47">
        <f>-21887.81/1000</f>
        <v>-21.887810000000002</v>
      </c>
      <c r="K65" s="47"/>
      <c r="L65" s="47">
        <v>0</v>
      </c>
      <c r="M65" s="47"/>
      <c r="N65" s="47">
        <v>0</v>
      </c>
      <c r="O65" s="47"/>
      <c r="P65" s="47"/>
      <c r="Q65" s="47"/>
      <c r="R65" s="47"/>
    </row>
    <row r="66" spans="1:18" ht="15" customHeight="1" x14ac:dyDescent="0.3">
      <c r="A66" s="38">
        <f t="shared" si="0"/>
        <v>57</v>
      </c>
      <c r="B66" s="56" t="s">
        <v>64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/>
      <c r="L66" s="47">
        <f>-L64/2</f>
        <v>-93.673725000000005</v>
      </c>
      <c r="M66" s="47"/>
      <c r="N66" s="47">
        <f>-N64</f>
        <v>-93.673725000000005</v>
      </c>
      <c r="O66" s="47"/>
      <c r="P66" s="47"/>
      <c r="Q66" s="47"/>
      <c r="R66" s="47"/>
    </row>
    <row r="67" spans="1:18" ht="15" customHeight="1" x14ac:dyDescent="0.3">
      <c r="A67" s="38">
        <f t="shared" si="0"/>
        <v>58</v>
      </c>
      <c r="B67" s="35" t="s">
        <v>22</v>
      </c>
      <c r="D67" s="63"/>
      <c r="E67" s="63"/>
      <c r="F67" s="63"/>
      <c r="G67" s="63"/>
      <c r="H67" s="63">
        <f t="shared" ref="H67:N67" si="21">SUM(H64:H66)</f>
        <v>146.47284000000002</v>
      </c>
      <c r="I67" s="63">
        <f t="shared" si="21"/>
        <v>209.23526000000001</v>
      </c>
      <c r="J67" s="63">
        <f t="shared" si="21"/>
        <v>187.34745000000001</v>
      </c>
      <c r="K67" s="47"/>
      <c r="L67" s="63">
        <f t="shared" si="21"/>
        <v>93.673725000000005</v>
      </c>
      <c r="M67" s="47"/>
      <c r="N67" s="63">
        <f t="shared" si="21"/>
        <v>0</v>
      </c>
      <c r="O67" s="47"/>
      <c r="P67" s="63"/>
      <c r="Q67" s="47"/>
      <c r="R67" s="63"/>
    </row>
    <row r="68" spans="1:18" ht="15" customHeight="1" x14ac:dyDescent="0.3">
      <c r="A68" s="38">
        <f t="shared" si="0"/>
        <v>59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ht="14.5" thickBot="1" x14ac:dyDescent="0.35">
      <c r="A69" s="38">
        <f t="shared" si="0"/>
        <v>60</v>
      </c>
      <c r="B69" s="35" t="s">
        <v>23</v>
      </c>
      <c r="C69" s="38" t="s">
        <v>67</v>
      </c>
      <c r="D69" s="62">
        <f>(D67+D64)/2</f>
        <v>0</v>
      </c>
      <c r="E69" s="62">
        <f t="shared" ref="E69:G69" si="22">(E67+E64)/2</f>
        <v>0</v>
      </c>
      <c r="F69" s="62">
        <f t="shared" si="22"/>
        <v>0</v>
      </c>
      <c r="G69" s="62">
        <f t="shared" si="22"/>
        <v>0</v>
      </c>
      <c r="H69" s="62">
        <f>(H67+H64)/2</f>
        <v>73.23642000000001</v>
      </c>
      <c r="I69" s="62">
        <f>(I67+I64)/2</f>
        <v>177.85405000000003</v>
      </c>
      <c r="J69" s="62">
        <f>(J64+J67)/2</f>
        <v>198.29135500000001</v>
      </c>
      <c r="K69" s="47"/>
      <c r="L69" s="62">
        <f>(L67+L64)/2</f>
        <v>140.51058750000001</v>
      </c>
      <c r="M69" s="47"/>
      <c r="N69" s="62">
        <f>(N67+N64)/2</f>
        <v>46.836862500000002</v>
      </c>
      <c r="O69" s="47"/>
      <c r="P69" s="62">
        <f>(P64+P67)/2</f>
        <v>0</v>
      </c>
      <c r="Q69" s="47"/>
      <c r="R69" s="62">
        <f>(R64+R67)/2</f>
        <v>0</v>
      </c>
    </row>
    <row r="70" spans="1:18" ht="14.5" thickTop="1" x14ac:dyDescent="0.3"/>
    <row r="71" spans="1:18" x14ac:dyDescent="0.3">
      <c r="D71" s="65"/>
      <c r="E71" s="66"/>
      <c r="F71" s="66"/>
      <c r="G71" s="66"/>
      <c r="H71" s="66"/>
      <c r="I71" s="66"/>
      <c r="J71" s="66"/>
    </row>
    <row r="72" spans="1:18" x14ac:dyDescent="0.3">
      <c r="B72" s="35" t="s">
        <v>68</v>
      </c>
      <c r="D72" s="67"/>
      <c r="E72" s="67"/>
      <c r="F72" s="67"/>
      <c r="G72" s="67"/>
      <c r="H72" s="67"/>
      <c r="I72" s="67"/>
      <c r="J72" s="67"/>
    </row>
    <row r="74" spans="1:18" x14ac:dyDescent="0.3">
      <c r="D74" s="64"/>
      <c r="E74" s="64"/>
      <c r="F74" s="64"/>
      <c r="G74" s="64"/>
      <c r="H74" s="64"/>
    </row>
    <row r="75" spans="1:18" x14ac:dyDescent="0.3">
      <c r="G75" s="68"/>
    </row>
    <row r="77" spans="1:18" x14ac:dyDescent="0.3">
      <c r="C77" s="69"/>
      <c r="D77" s="70"/>
      <c r="E77" s="71"/>
      <c r="F77" s="71"/>
      <c r="G77" s="71"/>
      <c r="H77" s="71"/>
      <c r="I77" s="71"/>
      <c r="J77" s="71"/>
    </row>
    <row r="78" spans="1:18" x14ac:dyDescent="0.3">
      <c r="C78" s="69"/>
      <c r="D78" s="72"/>
      <c r="E78" s="72"/>
      <c r="F78" s="72"/>
      <c r="G78" s="72"/>
      <c r="H78" s="72"/>
      <c r="I78" s="72"/>
      <c r="J78" s="72"/>
    </row>
    <row r="79" spans="1:18" x14ac:dyDescent="0.3">
      <c r="D79" s="73"/>
      <c r="E79" s="73"/>
      <c r="F79" s="73"/>
      <c r="G79" s="73"/>
      <c r="H79" s="73"/>
      <c r="I79" s="73"/>
      <c r="J79" s="73"/>
    </row>
    <row r="81" spans="4:10" x14ac:dyDescent="0.3">
      <c r="D81" s="74"/>
      <c r="E81" s="74"/>
      <c r="F81" s="74"/>
      <c r="G81" s="74"/>
      <c r="H81" s="74"/>
      <c r="I81" s="74"/>
      <c r="J81" s="74"/>
    </row>
  </sheetData>
  <mergeCells count="8">
    <mergeCell ref="A1:R1"/>
    <mergeCell ref="A2:R2"/>
    <mergeCell ref="A4:R4"/>
    <mergeCell ref="A5:R5"/>
    <mergeCell ref="D7:J7"/>
    <mergeCell ref="L7:N7"/>
    <mergeCell ref="P7:R7"/>
    <mergeCell ref="E3:G3"/>
  </mergeCells>
  <printOptions horizontalCentered="1"/>
  <pageMargins left="0.5" right="0.5" top="0.75" bottom="0.75" header="0.5" footer="0.5"/>
  <pageSetup scale="43" orientation="landscape" useFirstPageNumber="1" r:id="rId1"/>
  <headerFooter alignWithMargins="0">
    <oddHeader>&amp;R&amp;"Arial,Bold"AEY-UCG-050(b)
Attachment 1
&amp;A
Page &amp;P of &amp;N</oddHeader>
  </headerFooter>
  <rowBreaks count="1" manualBreakCount="1">
    <brk id="54" max="17" man="1"/>
  </rowBreaks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Exhibit A</vt:lpstr>
      <vt:lpstr>Exhibit B</vt:lpstr>
      <vt:lpstr>'Exhibit A'!Print_Area</vt:lpstr>
      <vt:lpstr>'Exhibit B'!Print_Area</vt:lpstr>
      <vt:lpstr>'Exhibit B'!Print_Titles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2023-09-28T22:59:56Z</dcterms:created>
  <dcterms:modified xsi:type="dcterms:W3CDTF">2023-09-28T23:00:02Z</dcterms:modified>
  <cp:category/>
  <cp:contentStatus/>
</cp:coreProperties>
</file>