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22" documentId="13_ncr:1_{DEA8BA16-A258-4409-9E1A-71CCCC751AC7}" xr6:coauthVersionLast="47" xr6:coauthVersionMax="47" xr10:uidLastSave="{24D18B1F-EEF5-49F9-A519-07EF9802EFC2}"/>
  <bookViews>
    <workbookView xWindow="-23148" yWindow="1344" windowWidth="23256" windowHeight="12576" xr2:uid="{71C7C59A-9928-49B6-BBDE-A634A6CE5EAE}"/>
  </bookViews>
  <sheets>
    <sheet name="S2.1" sheetId="2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Z" localSheetId="0">#REF!</definedName>
    <definedName name="\Z">#REF!</definedName>
    <definedName name="_F_">#REF!</definedName>
    <definedName name="_H_">#REF!</definedName>
    <definedName name="_L_">#REF!</definedName>
    <definedName name="_O_">#REF!</definedName>
    <definedName name="_P_">#REF!</definedName>
    <definedName name="_RM_">#REF!</definedName>
    <definedName name="_SS_">#REF!</definedName>
    <definedName name="_TL_">#REF!</definedName>
    <definedName name="_V_">#REF!</definedName>
    <definedName name="all" localSheetId="0">#REF!</definedName>
    <definedName name="all">#REF!</definedName>
    <definedName name="Call_Centre_cost">#REF!</definedName>
    <definedName name="Call_Centre_num">#REF!</definedName>
    <definedName name="_xlnm.Database">#REF!</definedName>
    <definedName name="Estimated_Voice___South">#REF!</definedName>
    <definedName name="HPSET" localSheetId="0">#REF!</definedName>
    <definedName name="HPSET">#REF!</definedName>
    <definedName name="hpset1">#REF!</definedName>
    <definedName name="HPSETMACRO" localSheetId="0">#REF!</definedName>
    <definedName name="HPSETMACRO">#REF!</definedName>
    <definedName name="hpsetmacro2">#REF!</definedName>
    <definedName name="index">#REF!</definedName>
    <definedName name="input">#REF!</definedName>
    <definedName name="Laptops_cost">#REF!</definedName>
    <definedName name="Laptops_num">#REF!</definedName>
    <definedName name="LESS__Hardware___Voice_Costs_to_be_capitalized">#REF!</definedName>
    <definedName name="Number_of_staff">#REF!</definedName>
    <definedName name="pafe2">#REF!</definedName>
    <definedName name="page1">#REF!</definedName>
    <definedName name="part1">#REF!</definedName>
    <definedName name="part2">#REF!</definedName>
    <definedName name="PCs_cost">#REF!</definedName>
    <definedName name="PCs_num">#REF!</definedName>
    <definedName name="_xlnm.Print_Area" localSheetId="0">'S2.1'!$A$1:$T$89</definedName>
    <definedName name="Print_Area_MI" localSheetId="0">#REF!</definedName>
    <definedName name="Print_Area_MI">#REF!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oj55156">#REF!</definedName>
    <definedName name="Proj55156.">#REF!</definedName>
    <definedName name="RiderJForecast">#REF!</definedName>
    <definedName name="rolling" localSheetId="0">#REF!</definedName>
    <definedName name="rolling">#REF!</definedName>
    <definedName name="Salesforecastdollars">#REF!</definedName>
    <definedName name="SalesforecastKWh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#REF!</definedName>
    <definedName name="Schedule9B2">#REF!</definedName>
    <definedName name="Specialized_Hardware">#REF!</definedName>
    <definedName name="SUMMARY" localSheetId="0">#REF!</definedName>
    <definedName name="SUMMARY">#REF!</definedName>
    <definedName name="Terminals_cost">#REF!</definedName>
    <definedName name="Terminals_num">#REF!</definedName>
    <definedName name="Total_Distributed">#REF!</definedName>
    <definedName name="Total_Hardware">#REF!</definedName>
    <definedName name="Total_Mainframe_Costs">#REF!</definedName>
    <definedName name="TOTAL_O_M">#REF!</definedName>
    <definedName name="Total_Standard_Hardware">#REF!</definedName>
    <definedName name="Training_Cost">#REF!</definedName>
    <definedName name="variance" localSheetId="0">#REF!</definedName>
    <definedName name="variance">#REF!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WAN">#REF!</definedName>
    <definedName name="Z_275E5119_9E8C_43ED_ACD2_DF40CF10B219_.wvu.PrintArea" localSheetId="0" hidden="1">'S2.1'!$A$1:$H$76</definedName>
    <definedName name="Z_418DF6FE_13EF_11D2_8C37_00A0C92A9A63_.wvu.Rows" hidden="1">#REF!,#REF!,#REF!,#REF!,#REF!,#REF!,#REF!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2" l="1"/>
  <c r="H72" i="2" s="1"/>
  <c r="H76" i="2" s="1"/>
  <c r="S65" i="2"/>
  <c r="S66" i="2" s="1"/>
  <c r="P65" i="2"/>
  <c r="P68" i="2" s="1"/>
  <c r="P72" i="2" s="1"/>
  <c r="N65" i="2"/>
  <c r="N68" i="2" s="1"/>
  <c r="N72" i="2" s="1"/>
  <c r="N76" i="2" s="1"/>
  <c r="M65" i="2"/>
  <c r="K65" i="2"/>
  <c r="K68" i="2" s="1"/>
  <c r="K72" i="2" s="1"/>
  <c r="K76" i="2" s="1"/>
  <c r="J65" i="2"/>
  <c r="J68" i="2" s="1"/>
  <c r="J72" i="2" s="1"/>
  <c r="J76" i="2" s="1"/>
  <c r="H65" i="2"/>
  <c r="G65" i="2"/>
  <c r="G68" i="2" s="1"/>
  <c r="G72" i="2" s="1"/>
  <c r="G76" i="2" s="1"/>
  <c r="S64" i="2"/>
  <c r="P64" i="2"/>
  <c r="N64" i="2"/>
  <c r="M64" i="2"/>
  <c r="K64" i="2"/>
  <c r="J64" i="2"/>
  <c r="H64" i="2"/>
  <c r="G64" i="2"/>
  <c r="S63" i="2"/>
  <c r="P63" i="2"/>
  <c r="N63" i="2"/>
  <c r="M63" i="2"/>
  <c r="K63" i="2"/>
  <c r="J63" i="2"/>
  <c r="H63" i="2"/>
  <c r="G63" i="2"/>
  <c r="S60" i="2"/>
  <c r="P60" i="2"/>
  <c r="N60" i="2"/>
  <c r="M60" i="2"/>
  <c r="K60" i="2"/>
  <c r="J60" i="2"/>
  <c r="H60" i="2"/>
  <c r="G60" i="2"/>
  <c r="S58" i="2"/>
  <c r="P58" i="2"/>
  <c r="N58" i="2"/>
  <c r="M58" i="2"/>
  <c r="K58" i="2"/>
  <c r="J58" i="2"/>
  <c r="H58" i="2"/>
  <c r="G58" i="2"/>
  <c r="S53" i="2"/>
  <c r="P53" i="2"/>
  <c r="M53" i="2"/>
  <c r="J53" i="2"/>
  <c r="G53" i="2"/>
  <c r="S51" i="2"/>
  <c r="P51" i="2"/>
  <c r="M51" i="2"/>
  <c r="J51" i="2"/>
  <c r="G51" i="2"/>
  <c r="S45" i="2"/>
  <c r="P45" i="2"/>
  <c r="N45" i="2"/>
  <c r="N80" i="2" s="1"/>
  <c r="N82" i="2" s="1"/>
  <c r="N84" i="2" s="1"/>
  <c r="M45" i="2"/>
  <c r="K45" i="2"/>
  <c r="K80" i="2" s="1"/>
  <c r="K82" i="2" s="1"/>
  <c r="J45" i="2"/>
  <c r="J46" i="2" s="1"/>
  <c r="H45" i="2"/>
  <c r="H80" i="2" s="1"/>
  <c r="H82" i="2" s="1"/>
  <c r="G45" i="2"/>
  <c r="G46" i="2" s="1"/>
  <c r="S44" i="2"/>
  <c r="P44" i="2"/>
  <c r="N44" i="2"/>
  <c r="M44" i="2"/>
  <c r="K44" i="2"/>
  <c r="J44" i="2"/>
  <c r="H44" i="2"/>
  <c r="G44" i="2"/>
  <c r="S43" i="2"/>
  <c r="P43" i="2"/>
  <c r="N43" i="2"/>
  <c r="M43" i="2"/>
  <c r="K43" i="2"/>
  <c r="J43" i="2"/>
  <c r="H43" i="2"/>
  <c r="G43" i="2"/>
  <c r="S40" i="2"/>
  <c r="P40" i="2"/>
  <c r="N40" i="2"/>
  <c r="M40" i="2"/>
  <c r="K40" i="2"/>
  <c r="J40" i="2"/>
  <c r="H40" i="2"/>
  <c r="G40" i="2"/>
  <c r="S35" i="2"/>
  <c r="P35" i="2"/>
  <c r="N35" i="2"/>
  <c r="M35" i="2"/>
  <c r="K35" i="2"/>
  <c r="J35" i="2"/>
  <c r="H35" i="2"/>
  <c r="G35" i="2"/>
  <c r="A25" i="2"/>
  <c r="A26" i="2" s="1"/>
  <c r="A27" i="2" s="1"/>
  <c r="A28" i="2" s="1"/>
  <c r="A29" i="2" s="1"/>
  <c r="A30" i="2" s="1"/>
  <c r="A32" i="2" s="1"/>
  <c r="A33" i="2" s="1"/>
  <c r="A34" i="2" s="1"/>
  <c r="A35" i="2" s="1"/>
  <c r="A37" i="2" s="1"/>
  <c r="A38" i="2" s="1"/>
  <c r="A39" i="2" s="1"/>
  <c r="A40" i="2" s="1"/>
  <c r="A42" i="2" s="1"/>
  <c r="A43" i="2" s="1"/>
  <c r="A44" i="2" s="1"/>
  <c r="A45" i="2" s="1"/>
  <c r="A46" i="2" s="1"/>
  <c r="A48" i="2" s="1"/>
  <c r="A49" i="2" s="1"/>
  <c r="A50" i="2" s="1"/>
  <c r="A51" i="2" s="1"/>
  <c r="A52" i="2" s="1"/>
  <c r="A53" i="2" s="1"/>
  <c r="A55" i="2" s="1"/>
  <c r="A56" i="2" s="1"/>
  <c r="A57" i="2" s="1"/>
  <c r="A58" i="2" s="1"/>
  <c r="A59" i="2" s="1"/>
  <c r="A60" i="2" s="1"/>
  <c r="A62" i="2" s="1"/>
  <c r="A63" i="2" s="1"/>
  <c r="A64" i="2" s="1"/>
  <c r="A65" i="2" s="1"/>
  <c r="A66" i="2" s="1"/>
  <c r="A68" i="2" s="1"/>
  <c r="A70" i="2" s="1"/>
  <c r="A71" i="2" s="1"/>
  <c r="A72" i="2" s="1"/>
  <c r="A74" i="2" s="1"/>
  <c r="A76" i="2" s="1"/>
  <c r="A78" i="2" s="1"/>
  <c r="A80" i="2" s="1"/>
  <c r="A81" i="2" s="1"/>
  <c r="A82" i="2" s="1"/>
  <c r="A84" i="2" s="1"/>
  <c r="A86" i="2" s="1"/>
  <c r="A88" i="2" s="1"/>
  <c r="A89" i="2" s="1"/>
  <c r="S23" i="2"/>
  <c r="P23" i="2"/>
  <c r="N23" i="2"/>
  <c r="M23" i="2"/>
  <c r="K23" i="2"/>
  <c r="J23" i="2"/>
  <c r="H23" i="2"/>
  <c r="G23" i="2"/>
  <c r="S21" i="2"/>
  <c r="P21" i="2"/>
  <c r="N21" i="2"/>
  <c r="M21" i="2"/>
  <c r="K21" i="2"/>
  <c r="J21" i="2"/>
  <c r="H21" i="2"/>
  <c r="G21" i="2"/>
  <c r="S16" i="2"/>
  <c r="P16" i="2"/>
  <c r="N16" i="2"/>
  <c r="M16" i="2"/>
  <c r="K16" i="2"/>
  <c r="J16" i="2"/>
  <c r="H16" i="2"/>
  <c r="G16" i="2"/>
  <c r="S14" i="2"/>
  <c r="P14" i="2"/>
  <c r="N14" i="2"/>
  <c r="M14" i="2"/>
  <c r="K14" i="2"/>
  <c r="J14" i="2"/>
  <c r="H14" i="2"/>
  <c r="G14" i="2"/>
  <c r="N46" i="2" l="1"/>
  <c r="P66" i="2"/>
  <c r="S68" i="2"/>
  <c r="M46" i="2"/>
  <c r="J66" i="2"/>
  <c r="P46" i="2"/>
  <c r="H66" i="2"/>
  <c r="N66" i="2"/>
  <c r="S46" i="2"/>
  <c r="S80" i="2"/>
  <c r="S82" i="2" s="1"/>
  <c r="M66" i="2"/>
  <c r="M68" i="2"/>
  <c r="M72" i="2" s="1"/>
  <c r="M76" i="2" s="1"/>
  <c r="K84" i="2"/>
  <c r="K86" i="2"/>
  <c r="Q72" i="2"/>
  <c r="Q76" i="2" s="1"/>
  <c r="H84" i="2"/>
  <c r="H86" i="2"/>
  <c r="G66" i="2"/>
  <c r="P76" i="2"/>
  <c r="K46" i="2"/>
  <c r="P80" i="2"/>
  <c r="P82" i="2" s="1"/>
  <c r="K66" i="2"/>
  <c r="N86" i="2"/>
  <c r="H46" i="2"/>
  <c r="S72" i="2" l="1"/>
  <c r="S76" i="2"/>
  <c r="Q84" i="2"/>
  <c r="Q86" i="2"/>
  <c r="T86" i="2"/>
  <c r="T84" i="2"/>
  <c r="T72" i="2"/>
  <c r="T76" i="2" s="1"/>
</calcChain>
</file>

<file path=xl/sharedStrings.xml><?xml version="1.0" encoding="utf-8"?>
<sst xmlns="http://schemas.openxmlformats.org/spreadsheetml/2006/main" count="89" uniqueCount="50">
  <si>
    <t>ATCO Electric Yukon (AEY)</t>
  </si>
  <si>
    <t>2023-2024 General Rate Application (GRA)</t>
  </si>
  <si>
    <t>2016 - 2017 General Rate Application Compliance Filing</t>
  </si>
  <si>
    <t>Summary of Customers, Energy Sales and Revenue</t>
  </si>
  <si>
    <t>Test Period</t>
  </si>
  <si>
    <t>Line</t>
  </si>
  <si>
    <t>Cross</t>
  </si>
  <si>
    <t>Actual</t>
  </si>
  <si>
    <t>Approved</t>
  </si>
  <si>
    <t>No.</t>
  </si>
  <si>
    <t>Description</t>
  </si>
  <si>
    <t>Ref.</t>
  </si>
  <si>
    <t>Existing</t>
  </si>
  <si>
    <t>Proposed</t>
  </si>
  <si>
    <t>Residential</t>
  </si>
  <si>
    <t xml:space="preserve">  Customers (average during year)</t>
  </si>
  <si>
    <t xml:space="preserve">  Sales in MWh</t>
  </si>
  <si>
    <t xml:space="preserve">  MWh sales per customer</t>
  </si>
  <si>
    <t xml:space="preserve">  Revenue ($000s)</t>
  </si>
  <si>
    <t xml:space="preserve">  Cents per kWh</t>
  </si>
  <si>
    <t>Commercial</t>
  </si>
  <si>
    <t>Industrial</t>
  </si>
  <si>
    <t>Street Lights</t>
  </si>
  <si>
    <t>Private Lights</t>
  </si>
  <si>
    <t>Total Company - Retail - Primary</t>
  </si>
  <si>
    <t xml:space="preserve">  Customers</t>
  </si>
  <si>
    <t>Secondary Sales</t>
  </si>
  <si>
    <t>Wholesale Sales</t>
  </si>
  <si>
    <t xml:space="preserve">Total Company </t>
  </si>
  <si>
    <t>S.3.2 L.2</t>
  </si>
  <si>
    <t>Base Retail Revenues</t>
  </si>
  <si>
    <t>RIDER R (RATE INCREASE @ CURRENT RATES)</t>
  </si>
  <si>
    <t>YEC Revenue Shortfall (Rider J)</t>
  </si>
  <si>
    <t>Total Retail Revenue</t>
  </si>
  <si>
    <t>Fuel Variance Rider (Rider F)</t>
  </si>
  <si>
    <t>Note 1</t>
  </si>
  <si>
    <t>NET REVENUES</t>
  </si>
  <si>
    <t>S.1.1 L.2</t>
  </si>
  <si>
    <t>% Rate Increase over Existing Rates</t>
  </si>
  <si>
    <t>AEY Primary Retail Revenue</t>
  </si>
  <si>
    <t>L.30</t>
  </si>
  <si>
    <t>YEC Firm Revenue</t>
  </si>
  <si>
    <t>Total YEC/AEY Retail Revenue Primary Rates ($000s)</t>
  </si>
  <si>
    <t>L.56 + L.57</t>
  </si>
  <si>
    <t>% Rate Increase Over Existing Rates</t>
  </si>
  <si>
    <t>L.50 / L.58</t>
  </si>
  <si>
    <t>% Rate Increase - Net Customer Impact</t>
  </si>
  <si>
    <t>Note 2</t>
  </si>
  <si>
    <t>Note 1 - 2016-2017 Rider F calculated based on average 2015 diesel price</t>
  </si>
  <si>
    <t>Note 2 - Net impact of higher revenue requirement and fuel price variance to be flowed through to customers.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</si>
</sst>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  <numFmt numFmtId="167" formatCode="#,##0.0"/>
    <numFmt numFmtId="168" formatCode="#,##0.00000000000_);\(#,##0.00000000000\)"/>
    <numFmt numFmtId="169" formatCode="_(* #,##0.000_);_(* \(#,##0.000\);_(* &quot;-&quot;_);_(@_)"/>
    <numFmt numFmtId="170" formatCode="0.0%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37" fontId="3" fillId="0" borderId="0" xfId="0" applyNumberFormat="1" applyFont="1"/>
    <xf numFmtId="41" fontId="3" fillId="0" borderId="0" xfId="0" applyNumberFormat="1" applyFont="1"/>
    <xf numFmtId="41" fontId="3" fillId="0" borderId="1" xfId="0" applyNumberFormat="1" applyFont="1" applyBorder="1"/>
    <xf numFmtId="10" fontId="3" fillId="0" borderId="0" xfId="2" applyNumberFormat="1" applyFont="1" applyFill="1"/>
    <xf numFmtId="164" fontId="3" fillId="0" borderId="0" xfId="1" applyNumberFormat="1" applyFont="1" applyFill="1"/>
    <xf numFmtId="41" fontId="3" fillId="0" borderId="0" xfId="1" applyNumberFormat="1" applyFont="1" applyFill="1"/>
    <xf numFmtId="41" fontId="3" fillId="0" borderId="0" xfId="2" applyNumberFormat="1" applyFont="1" applyFill="1"/>
    <xf numFmtId="1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" fontId="3" fillId="0" borderId="0" xfId="1" applyNumberFormat="1" applyFont="1" applyFill="1" applyAlignment="1">
      <alignment horizontal="center"/>
    </xf>
    <xf numFmtId="167" fontId="3" fillId="0" borderId="0" xfId="0" applyNumberFormat="1" applyFont="1"/>
    <xf numFmtId="167" fontId="3" fillId="0" borderId="0" xfId="0" applyNumberFormat="1" applyFont="1" applyAlignment="1">
      <alignment horizontal="center"/>
    </xf>
    <xf numFmtId="43" fontId="3" fillId="0" borderId="0" xfId="0" applyNumberFormat="1" applyFont="1"/>
    <xf numFmtId="166" fontId="3" fillId="0" borderId="0" xfId="1" applyNumberFormat="1" applyFont="1" applyFill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0" xfId="1" applyNumberFormat="1" applyFont="1" applyFill="1" applyAlignment="1">
      <alignment horizontal="center"/>
    </xf>
    <xf numFmtId="166" fontId="3" fillId="0" borderId="0" xfId="0" applyNumberFormat="1" applyFont="1"/>
    <xf numFmtId="4" fontId="2" fillId="0" borderId="0" xfId="0" applyNumberFormat="1" applyFont="1"/>
    <xf numFmtId="1" fontId="1" fillId="0" borderId="0" xfId="1" applyNumberFormat="1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6" fontId="1" fillId="0" borderId="1" xfId="1" applyNumberFormat="1" applyFont="1" applyFill="1" applyBorder="1"/>
    <xf numFmtId="1" fontId="5" fillId="0" borderId="0" xfId="1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1" fontId="5" fillId="0" borderId="0" xfId="0" applyNumberFormat="1" applyFont="1"/>
    <xf numFmtId="9" fontId="3" fillId="0" borderId="0" xfId="2" applyFont="1" applyFill="1"/>
    <xf numFmtId="41" fontId="3" fillId="0" borderId="4" xfId="0" applyNumberFormat="1" applyFont="1" applyBorder="1"/>
    <xf numFmtId="168" fontId="2" fillId="0" borderId="0" xfId="0" applyNumberFormat="1" applyFont="1"/>
    <xf numFmtId="168" fontId="6" fillId="0" borderId="0" xfId="0" applyNumberFormat="1" applyFont="1"/>
    <xf numFmtId="169" fontId="3" fillId="0" borderId="0" xfId="0" applyNumberFormat="1" applyFont="1"/>
    <xf numFmtId="168" fontId="3" fillId="0" borderId="0" xfId="0" applyNumberFormat="1" applyFont="1"/>
    <xf numFmtId="41" fontId="3" fillId="0" borderId="1" xfId="1" applyNumberFormat="1" applyFont="1" applyFill="1" applyBorder="1"/>
    <xf numFmtId="170" fontId="3" fillId="0" borderId="0" xfId="0" applyNumberFormat="1" applyFont="1"/>
    <xf numFmtId="170" fontId="3" fillId="0" borderId="2" xfId="0" applyNumberFormat="1" applyFont="1" applyBorder="1"/>
    <xf numFmtId="170" fontId="3" fillId="0" borderId="2" xfId="2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940B-2424-41F1-ABFC-C96DC36EAD33}">
  <sheetPr>
    <pageSetUpPr fitToPage="1"/>
  </sheetPr>
  <dimension ref="A1:AE89"/>
  <sheetViews>
    <sheetView tabSelected="1" zoomScale="70" zoomScaleNormal="70" zoomScaleSheetLayoutView="70" workbookViewId="0">
      <selection sqref="A1:T1"/>
    </sheetView>
  </sheetViews>
  <sheetFormatPr defaultColWidth="7.54296875" defaultRowHeight="12.5" x14ac:dyDescent="0.25"/>
  <cols>
    <col min="1" max="1" width="6.26953125" style="32" bestFit="1" customWidth="1"/>
    <col min="2" max="2" width="2.26953125" style="32" customWidth="1"/>
    <col min="3" max="3" width="69.54296875" style="32" customWidth="1"/>
    <col min="4" max="4" width="2.26953125" style="32" customWidth="1"/>
    <col min="5" max="5" width="13.453125" style="33" bestFit="1" customWidth="1"/>
    <col min="6" max="6" width="2.54296875" style="32" customWidth="1"/>
    <col min="7" max="8" width="12.54296875" style="32" customWidth="1"/>
    <col min="9" max="9" width="2.26953125" style="32" customWidth="1"/>
    <col min="10" max="11" width="12.54296875" style="32" customWidth="1"/>
    <col min="12" max="12" width="2.26953125" style="32" customWidth="1"/>
    <col min="13" max="14" width="12.54296875" style="32" customWidth="1"/>
    <col min="15" max="15" width="3.453125" style="32" customWidth="1"/>
    <col min="16" max="17" width="12.54296875" style="32" customWidth="1"/>
    <col min="18" max="18" width="2.26953125" style="32" customWidth="1"/>
    <col min="19" max="20" width="12.54296875" style="32" customWidth="1"/>
    <col min="21" max="21" width="2.26953125" style="32" customWidth="1"/>
    <col min="22" max="22" width="9.26953125" style="32" bestFit="1" customWidth="1"/>
    <col min="23" max="23" width="7.54296875" style="32"/>
    <col min="24" max="24" width="9.7265625" style="32" bestFit="1" customWidth="1"/>
    <col min="25" max="25" width="3.26953125" style="32" customWidth="1"/>
    <col min="26" max="26" width="9.26953125" style="32" bestFit="1" customWidth="1"/>
    <col min="27" max="27" width="7.54296875" style="32"/>
    <col min="28" max="28" width="9.7265625" style="32" bestFit="1" customWidth="1"/>
    <col min="29" max="29" width="3.26953125" style="32" customWidth="1"/>
    <col min="30" max="30" width="9.26953125" style="32" bestFit="1" customWidth="1"/>
    <col min="31" max="31" width="8.81640625" style="32" bestFit="1" customWidth="1"/>
    <col min="32" max="16384" width="7.54296875" style="32"/>
  </cols>
  <sheetData>
    <row r="1" spans="1:21" s="3" customFormat="1" ht="15.5" x14ac:dyDescent="0.3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2"/>
    </row>
    <row r="2" spans="1:21" s="3" customFormat="1" ht="15.5" x14ac:dyDescent="0.3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2"/>
    </row>
    <row r="3" spans="1:21" s="3" customFormat="1" ht="15.5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2"/>
    </row>
    <row r="4" spans="1:21" s="3" customFormat="1" ht="15.5" x14ac:dyDescent="0.35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2"/>
    </row>
    <row r="5" spans="1:21" s="3" customFormat="1" ht="15.5" x14ac:dyDescent="0.3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7"/>
    </row>
    <row r="6" spans="1:21" s="3" customFormat="1" ht="15.5" x14ac:dyDescent="0.35">
      <c r="A6" s="4"/>
      <c r="B6" s="7"/>
      <c r="C6" s="7"/>
      <c r="D6" s="7"/>
      <c r="E6" s="7"/>
    </row>
    <row r="7" spans="1:21" s="3" customFormat="1" ht="15.5" x14ac:dyDescent="0.35">
      <c r="A7" s="4"/>
      <c r="B7" s="4"/>
      <c r="C7" s="4"/>
      <c r="D7" s="4"/>
      <c r="E7" s="4"/>
      <c r="N7" s="5"/>
      <c r="O7" s="5"/>
      <c r="P7" s="49" t="s">
        <v>4</v>
      </c>
      <c r="Q7" s="49"/>
      <c r="R7" s="49"/>
      <c r="S7" s="49"/>
      <c r="T7" s="49"/>
    </row>
    <row r="8" spans="1:21" s="3" customFormat="1" ht="15.5" x14ac:dyDescent="0.35">
      <c r="A8" s="15" t="s">
        <v>5</v>
      </c>
      <c r="B8" s="4"/>
      <c r="C8" s="4"/>
      <c r="D8" s="4"/>
      <c r="E8" s="4" t="s">
        <v>6</v>
      </c>
      <c r="F8" s="4"/>
      <c r="G8" s="16" t="s">
        <v>7</v>
      </c>
      <c r="H8" s="16" t="s">
        <v>8</v>
      </c>
      <c r="I8" s="4"/>
      <c r="J8" s="16" t="s">
        <v>7</v>
      </c>
      <c r="K8" s="16" t="s">
        <v>8</v>
      </c>
      <c r="L8" s="4"/>
      <c r="M8" s="16" t="s">
        <v>7</v>
      </c>
      <c r="N8" s="16" t="s">
        <v>8</v>
      </c>
      <c r="O8" s="4"/>
      <c r="P8" s="50">
        <v>2016</v>
      </c>
      <c r="Q8" s="50"/>
      <c r="R8" s="4"/>
      <c r="S8" s="50">
        <v>2017</v>
      </c>
      <c r="T8" s="50"/>
      <c r="U8" s="4"/>
    </row>
    <row r="9" spans="1:21" s="3" customFormat="1" ht="15.5" x14ac:dyDescent="0.35">
      <c r="A9" s="17" t="s">
        <v>9</v>
      </c>
      <c r="B9" s="4"/>
      <c r="C9" s="6" t="s">
        <v>10</v>
      </c>
      <c r="D9" s="4"/>
      <c r="E9" s="6" t="s">
        <v>11</v>
      </c>
      <c r="F9" s="4"/>
      <c r="G9" s="6">
        <v>2013</v>
      </c>
      <c r="H9" s="6">
        <v>2013</v>
      </c>
      <c r="I9" s="4"/>
      <c r="J9" s="6">
        <v>2014</v>
      </c>
      <c r="K9" s="6">
        <v>2014</v>
      </c>
      <c r="L9" s="4"/>
      <c r="M9" s="6">
        <v>2015</v>
      </c>
      <c r="N9" s="6">
        <v>2015</v>
      </c>
      <c r="P9" s="6" t="s">
        <v>12</v>
      </c>
      <c r="Q9" s="18" t="s">
        <v>13</v>
      </c>
      <c r="S9" s="6" t="s">
        <v>12</v>
      </c>
      <c r="T9" s="18" t="s">
        <v>13</v>
      </c>
      <c r="U9" s="4"/>
    </row>
    <row r="10" spans="1:21" s="3" customFormat="1" ht="9" customHeight="1" x14ac:dyDescent="0.35">
      <c r="A10" s="1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s="3" customFormat="1" ht="15.5" x14ac:dyDescent="0.35">
      <c r="A11" s="19">
        <v>1</v>
      </c>
      <c r="C11" s="5" t="s">
        <v>14</v>
      </c>
      <c r="D11" s="5"/>
      <c r="E11" s="4"/>
    </row>
    <row r="12" spans="1:21" s="3" customFormat="1" ht="15.5" x14ac:dyDescent="0.35">
      <c r="A12" s="19">
        <v>2</v>
      </c>
      <c r="C12" s="3" t="s">
        <v>15</v>
      </c>
      <c r="E12" s="7"/>
      <c r="G12" s="9">
        <v>14194</v>
      </c>
      <c r="H12" s="9">
        <v>14191.5679240355</v>
      </c>
      <c r="I12" s="9"/>
      <c r="J12" s="9">
        <v>14409</v>
      </c>
      <c r="K12" s="9">
        <v>14400.666666666668</v>
      </c>
      <c r="L12" s="9"/>
      <c r="M12" s="9">
        <v>14631</v>
      </c>
      <c r="N12" s="9">
        <v>14647.166666666666</v>
      </c>
      <c r="O12" s="9"/>
      <c r="P12" s="9">
        <v>14851.01</v>
      </c>
      <c r="Q12" s="9"/>
      <c r="R12" s="9"/>
      <c r="S12" s="9">
        <v>15038.78</v>
      </c>
      <c r="T12" s="9"/>
      <c r="U12" s="9"/>
    </row>
    <row r="13" spans="1:21" s="3" customFormat="1" ht="15.5" x14ac:dyDescent="0.35">
      <c r="A13" s="19">
        <v>3</v>
      </c>
      <c r="C13" s="3" t="s">
        <v>16</v>
      </c>
      <c r="E13" s="7"/>
      <c r="G13" s="9">
        <v>148780</v>
      </c>
      <c r="H13" s="9">
        <v>148009.61910925599</v>
      </c>
      <c r="I13" s="9"/>
      <c r="J13" s="9">
        <v>147253.30958</v>
      </c>
      <c r="K13" s="9">
        <v>154383.76135252469</v>
      </c>
      <c r="L13" s="9"/>
      <c r="M13" s="9">
        <v>148605</v>
      </c>
      <c r="N13" s="9">
        <v>157032.44520037633</v>
      </c>
      <c r="O13" s="9"/>
      <c r="P13" s="9">
        <v>148443.94607387041</v>
      </c>
      <c r="Q13" s="9"/>
      <c r="R13" s="9"/>
      <c r="S13" s="9">
        <v>155826.56841323533</v>
      </c>
      <c r="T13" s="9"/>
      <c r="U13" s="9"/>
    </row>
    <row r="14" spans="1:21" s="20" customFormat="1" ht="15.5" x14ac:dyDescent="0.35">
      <c r="A14" s="19">
        <v>4</v>
      </c>
      <c r="C14" s="20" t="s">
        <v>17</v>
      </c>
      <c r="E14" s="21"/>
      <c r="G14" s="22">
        <f>G13/G12</f>
        <v>10.481893757925883</v>
      </c>
      <c r="H14" s="22">
        <f>H13/H12</f>
        <v>10.429405679592316</v>
      </c>
      <c r="I14" s="22"/>
      <c r="J14" s="22">
        <f>J13/J12</f>
        <v>10.219537065722813</v>
      </c>
      <c r="K14" s="22">
        <f>K13/K12</f>
        <v>10.720598214378363</v>
      </c>
      <c r="L14" s="22"/>
      <c r="M14" s="22">
        <f>M13/M12</f>
        <v>10.156858724625794</v>
      </c>
      <c r="N14" s="22">
        <f>N13/N12</f>
        <v>10.721011699671815</v>
      </c>
      <c r="O14" s="22"/>
      <c r="P14" s="22">
        <f>P13/P12</f>
        <v>9.9955454931260839</v>
      </c>
      <c r="Q14" s="22"/>
      <c r="R14" s="22"/>
      <c r="S14" s="22">
        <f>S13/S12</f>
        <v>10.361649576178076</v>
      </c>
      <c r="T14" s="22"/>
      <c r="U14" s="22"/>
    </row>
    <row r="15" spans="1:21" s="3" customFormat="1" ht="15.5" x14ac:dyDescent="0.35">
      <c r="A15" s="19">
        <v>5</v>
      </c>
      <c r="C15" s="3" t="s">
        <v>18</v>
      </c>
      <c r="E15" s="23"/>
      <c r="G15" s="9">
        <v>21070.134895999996</v>
      </c>
      <c r="H15" s="9">
        <v>20764.755924510198</v>
      </c>
      <c r="I15" s="9"/>
      <c r="J15" s="9">
        <v>20628.841860000004</v>
      </c>
      <c r="K15" s="9">
        <v>21657.452813351982</v>
      </c>
      <c r="L15" s="9"/>
      <c r="M15" s="13">
        <v>20839.353944000002</v>
      </c>
      <c r="N15" s="9">
        <v>22028.906305485667</v>
      </c>
      <c r="O15" s="9"/>
      <c r="P15" s="9">
        <v>21011.937688612834</v>
      </c>
      <c r="Q15" s="9"/>
      <c r="R15" s="9"/>
      <c r="S15" s="9">
        <v>21969.036940490143</v>
      </c>
      <c r="T15" s="9"/>
      <c r="U15" s="9"/>
    </row>
    <row r="16" spans="1:21" s="24" customFormat="1" ht="15.5" x14ac:dyDescent="0.35">
      <c r="A16" s="19">
        <v>6</v>
      </c>
      <c r="C16" s="24" t="s">
        <v>19</v>
      </c>
      <c r="E16" s="25"/>
      <c r="G16" s="22">
        <f>G15/G13*100</f>
        <v>14.161940379083207</v>
      </c>
      <c r="H16" s="22">
        <f>H15/H13*100</f>
        <v>14.029328667606608</v>
      </c>
      <c r="I16" s="22"/>
      <c r="J16" s="22">
        <f>J15/J13*100</f>
        <v>14.009085377325754</v>
      </c>
      <c r="K16" s="22">
        <f>K15/K13*100</f>
        <v>14.028323072074064</v>
      </c>
      <c r="L16" s="22"/>
      <c r="M16" s="22">
        <f>M15/M13*100</f>
        <v>14.023319500689748</v>
      </c>
      <c r="N16" s="22">
        <f>N15/N13*100</f>
        <v>14.028251472093153</v>
      </c>
      <c r="O16" s="22"/>
      <c r="P16" s="22">
        <f>P15/P13*100</f>
        <v>14.154795964637474</v>
      </c>
      <c r="Q16" s="22"/>
      <c r="R16" s="22"/>
      <c r="S16" s="22">
        <f>S15/S13*100</f>
        <v>14.098389744572065</v>
      </c>
      <c r="T16" s="22"/>
      <c r="U16" s="22"/>
    </row>
    <row r="17" spans="1:21" s="3" customFormat="1" ht="3.75" customHeight="1" x14ac:dyDescent="0.35">
      <c r="A17" s="19"/>
      <c r="E17" s="7"/>
    </row>
    <row r="18" spans="1:21" s="3" customFormat="1" ht="17.25" customHeight="1" x14ac:dyDescent="0.35">
      <c r="A18" s="19">
        <v>7</v>
      </c>
      <c r="C18" s="5" t="s">
        <v>20</v>
      </c>
      <c r="D18" s="5"/>
      <c r="E18" s="4"/>
    </row>
    <row r="19" spans="1:21" s="26" customFormat="1" ht="15.5" x14ac:dyDescent="0.35">
      <c r="A19" s="19">
        <v>8</v>
      </c>
      <c r="C19" s="26" t="s">
        <v>15</v>
      </c>
      <c r="E19" s="27"/>
      <c r="G19" s="9">
        <v>2918</v>
      </c>
      <c r="H19" s="9">
        <v>2921.9779525641002</v>
      </c>
      <c r="I19" s="9"/>
      <c r="J19" s="9">
        <v>2938</v>
      </c>
      <c r="K19" s="9">
        <v>2903.1666666666661</v>
      </c>
      <c r="L19" s="9"/>
      <c r="M19" s="9">
        <v>2988</v>
      </c>
      <c r="N19" s="9">
        <v>2948.0833333333339</v>
      </c>
      <c r="O19" s="9"/>
      <c r="P19" s="9">
        <v>2998.12</v>
      </c>
      <c r="Q19" s="9"/>
      <c r="R19" s="9"/>
      <c r="S19" s="9">
        <v>3038.51</v>
      </c>
      <c r="T19" s="9"/>
      <c r="U19" s="9"/>
    </row>
    <row r="20" spans="1:21" s="26" customFormat="1" ht="15.5" x14ac:dyDescent="0.35">
      <c r="A20" s="19">
        <v>9</v>
      </c>
      <c r="C20" s="26" t="s">
        <v>16</v>
      </c>
      <c r="E20" s="27"/>
      <c r="G20" s="9">
        <v>159322</v>
      </c>
      <c r="H20" s="9">
        <v>157605.58926057199</v>
      </c>
      <c r="I20" s="9"/>
      <c r="J20" s="9">
        <v>154709.35897000003</v>
      </c>
      <c r="K20" s="9">
        <v>165106.05756217943</v>
      </c>
      <c r="L20" s="9"/>
      <c r="M20" s="9">
        <v>155346</v>
      </c>
      <c r="N20" s="9">
        <v>168853.30929996865</v>
      </c>
      <c r="O20" s="9"/>
      <c r="P20" s="9">
        <v>156283.08013396952</v>
      </c>
      <c r="Q20" s="9"/>
      <c r="R20" s="9"/>
      <c r="S20" s="9">
        <v>162350.08196907814</v>
      </c>
      <c r="T20" s="9"/>
      <c r="U20" s="9"/>
    </row>
    <row r="21" spans="1:21" s="20" customFormat="1" ht="15.5" x14ac:dyDescent="0.35">
      <c r="A21" s="19">
        <v>10</v>
      </c>
      <c r="C21" s="20" t="s">
        <v>17</v>
      </c>
      <c r="E21" s="21"/>
      <c r="G21" s="22">
        <f>G20/G19</f>
        <v>54.599725839616177</v>
      </c>
      <c r="H21" s="22">
        <f>H20/H19</f>
        <v>53.937980306206484</v>
      </c>
      <c r="I21" s="22"/>
      <c r="J21" s="22">
        <f>J20/J19</f>
        <v>52.658052746766515</v>
      </c>
      <c r="K21" s="22">
        <f>K20/K19</f>
        <v>56.871022755214234</v>
      </c>
      <c r="L21" s="22"/>
      <c r="M21" s="22">
        <f>M20/M19</f>
        <v>51.989959839357432</v>
      </c>
      <c r="N21" s="22">
        <f>N20/N19</f>
        <v>57.275622907528152</v>
      </c>
      <c r="O21" s="22"/>
      <c r="P21" s="22">
        <f>P20/P19</f>
        <v>52.127026314480247</v>
      </c>
      <c r="Q21" s="22"/>
      <c r="R21" s="22"/>
      <c r="S21" s="22">
        <f>S20/S19</f>
        <v>53.430820359017453</v>
      </c>
      <c r="T21" s="22"/>
      <c r="U21" s="22"/>
    </row>
    <row r="22" spans="1:21" s="26" customFormat="1" ht="15.5" x14ac:dyDescent="0.35">
      <c r="A22" s="19">
        <v>11</v>
      </c>
      <c r="C22" s="26" t="s">
        <v>18</v>
      </c>
      <c r="E22" s="28"/>
      <c r="G22" s="9">
        <v>26304.973084000001</v>
      </c>
      <c r="H22" s="9">
        <v>25752.617207966301</v>
      </c>
      <c r="I22" s="9"/>
      <c r="J22" s="9">
        <v>25509.337670000001</v>
      </c>
      <c r="K22" s="9">
        <v>27016.484972085869</v>
      </c>
      <c r="L22" s="9"/>
      <c r="M22" s="9">
        <v>25533.504926000001</v>
      </c>
      <c r="N22" s="9">
        <v>27651.75015666203</v>
      </c>
      <c r="O22" s="9"/>
      <c r="P22" s="9">
        <v>25600.641752259031</v>
      </c>
      <c r="Q22" s="9"/>
      <c r="R22" s="9"/>
      <c r="S22" s="9">
        <v>26518.749236844389</v>
      </c>
      <c r="T22" s="9"/>
      <c r="U22" s="9"/>
    </row>
    <row r="23" spans="1:21" s="24" customFormat="1" ht="15.5" x14ac:dyDescent="0.35">
      <c r="A23" s="19">
        <v>12</v>
      </c>
      <c r="C23" s="24" t="s">
        <v>19</v>
      </c>
      <c r="E23" s="25"/>
      <c r="G23" s="22">
        <f>G22/G20*100</f>
        <v>16.510571725185475</v>
      </c>
      <c r="H23" s="22">
        <f>H22/H20*100</f>
        <v>16.339913659653952</v>
      </c>
      <c r="I23" s="22"/>
      <c r="J23" s="22">
        <f>J22/J20*100</f>
        <v>16.488554952222742</v>
      </c>
      <c r="K23" s="22">
        <f>K22/K20*100</f>
        <v>16.36310948913027</v>
      </c>
      <c r="L23" s="22"/>
      <c r="M23" s="22">
        <f>M22/M20*100</f>
        <v>16.436538389144236</v>
      </c>
      <c r="N23" s="22">
        <f>N22/N20*100</f>
        <v>16.376196754034932</v>
      </c>
      <c r="O23" s="22"/>
      <c r="P23" s="22">
        <f>P22/P20*100</f>
        <v>16.380942665267131</v>
      </c>
      <c r="Q23" s="22"/>
      <c r="R23" s="22"/>
      <c r="S23" s="22">
        <f>S22/S20*100</f>
        <v>16.334299875435391</v>
      </c>
      <c r="T23" s="22"/>
      <c r="U23" s="22"/>
    </row>
    <row r="24" spans="1:21" s="24" customFormat="1" ht="4.5" customHeight="1" x14ac:dyDescent="0.35">
      <c r="A24" s="19"/>
      <c r="E24" s="25"/>
    </row>
    <row r="25" spans="1:21" s="24" customFormat="1" ht="15.5" x14ac:dyDescent="0.35">
      <c r="A25" s="19">
        <f>+A23+1</f>
        <v>13</v>
      </c>
      <c r="C25" s="5" t="s">
        <v>21</v>
      </c>
      <c r="E25" s="25"/>
    </row>
    <row r="26" spans="1:21" s="24" customFormat="1" ht="15.5" x14ac:dyDescent="0.35">
      <c r="A26" s="19">
        <f>A25+1</f>
        <v>14</v>
      </c>
      <c r="C26" s="26" t="s">
        <v>15</v>
      </c>
      <c r="E26" s="25"/>
      <c r="G26" s="9">
        <v>0</v>
      </c>
      <c r="H26" s="9">
        <v>0</v>
      </c>
      <c r="I26" s="9"/>
      <c r="J26" s="9">
        <v>0</v>
      </c>
      <c r="K26" s="9">
        <v>0</v>
      </c>
      <c r="L26" s="9"/>
      <c r="M26" s="9">
        <v>0</v>
      </c>
      <c r="N26" s="9">
        <v>0</v>
      </c>
      <c r="O26" s="9"/>
      <c r="P26" s="9">
        <v>0</v>
      </c>
      <c r="Q26" s="9"/>
      <c r="R26" s="9"/>
      <c r="S26" s="9">
        <v>0</v>
      </c>
      <c r="T26" s="9"/>
      <c r="U26" s="9"/>
    </row>
    <row r="27" spans="1:21" s="24" customFormat="1" ht="15.5" x14ac:dyDescent="0.35">
      <c r="A27" s="19">
        <f>A26+1</f>
        <v>15</v>
      </c>
      <c r="C27" s="26" t="s">
        <v>16</v>
      </c>
      <c r="E27" s="25"/>
      <c r="G27" s="9">
        <v>0</v>
      </c>
      <c r="H27" s="9">
        <v>0</v>
      </c>
      <c r="I27" s="9"/>
      <c r="J27" s="9">
        <v>0</v>
      </c>
      <c r="K27" s="9">
        <v>0</v>
      </c>
      <c r="L27" s="9"/>
      <c r="M27" s="9">
        <v>0</v>
      </c>
      <c r="N27" s="9">
        <v>0</v>
      </c>
      <c r="O27" s="9"/>
      <c r="P27" s="9">
        <v>0</v>
      </c>
      <c r="Q27" s="9"/>
      <c r="R27" s="9"/>
      <c r="S27" s="9">
        <v>0</v>
      </c>
      <c r="T27" s="9"/>
      <c r="U27" s="9"/>
    </row>
    <row r="28" spans="1:21" s="24" customFormat="1" ht="15.5" x14ac:dyDescent="0.35">
      <c r="A28" s="19">
        <f>A27+1</f>
        <v>16</v>
      </c>
      <c r="C28" s="20" t="s">
        <v>17</v>
      </c>
      <c r="E28" s="25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s="24" customFormat="1" ht="15.5" x14ac:dyDescent="0.35">
      <c r="A29" s="19">
        <f>A28+1</f>
        <v>17</v>
      </c>
      <c r="C29" s="26" t="s">
        <v>18</v>
      </c>
      <c r="E29" s="25"/>
      <c r="G29" s="9">
        <v>0</v>
      </c>
      <c r="H29" s="9">
        <v>0</v>
      </c>
      <c r="I29" s="9"/>
      <c r="J29" s="9">
        <v>0</v>
      </c>
      <c r="K29" s="9">
        <v>0</v>
      </c>
      <c r="L29" s="9"/>
      <c r="M29" s="9">
        <v>0</v>
      </c>
      <c r="N29" s="13">
        <v>0</v>
      </c>
      <c r="O29" s="9"/>
      <c r="P29" s="13">
        <v>0</v>
      </c>
      <c r="Q29" s="9"/>
      <c r="R29" s="9"/>
      <c r="S29" s="13">
        <v>0</v>
      </c>
      <c r="T29" s="9"/>
      <c r="U29" s="9"/>
    </row>
    <row r="30" spans="1:21" s="24" customFormat="1" ht="15.5" x14ac:dyDescent="0.35">
      <c r="A30" s="19">
        <f>A29+1</f>
        <v>18</v>
      </c>
      <c r="C30" s="24" t="s">
        <v>19</v>
      </c>
      <c r="E30" s="25"/>
      <c r="G30" s="22"/>
      <c r="H30" s="22"/>
      <c r="I30" s="22"/>
      <c r="J30" s="22"/>
      <c r="K30" s="22"/>
      <c r="L30" s="22"/>
      <c r="M30" s="22"/>
      <c r="N30" s="22"/>
      <c r="O30" s="22"/>
      <c r="P30" s="9">
        <v>0</v>
      </c>
      <c r="Q30" s="22"/>
      <c r="R30" s="22"/>
      <c r="S30" s="9">
        <v>0</v>
      </c>
      <c r="T30" s="22"/>
      <c r="U30" s="22"/>
    </row>
    <row r="31" spans="1:21" s="24" customFormat="1" ht="4.5" customHeight="1" x14ac:dyDescent="0.35">
      <c r="A31" s="19"/>
      <c r="E31" s="25"/>
      <c r="N31" s="3"/>
      <c r="O31" s="3"/>
      <c r="P31" s="3"/>
      <c r="Q31" s="3"/>
      <c r="R31" s="3"/>
      <c r="S31" s="3"/>
    </row>
    <row r="32" spans="1:21" s="3" customFormat="1" ht="15.5" x14ac:dyDescent="0.35">
      <c r="A32" s="19">
        <f>+A30+1</f>
        <v>19</v>
      </c>
      <c r="C32" s="5" t="s">
        <v>22</v>
      </c>
      <c r="D32" s="5"/>
      <c r="E32" s="4"/>
    </row>
    <row r="33" spans="1:21" s="26" customFormat="1" ht="15.5" x14ac:dyDescent="0.35">
      <c r="A33" s="19">
        <f>A32+1</f>
        <v>20</v>
      </c>
      <c r="C33" s="26" t="s">
        <v>16</v>
      </c>
      <c r="E33" s="27"/>
      <c r="G33" s="26">
        <v>3719</v>
      </c>
      <c r="H33" s="26">
        <v>3724.9</v>
      </c>
      <c r="J33" s="26">
        <v>3765.0223999999994</v>
      </c>
      <c r="K33" s="26">
        <v>3789.3879999999999</v>
      </c>
      <c r="M33" s="26">
        <v>3886</v>
      </c>
      <c r="N33" s="26">
        <v>3853.8760000000002</v>
      </c>
      <c r="P33" s="26">
        <v>3944.2087200000005</v>
      </c>
      <c r="S33" s="26">
        <v>4007.906500000001</v>
      </c>
    </row>
    <row r="34" spans="1:21" s="26" customFormat="1" ht="15.5" x14ac:dyDescent="0.35">
      <c r="A34" s="19">
        <f>A33+1</f>
        <v>21</v>
      </c>
      <c r="C34" s="26" t="s">
        <v>18</v>
      </c>
      <c r="E34" s="28"/>
      <c r="G34" s="26">
        <v>961.08730000000003</v>
      </c>
      <c r="H34" s="26">
        <v>951.45111999999972</v>
      </c>
      <c r="J34" s="26">
        <v>961.50877000000003</v>
      </c>
      <c r="K34" s="26">
        <v>966.09783999999991</v>
      </c>
      <c r="M34" s="26">
        <v>991.81943999999999</v>
      </c>
      <c r="N34" s="12">
        <v>980.74455999999964</v>
      </c>
      <c r="P34" s="26">
        <v>1002.2030200000004</v>
      </c>
      <c r="S34" s="26">
        <v>1020.3611600000005</v>
      </c>
    </row>
    <row r="35" spans="1:21" s="24" customFormat="1" ht="15.5" x14ac:dyDescent="0.35">
      <c r="A35" s="19">
        <f>A34+1</f>
        <v>22</v>
      </c>
      <c r="C35" s="24" t="s">
        <v>19</v>
      </c>
      <c r="E35" s="25"/>
      <c r="G35" s="24">
        <f>G34/G33*100</f>
        <v>25.842627050282335</v>
      </c>
      <c r="H35" s="24">
        <f>H34/H33*100</f>
        <v>25.542997664366819</v>
      </c>
      <c r="J35" s="24">
        <f>J34/J33*100</f>
        <v>25.537929601693744</v>
      </c>
      <c r="K35" s="24">
        <f>K34/K33*100</f>
        <v>25.494825021876881</v>
      </c>
      <c r="M35" s="24">
        <f>M34/M33*100</f>
        <v>25.522888317035513</v>
      </c>
      <c r="N35" s="24">
        <f>N34/N33*100</f>
        <v>25.448264552362339</v>
      </c>
      <c r="P35" s="24">
        <f>P34/P33*100</f>
        <v>25.409482386621779</v>
      </c>
      <c r="S35" s="24">
        <f>S34/S33*100</f>
        <v>25.458706683900939</v>
      </c>
    </row>
    <row r="36" spans="1:21" s="3" customFormat="1" ht="4.5" customHeight="1" x14ac:dyDescent="0.35">
      <c r="A36" s="19"/>
      <c r="E36" s="7"/>
    </row>
    <row r="37" spans="1:21" s="3" customFormat="1" ht="15.5" x14ac:dyDescent="0.35">
      <c r="A37" s="19">
        <f>+A35+1</f>
        <v>23</v>
      </c>
      <c r="C37" s="5" t="s">
        <v>23</v>
      </c>
      <c r="D37" s="5"/>
      <c r="E37" s="4"/>
    </row>
    <row r="38" spans="1:21" s="26" customFormat="1" ht="15.5" x14ac:dyDescent="0.35">
      <c r="A38" s="19">
        <f>A37+1</f>
        <v>24</v>
      </c>
      <c r="C38" s="26" t="s">
        <v>16</v>
      </c>
      <c r="E38" s="27"/>
      <c r="G38" s="9">
        <v>551</v>
      </c>
      <c r="H38" s="9">
        <v>554.10799999999995</v>
      </c>
      <c r="I38" s="9"/>
      <c r="J38" s="9">
        <v>544.08078999999998</v>
      </c>
      <c r="K38" s="9">
        <v>544.16</v>
      </c>
      <c r="L38" s="9"/>
      <c r="M38" s="9">
        <v>519</v>
      </c>
      <c r="N38" s="9">
        <v>534.21199999999999</v>
      </c>
      <c r="O38" s="9"/>
      <c r="P38" s="9">
        <v>492.89352999999988</v>
      </c>
      <c r="Q38" s="9"/>
      <c r="R38" s="9"/>
      <c r="S38" s="9">
        <v>471.89049999999997</v>
      </c>
      <c r="T38" s="9"/>
      <c r="U38" s="9"/>
    </row>
    <row r="39" spans="1:21" s="26" customFormat="1" ht="15.5" x14ac:dyDescent="0.35">
      <c r="A39" s="19">
        <f>A38+1</f>
        <v>25</v>
      </c>
      <c r="C39" s="26" t="s">
        <v>18</v>
      </c>
      <c r="E39" s="28"/>
      <c r="G39" s="9">
        <v>145.06658999999999</v>
      </c>
      <c r="H39" s="9">
        <v>145.32856000000001</v>
      </c>
      <c r="I39" s="9"/>
      <c r="J39" s="9">
        <v>141.73410000000001</v>
      </c>
      <c r="K39" s="9">
        <v>142.94044</v>
      </c>
      <c r="L39" s="9"/>
      <c r="M39" s="9">
        <v>137.93319</v>
      </c>
      <c r="N39" s="9">
        <v>140.55232000000001</v>
      </c>
      <c r="O39" s="9"/>
      <c r="P39" s="9">
        <v>132.46106</v>
      </c>
      <c r="Q39" s="9"/>
      <c r="R39" s="9"/>
      <c r="S39" s="9">
        <v>127.67580999999998</v>
      </c>
      <c r="T39" s="9"/>
      <c r="U39" s="9"/>
    </row>
    <row r="40" spans="1:21" s="24" customFormat="1" ht="15.5" x14ac:dyDescent="0.35">
      <c r="A40" s="19">
        <f>A39+1</f>
        <v>26</v>
      </c>
      <c r="C40" s="24" t="s">
        <v>19</v>
      </c>
      <c r="E40" s="25"/>
      <c r="G40" s="22">
        <f>G39/G38*100</f>
        <v>26.327874773139744</v>
      </c>
      <c r="H40" s="22">
        <f>H39/H38*100</f>
        <v>26.227479119594015</v>
      </c>
      <c r="I40" s="22"/>
      <c r="J40" s="22">
        <f>J39/J38*100</f>
        <v>26.050193758908492</v>
      </c>
      <c r="K40" s="22">
        <f>K39/K38*100</f>
        <v>26.268090267568361</v>
      </c>
      <c r="L40" s="22"/>
      <c r="M40" s="22">
        <f>M39/M38*100</f>
        <v>26.576722543352599</v>
      </c>
      <c r="N40" s="22">
        <f>N39/N38*100</f>
        <v>26.310213922562582</v>
      </c>
      <c r="O40" s="22"/>
      <c r="P40" s="22">
        <f>P39/P38*100</f>
        <v>26.874173008519719</v>
      </c>
      <c r="Q40" s="22"/>
      <c r="R40" s="22"/>
      <c r="S40" s="22">
        <f>S39/S38*100</f>
        <v>27.056236563355267</v>
      </c>
      <c r="T40" s="22"/>
      <c r="U40" s="22"/>
    </row>
    <row r="41" spans="1:21" s="3" customFormat="1" ht="4.5" customHeight="1" x14ac:dyDescent="0.35">
      <c r="A41" s="19"/>
      <c r="E41" s="7"/>
    </row>
    <row r="42" spans="1:21" s="3" customFormat="1" ht="15" customHeight="1" x14ac:dyDescent="0.35">
      <c r="A42" s="19">
        <f>+A40+1</f>
        <v>27</v>
      </c>
      <c r="C42" s="5" t="s">
        <v>24</v>
      </c>
      <c r="D42" s="5"/>
      <c r="E42" s="4"/>
    </row>
    <row r="43" spans="1:21" s="26" customFormat="1" ht="15" customHeight="1" x14ac:dyDescent="0.35">
      <c r="A43" s="19">
        <f>A42+1</f>
        <v>28</v>
      </c>
      <c r="C43" s="26" t="s">
        <v>25</v>
      </c>
      <c r="E43" s="27"/>
      <c r="G43" s="9">
        <f>G12+G19</f>
        <v>17112</v>
      </c>
      <c r="H43" s="9">
        <f>H12+H19</f>
        <v>17113.545876599601</v>
      </c>
      <c r="I43" s="9"/>
      <c r="J43" s="9">
        <f>J12+J19</f>
        <v>17347</v>
      </c>
      <c r="K43" s="9">
        <f>K12+K19</f>
        <v>17303.833333333336</v>
      </c>
      <c r="L43" s="9"/>
      <c r="M43" s="9">
        <f>M12+M19</f>
        <v>17619</v>
      </c>
      <c r="N43" s="9">
        <f>N12+N19</f>
        <v>17595.25</v>
      </c>
      <c r="O43" s="9"/>
      <c r="P43" s="9">
        <f>P12+P19</f>
        <v>17849.13</v>
      </c>
      <c r="Q43" s="9"/>
      <c r="R43" s="9"/>
      <c r="S43" s="9">
        <f>S12+S19</f>
        <v>18077.29</v>
      </c>
      <c r="T43" s="9"/>
      <c r="U43" s="9"/>
    </row>
    <row r="44" spans="1:21" s="26" customFormat="1" ht="15" customHeight="1" x14ac:dyDescent="0.35">
      <c r="A44" s="19">
        <f>A43+1</f>
        <v>29</v>
      </c>
      <c r="C44" s="26" t="s">
        <v>16</v>
      </c>
      <c r="E44" s="27"/>
      <c r="G44" s="9">
        <f>G13+G20+G33+G38+G27</f>
        <v>312372</v>
      </c>
      <c r="H44" s="9">
        <f>H13+H20+H33+H38+H27</f>
        <v>309894.21636982798</v>
      </c>
      <c r="I44" s="9"/>
      <c r="J44" s="9">
        <f>J13+J20+J33+J38+J27</f>
        <v>306271.77174000005</v>
      </c>
      <c r="K44" s="9">
        <f>K13+K20+K33+K38+K27</f>
        <v>323823.36691470409</v>
      </c>
      <c r="L44" s="9"/>
      <c r="M44" s="9">
        <f>M13+M20+M33+M38+M27</f>
        <v>308356</v>
      </c>
      <c r="N44" s="9">
        <f>N13+N20+N33+N38+N27</f>
        <v>330273.84250034497</v>
      </c>
      <c r="O44" s="9"/>
      <c r="P44" s="9">
        <f>P13+P20+P33+P38+P27</f>
        <v>309164.12845783995</v>
      </c>
      <c r="Q44" s="9"/>
      <c r="R44" s="9"/>
      <c r="S44" s="9">
        <f>S13+S20+S33+S38+S27</f>
        <v>322656.44738231343</v>
      </c>
      <c r="T44" s="9"/>
      <c r="U44" s="9"/>
    </row>
    <row r="45" spans="1:21" s="26" customFormat="1" ht="15" customHeight="1" x14ac:dyDescent="0.35">
      <c r="A45" s="19">
        <f>A44+1</f>
        <v>30</v>
      </c>
      <c r="C45" s="26" t="s">
        <v>18</v>
      </c>
      <c r="E45" s="27"/>
      <c r="G45" s="9">
        <f>G15+G22+G34+G39+G29</f>
        <v>48481.261870000002</v>
      </c>
      <c r="H45" s="9">
        <f>H15+H22+H34+H39+H29</f>
        <v>47614.152812476495</v>
      </c>
      <c r="I45" s="9"/>
      <c r="J45" s="9">
        <f>J15+J22+J34+J39+J29</f>
        <v>47241.42240000001</v>
      </c>
      <c r="K45" s="9">
        <f>K15+K22+K34+K39+K29</f>
        <v>49782.976065437855</v>
      </c>
      <c r="L45" s="9"/>
      <c r="M45" s="9">
        <f>M15+M22+M34+M39+M29</f>
        <v>47502.611500000006</v>
      </c>
      <c r="N45" s="9">
        <f>N15+N22+N34+N39+N29</f>
        <v>50801.953342147703</v>
      </c>
      <c r="O45" s="9"/>
      <c r="P45" s="9">
        <f>P15+P22+P34+P39+P29</f>
        <v>47747.243520871867</v>
      </c>
      <c r="Q45" s="9"/>
      <c r="R45" s="9"/>
      <c r="S45" s="9">
        <f>S15+S22+S34+S39+S29</f>
        <v>49635.823147334537</v>
      </c>
      <c r="T45" s="9"/>
      <c r="U45" s="9"/>
    </row>
    <row r="46" spans="1:21" s="24" customFormat="1" ht="15" customHeight="1" x14ac:dyDescent="0.35">
      <c r="A46" s="19">
        <f>A45+1</f>
        <v>31</v>
      </c>
      <c r="C46" s="24" t="s">
        <v>19</v>
      </c>
      <c r="E46" s="25"/>
      <c r="G46" s="22">
        <f>G45/G44*100</f>
        <v>15.520360938240305</v>
      </c>
      <c r="H46" s="22">
        <f>H45/H44*100</f>
        <v>15.364647127087306</v>
      </c>
      <c r="I46" s="22"/>
      <c r="J46" s="22">
        <f>J45/J44*100</f>
        <v>15.424674017984314</v>
      </c>
      <c r="K46" s="22">
        <f>K45/K44*100</f>
        <v>15.373497144370937</v>
      </c>
      <c r="L46" s="22"/>
      <c r="M46" s="22">
        <f>M45/M44*100</f>
        <v>15.405119893888882</v>
      </c>
      <c r="N46" s="22">
        <f>N45/N44*100</f>
        <v>15.381767129225391</v>
      </c>
      <c r="O46" s="22"/>
      <c r="P46" s="22">
        <f>P45/P44*100</f>
        <v>15.443979144360229</v>
      </c>
      <c r="Q46" s="22"/>
      <c r="R46" s="22"/>
      <c r="S46" s="22">
        <f>S45/S44*100</f>
        <v>15.383490257215096</v>
      </c>
      <c r="T46" s="22"/>
      <c r="U46" s="22"/>
    </row>
    <row r="47" spans="1:21" s="3" customFormat="1" ht="4.5" customHeight="1" x14ac:dyDescent="0.35">
      <c r="A47" s="19"/>
      <c r="E47" s="7"/>
    </row>
    <row r="48" spans="1:21" s="3" customFormat="1" ht="16.5" customHeight="1" x14ac:dyDescent="0.35">
      <c r="A48" s="19">
        <f>+A46+1</f>
        <v>32</v>
      </c>
      <c r="C48" s="5" t="s">
        <v>26</v>
      </c>
      <c r="E48" s="7"/>
    </row>
    <row r="49" spans="1:28" s="26" customFormat="1" ht="15" customHeight="1" x14ac:dyDescent="0.35">
      <c r="A49" s="19">
        <f>A48+1</f>
        <v>33</v>
      </c>
      <c r="C49" s="26" t="s">
        <v>15</v>
      </c>
      <c r="E49" s="27"/>
      <c r="G49" s="9">
        <v>2</v>
      </c>
      <c r="H49" s="9">
        <v>0</v>
      </c>
      <c r="I49" s="9"/>
      <c r="J49" s="9">
        <v>2</v>
      </c>
      <c r="K49" s="9">
        <v>0</v>
      </c>
      <c r="L49" s="9"/>
      <c r="M49" s="9">
        <v>2.5</v>
      </c>
      <c r="N49" s="13">
        <v>0</v>
      </c>
      <c r="O49" s="9"/>
      <c r="P49" s="13">
        <v>2.75</v>
      </c>
      <c r="Q49" s="9"/>
      <c r="R49" s="9"/>
      <c r="S49" s="13">
        <v>3</v>
      </c>
      <c r="T49" s="9"/>
      <c r="U49" s="9"/>
    </row>
    <row r="50" spans="1:28" s="26" customFormat="1" ht="15" customHeight="1" x14ac:dyDescent="0.35">
      <c r="A50" s="19">
        <f>A49+1</f>
        <v>34</v>
      </c>
      <c r="C50" s="26" t="s">
        <v>16</v>
      </c>
      <c r="E50" s="27"/>
      <c r="G50" s="9">
        <v>3959</v>
      </c>
      <c r="H50" s="9">
        <v>0</v>
      </c>
      <c r="I50" s="9"/>
      <c r="J50" s="9">
        <v>5415</v>
      </c>
      <c r="K50" s="9">
        <v>0</v>
      </c>
      <c r="L50" s="9"/>
      <c r="M50" s="9">
        <v>7030.02</v>
      </c>
      <c r="N50" s="13">
        <v>0</v>
      </c>
      <c r="O50" s="9"/>
      <c r="P50" s="13">
        <v>9429.0020000000004</v>
      </c>
      <c r="Q50" s="9"/>
      <c r="R50" s="9"/>
      <c r="S50" s="13">
        <v>9429.0020000000004</v>
      </c>
      <c r="T50" s="9"/>
      <c r="U50" s="9"/>
    </row>
    <row r="51" spans="1:28" s="20" customFormat="1" ht="15" customHeight="1" x14ac:dyDescent="0.35">
      <c r="A51" s="19">
        <f>A50+1</f>
        <v>35</v>
      </c>
      <c r="C51" s="20" t="s">
        <v>17</v>
      </c>
      <c r="E51" s="21"/>
      <c r="G51" s="29">
        <f>G50/G49</f>
        <v>1979.5</v>
      </c>
      <c r="H51" s="9">
        <v>0</v>
      </c>
      <c r="I51" s="29"/>
      <c r="J51" s="29">
        <f>J50/J49</f>
        <v>2707.5</v>
      </c>
      <c r="K51" s="9">
        <v>0</v>
      </c>
      <c r="L51" s="29"/>
      <c r="M51" s="29">
        <f>M50/M49</f>
        <v>2812.0080000000003</v>
      </c>
      <c r="N51" s="13">
        <v>0</v>
      </c>
      <c r="O51" s="22"/>
      <c r="P51" s="29">
        <f>P50/P49</f>
        <v>3428.7280000000001</v>
      </c>
      <c r="Q51" s="22"/>
      <c r="R51" s="22"/>
      <c r="S51" s="29">
        <f>S50/S49</f>
        <v>3143.0006666666668</v>
      </c>
      <c r="T51" s="22"/>
      <c r="U51" s="22"/>
    </row>
    <row r="52" spans="1:28" s="20" customFormat="1" ht="15" customHeight="1" x14ac:dyDescent="0.35">
      <c r="A52" s="19">
        <f>A51+1</f>
        <v>36</v>
      </c>
      <c r="C52" s="20" t="s">
        <v>18</v>
      </c>
      <c r="E52" s="21"/>
      <c r="G52" s="9">
        <v>336</v>
      </c>
      <c r="H52" s="9">
        <v>0</v>
      </c>
      <c r="I52" s="9"/>
      <c r="J52" s="9">
        <v>474</v>
      </c>
      <c r="K52" s="9">
        <v>0</v>
      </c>
      <c r="L52" s="9"/>
      <c r="M52" s="9">
        <v>532.26931999999999</v>
      </c>
      <c r="N52" s="13">
        <v>0</v>
      </c>
      <c r="O52" s="9"/>
      <c r="P52" s="13">
        <v>518.59510999999998</v>
      </c>
      <c r="Q52" s="9"/>
      <c r="R52" s="9"/>
      <c r="S52" s="13">
        <v>518.59510999999998</v>
      </c>
      <c r="T52" s="9"/>
      <c r="U52" s="9"/>
    </row>
    <row r="53" spans="1:28" s="3" customFormat="1" ht="15" customHeight="1" x14ac:dyDescent="0.35">
      <c r="A53" s="19">
        <f>A52+1</f>
        <v>37</v>
      </c>
      <c r="C53" s="30" t="s">
        <v>19</v>
      </c>
      <c r="E53" s="7"/>
      <c r="G53" s="22">
        <f>G52/G50*100</f>
        <v>8.4869916645617582</v>
      </c>
      <c r="H53" s="9">
        <v>0</v>
      </c>
      <c r="I53" s="22"/>
      <c r="J53" s="22">
        <f>J52/J50*100</f>
        <v>8.7534626038781163</v>
      </c>
      <c r="K53" s="9">
        <v>0</v>
      </c>
      <c r="L53" s="22"/>
      <c r="M53" s="22">
        <f>M52/M50*100</f>
        <v>7.5713770373341749</v>
      </c>
      <c r="N53" s="13">
        <v>0</v>
      </c>
      <c r="O53" s="22"/>
      <c r="P53" s="22">
        <f>P52/P50*100</f>
        <v>5.4999999999999991</v>
      </c>
      <c r="Q53" s="22"/>
      <c r="R53" s="22"/>
      <c r="S53" s="22">
        <f>S52/S50*100</f>
        <v>5.4999999999999991</v>
      </c>
      <c r="T53" s="22"/>
      <c r="U53" s="22"/>
    </row>
    <row r="54" spans="1:28" s="3" customFormat="1" ht="4.5" customHeight="1" x14ac:dyDescent="0.35">
      <c r="A54" s="19"/>
      <c r="E54" s="7"/>
    </row>
    <row r="55" spans="1:28" s="3" customFormat="1" ht="16.5" customHeight="1" x14ac:dyDescent="0.35">
      <c r="A55" s="19">
        <f>+A53+1</f>
        <v>38</v>
      </c>
      <c r="C55" s="5" t="s">
        <v>27</v>
      </c>
      <c r="E55" s="7"/>
    </row>
    <row r="56" spans="1:28" s="3" customFormat="1" ht="15" customHeight="1" x14ac:dyDescent="0.35">
      <c r="A56" s="19">
        <f>+A55+1</f>
        <v>39</v>
      </c>
      <c r="C56" s="3" t="s">
        <v>15</v>
      </c>
      <c r="E56" s="7"/>
      <c r="G56" s="9">
        <v>2</v>
      </c>
      <c r="H56" s="9">
        <v>2</v>
      </c>
      <c r="I56" s="9"/>
      <c r="J56" s="9">
        <v>2</v>
      </c>
      <c r="K56" s="9">
        <v>2</v>
      </c>
      <c r="L56" s="9"/>
      <c r="M56" s="9">
        <v>2</v>
      </c>
      <c r="N56" s="9">
        <v>2</v>
      </c>
      <c r="O56" s="9"/>
      <c r="P56" s="9">
        <v>2</v>
      </c>
      <c r="Q56" s="9"/>
      <c r="R56" s="9"/>
      <c r="S56" s="9">
        <v>2</v>
      </c>
      <c r="T56" s="9"/>
      <c r="U56" s="9"/>
    </row>
    <row r="57" spans="1:28" s="3" customFormat="1" ht="15" customHeight="1" x14ac:dyDescent="0.35">
      <c r="A57" s="19">
        <f>+A56+1</f>
        <v>40</v>
      </c>
      <c r="C57" s="3" t="s">
        <v>16</v>
      </c>
      <c r="E57" s="7"/>
      <c r="G57" s="13">
        <v>361.41737066666661</v>
      </c>
      <c r="H57" s="13">
        <v>338.23</v>
      </c>
      <c r="I57" s="13"/>
      <c r="J57" s="13">
        <v>493.98404268292683</v>
      </c>
      <c r="K57" s="13">
        <v>338.23</v>
      </c>
      <c r="L57" s="13"/>
      <c r="M57" s="13">
        <v>430</v>
      </c>
      <c r="N57" s="13">
        <v>338.23</v>
      </c>
      <c r="O57" s="9"/>
      <c r="P57" s="13">
        <v>427.26333333333332</v>
      </c>
      <c r="Q57" s="9"/>
      <c r="R57" s="9"/>
      <c r="S57" s="13">
        <v>427.26333333333332</v>
      </c>
      <c r="T57" s="9"/>
      <c r="U57" s="9"/>
    </row>
    <row r="58" spans="1:28" s="3" customFormat="1" ht="15" customHeight="1" x14ac:dyDescent="0.35">
      <c r="A58" s="19">
        <f>+A57+1</f>
        <v>41</v>
      </c>
      <c r="C58" s="3" t="s">
        <v>17</v>
      </c>
      <c r="E58" s="7"/>
      <c r="G58" s="22">
        <f>G57/G56</f>
        <v>180.70868533333331</v>
      </c>
      <c r="H58" s="22">
        <f>H57/H56</f>
        <v>169.11500000000001</v>
      </c>
      <c r="I58" s="22"/>
      <c r="J58" s="22">
        <f>J57/J56</f>
        <v>246.99202134146341</v>
      </c>
      <c r="K58" s="22">
        <f>K57/K56</f>
        <v>169.11500000000001</v>
      </c>
      <c r="L58" s="22"/>
      <c r="M58" s="22">
        <f>M57/M56</f>
        <v>215</v>
      </c>
      <c r="N58" s="22">
        <f>N57/N56</f>
        <v>169.11500000000001</v>
      </c>
      <c r="O58" s="22"/>
      <c r="P58" s="22">
        <f>P57/P56</f>
        <v>213.63166666666666</v>
      </c>
      <c r="Q58" s="22"/>
      <c r="R58" s="22"/>
      <c r="S58" s="22">
        <f>S57/S56</f>
        <v>213.63166666666666</v>
      </c>
      <c r="T58" s="22"/>
      <c r="U58" s="22"/>
    </row>
    <row r="59" spans="1:28" s="3" customFormat="1" ht="15" customHeight="1" x14ac:dyDescent="0.35">
      <c r="A59" s="19">
        <f>+A58+1</f>
        <v>42</v>
      </c>
      <c r="C59" s="3" t="s">
        <v>18</v>
      </c>
      <c r="E59" s="7"/>
      <c r="G59" s="9">
        <v>30</v>
      </c>
      <c r="H59" s="9">
        <v>28.0663254</v>
      </c>
      <c r="I59" s="9"/>
      <c r="J59" s="9">
        <v>41</v>
      </c>
      <c r="K59" s="9">
        <v>28.0663254</v>
      </c>
      <c r="L59" s="9"/>
      <c r="M59" s="13">
        <v>35.71</v>
      </c>
      <c r="N59" s="13">
        <v>28.0663254</v>
      </c>
      <c r="O59" s="9"/>
      <c r="P59" s="13">
        <v>35.454311400000002</v>
      </c>
      <c r="Q59" s="9"/>
      <c r="R59" s="9"/>
      <c r="S59" s="13">
        <v>35.454311400000002</v>
      </c>
      <c r="T59" s="9"/>
      <c r="U59" s="9"/>
    </row>
    <row r="60" spans="1:28" s="3" customFormat="1" ht="15" customHeight="1" x14ac:dyDescent="0.35">
      <c r="A60" s="19">
        <f>+A59+1</f>
        <v>43</v>
      </c>
      <c r="C60" s="24" t="s">
        <v>19</v>
      </c>
      <c r="E60" s="7"/>
      <c r="G60" s="22">
        <f>G59/G57*100</f>
        <v>8.3006524962157524</v>
      </c>
      <c r="H60" s="22">
        <f>H59/H57*100</f>
        <v>8.298</v>
      </c>
      <c r="I60" s="22"/>
      <c r="J60" s="22">
        <f>J59/J57*100</f>
        <v>8.2998632460515811</v>
      </c>
      <c r="K60" s="22">
        <f>K59/K57*100</f>
        <v>8.298</v>
      </c>
      <c r="L60" s="22"/>
      <c r="M60" s="22">
        <f>M59/M57*100</f>
        <v>8.304651162790698</v>
      </c>
      <c r="N60" s="22">
        <f>N59/N57*100</f>
        <v>8.298</v>
      </c>
      <c r="O60" s="22"/>
      <c r="P60" s="22">
        <f>P59/P57*100</f>
        <v>8.2980000000000018</v>
      </c>
      <c r="Q60" s="22"/>
      <c r="R60" s="22"/>
      <c r="S60" s="22">
        <f>S59/S57*100</f>
        <v>8.2980000000000018</v>
      </c>
      <c r="T60" s="22"/>
      <c r="U60" s="22"/>
    </row>
    <row r="61" spans="1:28" s="3" customFormat="1" ht="4.5" customHeight="1" x14ac:dyDescent="0.35">
      <c r="A61" s="19"/>
      <c r="E61" s="7"/>
    </row>
    <row r="62" spans="1:28" s="3" customFormat="1" ht="15.5" x14ac:dyDescent="0.35">
      <c r="A62" s="19">
        <f>+A60+1</f>
        <v>44</v>
      </c>
      <c r="C62" s="5" t="s">
        <v>28</v>
      </c>
      <c r="D62" s="5"/>
      <c r="E62" s="4"/>
    </row>
    <row r="63" spans="1:28" s="3" customFormat="1" ht="15.5" x14ac:dyDescent="0.35">
      <c r="A63" s="19">
        <f>+A62+1</f>
        <v>45</v>
      </c>
      <c r="C63" s="3" t="s">
        <v>25</v>
      </c>
      <c r="E63" s="7"/>
      <c r="G63" s="9">
        <f>G12+G19+G49+G56</f>
        <v>17116</v>
      </c>
      <c r="H63" s="9">
        <f>H12+H19+H49+H56</f>
        <v>17115.545876599601</v>
      </c>
      <c r="I63" s="9"/>
      <c r="J63" s="9">
        <f>J12+J19+J49+J56</f>
        <v>17351</v>
      </c>
      <c r="K63" s="9">
        <f>K12+K19+K49+K56</f>
        <v>17305.833333333336</v>
      </c>
      <c r="L63" s="9"/>
      <c r="M63" s="9">
        <f>M12+M19+M49+M56</f>
        <v>17623.5</v>
      </c>
      <c r="N63" s="9">
        <f>N12+N19+N49+N56</f>
        <v>17597.25</v>
      </c>
      <c r="O63" s="9"/>
      <c r="P63" s="9">
        <f>P12+P19+P49+P56</f>
        <v>17853.88</v>
      </c>
      <c r="Q63" s="9"/>
      <c r="R63" s="9"/>
      <c r="S63" s="9">
        <f>S12+S19+S49+S56</f>
        <v>18082.29</v>
      </c>
      <c r="T63" s="9"/>
      <c r="U63" s="9"/>
    </row>
    <row r="64" spans="1:28" s="3" customFormat="1" ht="15.5" x14ac:dyDescent="0.35">
      <c r="A64" s="19">
        <f>+A63+1</f>
        <v>46</v>
      </c>
      <c r="C64" s="3" t="s">
        <v>16</v>
      </c>
      <c r="E64" s="7" t="s">
        <v>29</v>
      </c>
      <c r="G64" s="9">
        <f>G13+G20+G33+G38+G50+G57</f>
        <v>316692.41737066669</v>
      </c>
      <c r="H64" s="9">
        <f>H13+H20+H33+H38+H50+H57</f>
        <v>310232.44636982796</v>
      </c>
      <c r="I64" s="9"/>
      <c r="J64" s="9">
        <f>J13+J20+J33+J38+J50+J57</f>
        <v>312180.75578268297</v>
      </c>
      <c r="K64" s="9">
        <f>K13+K20+K33+K38+K50+K57</f>
        <v>324161.59691470407</v>
      </c>
      <c r="L64" s="9"/>
      <c r="M64" s="9">
        <f>M13+M20+M33+M38+M50+M57</f>
        <v>315816.02</v>
      </c>
      <c r="N64" s="9">
        <f>N13+N20+N33+N38+N50+N57</f>
        <v>330612.07250034495</v>
      </c>
      <c r="O64" s="9"/>
      <c r="P64" s="9">
        <f>(P13+P20+P33+P38+P50+P57)</f>
        <v>319020.39379117324</v>
      </c>
      <c r="Q64" s="9"/>
      <c r="R64" s="9"/>
      <c r="S64" s="9">
        <f>(S13+S20+S33+S38+S50+S57)</f>
        <v>332512.71271564672</v>
      </c>
      <c r="T64" s="9"/>
      <c r="U64" s="9"/>
      <c r="X64" s="29"/>
      <c r="AB64" s="29"/>
    </row>
    <row r="65" spans="1:31" s="3" customFormat="1" ht="15.5" x14ac:dyDescent="0.35">
      <c r="A65" s="19">
        <f>+A64+1</f>
        <v>47</v>
      </c>
      <c r="C65" s="3" t="s">
        <v>18</v>
      </c>
      <c r="E65" s="7"/>
      <c r="G65" s="9">
        <f>G15+G22+G34+G39+G52+G59</f>
        <v>48847.261870000002</v>
      </c>
      <c r="H65" s="9">
        <f>H15+H22+H34+H39+H52+H59</f>
        <v>47642.219137876498</v>
      </c>
      <c r="I65" s="9"/>
      <c r="J65" s="9">
        <f>J15+J22+J34+J39+J52+J59</f>
        <v>47756.42240000001</v>
      </c>
      <c r="K65" s="9">
        <f>K15+K22+K34+K39+K52+K59</f>
        <v>49811.042390837858</v>
      </c>
      <c r="L65" s="9"/>
      <c r="M65" s="9">
        <f>M15+M22+M34+M39+M52+M59</f>
        <v>48070.590820000005</v>
      </c>
      <c r="N65" s="9">
        <f>N15+N22+N34+N39+N52+N59</f>
        <v>50830.019667547705</v>
      </c>
      <c r="O65" s="9"/>
      <c r="P65" s="9">
        <f>P15+P22+P34+P39+P52+P59</f>
        <v>48301.292942271866</v>
      </c>
      <c r="Q65" s="9"/>
      <c r="R65" s="9"/>
      <c r="S65" s="9">
        <f>S15+S22+S34+S39+S52+S59</f>
        <v>50189.872568734536</v>
      </c>
      <c r="T65" s="9"/>
      <c r="U65" s="9"/>
      <c r="X65" s="29"/>
      <c r="AB65" s="29"/>
    </row>
    <row r="66" spans="1:31" s="3" customFormat="1" ht="15.5" x14ac:dyDescent="0.35">
      <c r="A66" s="19">
        <f>+A65+1</f>
        <v>48</v>
      </c>
      <c r="C66" s="24" t="s">
        <v>19</v>
      </c>
      <c r="E66" s="7"/>
      <c r="G66" s="22">
        <f>+G65/G64*100</f>
        <v>15.424196851807679</v>
      </c>
      <c r="H66" s="22">
        <f>+H65/H64*100</f>
        <v>15.356942736119301</v>
      </c>
      <c r="I66" s="22"/>
      <c r="J66" s="22">
        <f>+J65/J64*100</f>
        <v>15.297682997873347</v>
      </c>
      <c r="K66" s="22">
        <f>+K65/K64*100</f>
        <v>15.366114575239006</v>
      </c>
      <c r="L66" s="22"/>
      <c r="M66" s="22">
        <f>+M65/M64*100</f>
        <v>15.221074225430364</v>
      </c>
      <c r="N66" s="22">
        <f>+N65/N64*100</f>
        <v>15.374520138702641</v>
      </c>
      <c r="O66" s="22"/>
      <c r="P66" s="22">
        <f>+P65/P64*100</f>
        <v>15.140503203657033</v>
      </c>
      <c r="Q66" s="22"/>
      <c r="R66" s="22"/>
      <c r="S66" s="22">
        <f>+S65/S64*100</f>
        <v>15.094121412330832</v>
      </c>
      <c r="T66" s="22"/>
      <c r="U66" s="22"/>
      <c r="X66" s="29"/>
      <c r="AB66" s="29"/>
    </row>
    <row r="67" spans="1:31" ht="4.5" customHeight="1" x14ac:dyDescent="0.25">
      <c r="A67" s="31"/>
      <c r="G67" s="34"/>
      <c r="H67" s="34"/>
      <c r="J67" s="34"/>
      <c r="K67" s="34"/>
      <c r="M67" s="34"/>
      <c r="N67" s="34"/>
      <c r="P67" s="34"/>
      <c r="S67" s="34"/>
    </row>
    <row r="68" spans="1:31" s="3" customFormat="1" ht="15.5" x14ac:dyDescent="0.35">
      <c r="A68" s="19">
        <f>+A66+1</f>
        <v>49</v>
      </c>
      <c r="C68" s="3" t="s">
        <v>30</v>
      </c>
      <c r="G68" s="9">
        <f>G65</f>
        <v>48847.261870000002</v>
      </c>
      <c r="H68" s="9">
        <f>H65</f>
        <v>47642.219137876498</v>
      </c>
      <c r="I68" s="9"/>
      <c r="J68" s="9">
        <f>J65</f>
        <v>47756.42240000001</v>
      </c>
      <c r="K68" s="9">
        <f>K65</f>
        <v>49811.042390837858</v>
      </c>
      <c r="L68" s="9"/>
      <c r="M68" s="9">
        <f>M65</f>
        <v>48070.590820000005</v>
      </c>
      <c r="N68" s="9">
        <f>N65</f>
        <v>50830.019667547705</v>
      </c>
      <c r="O68" s="9"/>
      <c r="P68" s="9">
        <f>P65</f>
        <v>48301.292942271866</v>
      </c>
      <c r="Q68" s="9"/>
      <c r="R68" s="9"/>
      <c r="S68" s="9">
        <f>S65</f>
        <v>50189.872568734536</v>
      </c>
      <c r="T68" s="9"/>
      <c r="U68" s="9"/>
      <c r="X68" s="29"/>
      <c r="AB68" s="29"/>
    </row>
    <row r="69" spans="1:31" s="36" customFormat="1" ht="4.5" customHeight="1" x14ac:dyDescent="0.25">
      <c r="A69" s="35"/>
      <c r="E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2"/>
      <c r="W69" s="32"/>
      <c r="X69" s="32"/>
      <c r="Y69" s="32"/>
      <c r="Z69" s="32"/>
      <c r="AA69" s="32"/>
      <c r="AB69" s="32"/>
      <c r="AC69" s="32"/>
      <c r="AD69" s="32"/>
    </row>
    <row r="70" spans="1:31" s="3" customFormat="1" ht="15" customHeight="1" x14ac:dyDescent="0.35">
      <c r="A70" s="19">
        <f>A68+1</f>
        <v>50</v>
      </c>
      <c r="C70" s="5" t="s">
        <v>31</v>
      </c>
      <c r="E70" s="7"/>
      <c r="F70" s="8"/>
      <c r="G70" s="9">
        <v>1633.7381300000027</v>
      </c>
      <c r="H70" s="9">
        <v>1098.6705661266012</v>
      </c>
      <c r="I70" s="9"/>
      <c r="J70" s="9">
        <v>3671.5775999999992</v>
      </c>
      <c r="K70" s="9">
        <v>2575.6771770706446</v>
      </c>
      <c r="L70" s="9"/>
      <c r="M70" s="9">
        <v>4139.3884999999982</v>
      </c>
      <c r="N70" s="9">
        <v>3266.6167016216527</v>
      </c>
      <c r="O70" s="9"/>
      <c r="P70" s="9">
        <v>4052.4364153066535</v>
      </c>
      <c r="Q70" s="9">
        <v>1058.8886267076905</v>
      </c>
      <c r="R70" s="9"/>
      <c r="S70" s="9">
        <v>4048.8259285997256</v>
      </c>
      <c r="T70" s="9">
        <v>1971.8186967450495</v>
      </c>
      <c r="U70" s="9"/>
      <c r="X70" s="29"/>
      <c r="AB70" s="29"/>
      <c r="AE70" s="39"/>
    </row>
    <row r="71" spans="1:31" s="3" customFormat="1" ht="15" customHeight="1" x14ac:dyDescent="0.35">
      <c r="A71" s="19">
        <f>A70+1</f>
        <v>51</v>
      </c>
      <c r="C71" s="3" t="s">
        <v>32</v>
      </c>
      <c r="E71" s="7"/>
      <c r="F71" s="8"/>
      <c r="G71" s="9">
        <v>5828.5619999999999</v>
      </c>
      <c r="H71" s="9"/>
      <c r="I71" s="9"/>
      <c r="J71" s="12">
        <v>6259</v>
      </c>
      <c r="K71" s="9"/>
      <c r="L71" s="9"/>
      <c r="M71" s="12">
        <v>5266</v>
      </c>
      <c r="N71" s="9"/>
      <c r="O71" s="9"/>
      <c r="P71" s="9"/>
      <c r="Q71" s="9"/>
      <c r="R71" s="9"/>
      <c r="S71" s="9"/>
      <c r="T71" s="9"/>
      <c r="U71" s="9"/>
      <c r="V71" s="32"/>
      <c r="W71" s="32"/>
      <c r="X71" s="32"/>
      <c r="Y71" s="32"/>
      <c r="Z71" s="32"/>
      <c r="AA71" s="32"/>
      <c r="AB71" s="32"/>
      <c r="AC71" s="32"/>
      <c r="AD71" s="32"/>
    </row>
    <row r="72" spans="1:31" s="3" customFormat="1" ht="15" customHeight="1" x14ac:dyDescent="0.35">
      <c r="A72" s="19">
        <f>A71+1</f>
        <v>52</v>
      </c>
      <c r="C72" s="5" t="s">
        <v>33</v>
      </c>
      <c r="E72" s="7"/>
      <c r="F72" s="8"/>
      <c r="G72" s="40">
        <f>G68+G71+G70</f>
        <v>56309.562000000005</v>
      </c>
      <c r="H72" s="40">
        <f>H68+H71+H70</f>
        <v>48740.889704003101</v>
      </c>
      <c r="I72" s="9"/>
      <c r="J72" s="40">
        <f>J68+J71+J70</f>
        <v>57687.000000000007</v>
      </c>
      <c r="K72" s="40">
        <f>K68+K71+K70</f>
        <v>52386.719567908505</v>
      </c>
      <c r="L72" s="9"/>
      <c r="M72" s="40">
        <f>M68+M71+M70</f>
        <v>57475.979320000006</v>
      </c>
      <c r="N72" s="40">
        <f>N68+N71+N70</f>
        <v>54096.636369169355</v>
      </c>
      <c r="O72" s="9"/>
      <c r="P72" s="40">
        <f>P68+P71+P70</f>
        <v>52353.729357578522</v>
      </c>
      <c r="Q72" s="40">
        <f>P72+Q70</f>
        <v>53412.617984286211</v>
      </c>
      <c r="R72" s="9"/>
      <c r="S72" s="40">
        <f>S68+S71+S70</f>
        <v>54238.698497334262</v>
      </c>
      <c r="T72" s="40">
        <f>S72+T70</f>
        <v>56210.517194079315</v>
      </c>
      <c r="U72" s="9"/>
      <c r="X72" s="29"/>
      <c r="AB72" s="29"/>
    </row>
    <row r="73" spans="1:31" s="3" customFormat="1" ht="4.5" customHeight="1" x14ac:dyDescent="0.35">
      <c r="A73" s="19"/>
      <c r="C73" s="5"/>
      <c r="E73" s="7"/>
      <c r="F73" s="8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31" s="3" customFormat="1" ht="15" customHeight="1" x14ac:dyDescent="0.35">
      <c r="A74" s="19">
        <f>A72+1</f>
        <v>53</v>
      </c>
      <c r="C74" s="3" t="s">
        <v>34</v>
      </c>
      <c r="E74" s="7" t="s">
        <v>35</v>
      </c>
      <c r="F74" s="8"/>
      <c r="G74" s="9"/>
      <c r="H74" s="9">
        <v>1070.6702959968982</v>
      </c>
      <c r="I74" s="9"/>
      <c r="J74" s="9"/>
      <c r="K74" s="9">
        <v>1085.9504320914959</v>
      </c>
      <c r="L74" s="9"/>
      <c r="M74" s="9"/>
      <c r="N74" s="9">
        <v>1086.5636308306389</v>
      </c>
      <c r="O74" s="9"/>
      <c r="P74" s="9"/>
      <c r="Q74" s="9">
        <v>-1341.7172526752347</v>
      </c>
      <c r="R74" s="9"/>
      <c r="S74" s="9"/>
      <c r="T74" s="9">
        <v>-1351.4633832789443</v>
      </c>
      <c r="U74" s="9"/>
    </row>
    <row r="75" spans="1:31" s="3" customFormat="1" ht="4.5" customHeight="1" x14ac:dyDescent="0.35">
      <c r="A75" s="19"/>
      <c r="C75" s="5"/>
      <c r="E75" s="7"/>
      <c r="F75" s="8"/>
      <c r="G75" s="10"/>
      <c r="H75" s="10"/>
      <c r="I75" s="9"/>
      <c r="J75" s="10"/>
      <c r="K75" s="10"/>
      <c r="L75" s="9"/>
      <c r="M75" s="10"/>
      <c r="N75" s="10"/>
      <c r="O75" s="9"/>
      <c r="P75" s="10"/>
      <c r="Q75" s="9"/>
      <c r="R75" s="9"/>
      <c r="S75" s="10"/>
      <c r="T75" s="9"/>
      <c r="U75" s="9"/>
    </row>
    <row r="76" spans="1:31" s="3" customFormat="1" ht="15" customHeight="1" x14ac:dyDescent="0.35">
      <c r="A76" s="19">
        <f>A74+1</f>
        <v>54</v>
      </c>
      <c r="C76" s="5" t="s">
        <v>36</v>
      </c>
      <c r="E76" s="7" t="s">
        <v>37</v>
      </c>
      <c r="F76" s="8"/>
      <c r="G76" s="9">
        <f>G74+G72</f>
        <v>56309.562000000005</v>
      </c>
      <c r="H76" s="9">
        <f>H74+H72</f>
        <v>49811.56</v>
      </c>
      <c r="I76" s="9"/>
      <c r="J76" s="9">
        <f>J74+J72</f>
        <v>57687.000000000007</v>
      </c>
      <c r="K76" s="9">
        <f>K74+K72</f>
        <v>53472.67</v>
      </c>
      <c r="L76" s="9"/>
      <c r="M76" s="9">
        <f>M74+M72</f>
        <v>57475.979320000006</v>
      </c>
      <c r="N76" s="9">
        <f>N74+N72</f>
        <v>55183.199999999997</v>
      </c>
      <c r="O76" s="9"/>
      <c r="P76" s="9">
        <f>+P70+P68</f>
        <v>52353.729357578522</v>
      </c>
      <c r="Q76" s="40">
        <f>Q72+Q74</f>
        <v>52070.900731610978</v>
      </c>
      <c r="R76" s="9"/>
      <c r="S76" s="9">
        <f>+S70+S68</f>
        <v>54238.698497334262</v>
      </c>
      <c r="T76" s="40">
        <f>T72+T74</f>
        <v>54859.053810800368</v>
      </c>
      <c r="U76" s="9"/>
    </row>
    <row r="77" spans="1:31" s="36" customFormat="1" ht="4.5" customHeight="1" x14ac:dyDescent="0.35">
      <c r="A77" s="19"/>
      <c r="C77" s="41"/>
      <c r="D77" s="3"/>
      <c r="E77" s="7"/>
      <c r="F77" s="3"/>
      <c r="G77" s="9"/>
      <c r="I77" s="9"/>
      <c r="J77" s="9"/>
      <c r="L77" s="9"/>
      <c r="M77" s="9"/>
      <c r="O77" s="9"/>
      <c r="P77" s="9"/>
      <c r="Q77" s="9"/>
      <c r="R77" s="9"/>
      <c r="S77" s="9"/>
      <c r="T77" s="9"/>
      <c r="U77" s="9"/>
    </row>
    <row r="78" spans="1:31" s="36" customFormat="1" ht="15.5" x14ac:dyDescent="0.35">
      <c r="A78" s="19">
        <f>A76+1</f>
        <v>55</v>
      </c>
      <c r="C78" s="42" t="s">
        <v>38</v>
      </c>
      <c r="D78" s="3"/>
      <c r="E78" s="7"/>
      <c r="F78" s="3"/>
      <c r="G78" s="9"/>
      <c r="I78" s="9"/>
      <c r="J78" s="9"/>
      <c r="L78" s="9"/>
      <c r="M78" s="9"/>
      <c r="O78" s="9"/>
      <c r="P78" s="9"/>
      <c r="Q78" s="14"/>
      <c r="R78" s="9"/>
      <c r="S78" s="43"/>
      <c r="T78" s="9"/>
      <c r="U78" s="9"/>
      <c r="X78" s="38"/>
    </row>
    <row r="79" spans="1:31" s="36" customFormat="1" ht="4.5" customHeight="1" x14ac:dyDescent="0.35">
      <c r="A79" s="19"/>
      <c r="C79" s="41"/>
      <c r="D79" s="3"/>
      <c r="E79" s="7"/>
      <c r="F79" s="3"/>
      <c r="G79" s="9"/>
      <c r="I79" s="9"/>
      <c r="J79" s="9"/>
      <c r="L79" s="9"/>
      <c r="M79" s="9"/>
      <c r="O79" s="9"/>
      <c r="P79" s="9"/>
      <c r="Q79" s="9"/>
      <c r="R79" s="9"/>
      <c r="S79" s="9"/>
      <c r="T79" s="9"/>
      <c r="U79" s="9"/>
    </row>
    <row r="80" spans="1:31" s="36" customFormat="1" ht="15.5" x14ac:dyDescent="0.35">
      <c r="A80" s="19">
        <f>A78+1</f>
        <v>56</v>
      </c>
      <c r="C80" s="44" t="s">
        <v>39</v>
      </c>
      <c r="D80" s="3"/>
      <c r="E80" s="7" t="s">
        <v>40</v>
      </c>
      <c r="F80" s="3"/>
      <c r="G80" s="9"/>
      <c r="H80" s="9">
        <f>+H45</f>
        <v>47614.152812476495</v>
      </c>
      <c r="I80" s="9"/>
      <c r="J80" s="9"/>
      <c r="K80" s="9">
        <f>+K45</f>
        <v>49782.976065437855</v>
      </c>
      <c r="L80" s="9"/>
      <c r="M80" s="9"/>
      <c r="N80" s="9">
        <f>+N45</f>
        <v>50801.953342147703</v>
      </c>
      <c r="O80" s="9"/>
      <c r="P80" s="9">
        <f>+P45</f>
        <v>47747.243520871867</v>
      </c>
      <c r="Q80" s="12"/>
      <c r="R80" s="9"/>
      <c r="S80" s="9">
        <f>+S45</f>
        <v>49635.823147334537</v>
      </c>
      <c r="T80" s="9"/>
      <c r="U80" s="9"/>
    </row>
    <row r="81" spans="1:21" s="36" customFormat="1" ht="15.5" x14ac:dyDescent="0.35">
      <c r="A81" s="19">
        <f>A80+1</f>
        <v>57</v>
      </c>
      <c r="C81" s="44" t="s">
        <v>41</v>
      </c>
      <c r="D81" s="3"/>
      <c r="E81" s="7"/>
      <c r="F81" s="3"/>
      <c r="G81" s="9"/>
      <c r="H81" s="10">
        <v>10429</v>
      </c>
      <c r="I81" s="9"/>
      <c r="J81" s="9"/>
      <c r="K81" s="10">
        <v>12169.024566300001</v>
      </c>
      <c r="L81" s="9"/>
      <c r="M81" s="11"/>
      <c r="N81" s="10">
        <v>12304.103013600001</v>
      </c>
      <c r="O81" s="9"/>
      <c r="P81" s="45">
        <v>8536.5955806094371</v>
      </c>
      <c r="Q81" s="46"/>
      <c r="R81" s="9"/>
      <c r="S81" s="45">
        <v>6597.87</v>
      </c>
      <c r="T81" s="9"/>
      <c r="U81" s="9"/>
    </row>
    <row r="82" spans="1:21" s="36" customFormat="1" ht="15.5" x14ac:dyDescent="0.35">
      <c r="A82" s="19">
        <f>A81+1</f>
        <v>58</v>
      </c>
      <c r="C82" s="44" t="s">
        <v>42</v>
      </c>
      <c r="D82" s="3"/>
      <c r="E82" s="7" t="s">
        <v>43</v>
      </c>
      <c r="F82" s="3"/>
      <c r="G82" s="9"/>
      <c r="H82" s="9">
        <f>H80+H81</f>
        <v>58043.152812476495</v>
      </c>
      <c r="I82" s="9"/>
      <c r="J82" s="9"/>
      <c r="K82" s="9">
        <f>K80+K81</f>
        <v>61952.000631737857</v>
      </c>
      <c r="L82" s="9"/>
      <c r="M82" s="9"/>
      <c r="N82" s="9">
        <f>N80+N81</f>
        <v>63106.0563557477</v>
      </c>
      <c r="O82" s="9"/>
      <c r="P82" s="9">
        <f>P80+P81</f>
        <v>56283.839101481302</v>
      </c>
      <c r="Q82" s="9"/>
      <c r="R82" s="9"/>
      <c r="S82" s="9">
        <f>S80+S81</f>
        <v>56233.693147334539</v>
      </c>
      <c r="T82" s="9"/>
      <c r="U82" s="9"/>
    </row>
    <row r="83" spans="1:21" s="36" customFormat="1" ht="15.5" x14ac:dyDescent="0.35">
      <c r="A83" s="19"/>
      <c r="C83" s="44"/>
      <c r="D83" s="3"/>
      <c r="E83" s="7"/>
      <c r="F83" s="3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s="36" customFormat="1" ht="16" thickBot="1" x14ac:dyDescent="0.4">
      <c r="A84" s="19">
        <f>A82+1</f>
        <v>59</v>
      </c>
      <c r="C84" s="5" t="s">
        <v>44</v>
      </c>
      <c r="D84" s="3"/>
      <c r="E84" s="7" t="s">
        <v>45</v>
      </c>
      <c r="F84" s="3"/>
      <c r="G84" s="3"/>
      <c r="H84" s="47">
        <f>H70/H82</f>
        <v>1.8928512888955952E-2</v>
      </c>
      <c r="I84" s="3"/>
      <c r="J84" s="3"/>
      <c r="K84" s="47">
        <f>K70/K82</f>
        <v>4.1575367232791698E-2</v>
      </c>
      <c r="L84" s="3"/>
      <c r="M84" s="3"/>
      <c r="N84" s="47">
        <f>N70/N82</f>
        <v>5.1763917605732769E-2</v>
      </c>
      <c r="Q84" s="48">
        <f>Q70/P82</f>
        <v>1.8813368874828977E-2</v>
      </c>
      <c r="T84" s="48">
        <f>T70/S82</f>
        <v>3.5064719857164729E-2</v>
      </c>
    </row>
    <row r="85" spans="1:21" ht="16" thickTop="1" x14ac:dyDescent="0.35">
      <c r="A85" s="7"/>
      <c r="B85" s="36"/>
      <c r="C85" s="44"/>
      <c r="D85" s="3"/>
      <c r="E85" s="7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6" thickBot="1" x14ac:dyDescent="0.4">
      <c r="A86" s="19">
        <f>A84+1</f>
        <v>60</v>
      </c>
      <c r="C86" s="5" t="s">
        <v>46</v>
      </c>
      <c r="E86" s="7" t="s">
        <v>47</v>
      </c>
      <c r="H86" s="47">
        <f>(H74+H70)/H82</f>
        <v>3.7374621415416892E-2</v>
      </c>
      <c r="K86" s="47">
        <f>(K74+K70)/K82</f>
        <v>5.9104267365439972E-2</v>
      </c>
      <c r="N86" s="47">
        <f>(N74+N70)/N82</f>
        <v>6.8981973899812615E-2</v>
      </c>
      <c r="Q86" s="47">
        <f>(Q74+Q70)/P82</f>
        <v>-5.0250414769610237E-3</v>
      </c>
      <c r="T86" s="47">
        <f>(T74+T70)/S82</f>
        <v>1.1031737002240796E-2</v>
      </c>
    </row>
    <row r="87" spans="1:21" ht="16" thickTop="1" x14ac:dyDescent="0.35">
      <c r="A87" s="19"/>
      <c r="H87" s="9"/>
    </row>
    <row r="88" spans="1:21" ht="15.5" x14ac:dyDescent="0.35">
      <c r="A88" s="19">
        <f>A86+1</f>
        <v>61</v>
      </c>
      <c r="C88" s="44" t="s">
        <v>48</v>
      </c>
    </row>
    <row r="89" spans="1:21" ht="15.5" x14ac:dyDescent="0.35">
      <c r="A89" s="19">
        <f>A88+1</f>
        <v>62</v>
      </c>
      <c r="C89" s="44" t="s">
        <v>49</v>
      </c>
    </row>
  </sheetData>
  <mergeCells count="7">
    <mergeCell ref="P7:T7"/>
    <mergeCell ref="P8:Q8"/>
    <mergeCell ref="S8:T8"/>
    <mergeCell ref="A2:T2"/>
    <mergeCell ref="A1:T1"/>
    <mergeCell ref="A4:T4"/>
    <mergeCell ref="A5:T5"/>
  </mergeCells>
  <printOptions horizontalCentered="1"/>
  <pageMargins left="0.7" right="0.7" top="0.75" bottom="0.75" header="0.3" footer="0.3"/>
  <pageSetup scale="42" orientation="landscape" horizontalDpi="1200" verticalDpi="1200" r:id="rId1"/>
  <headerFooter>
    <oddHeader>&amp;R&amp;"Arial,Bold"AEY-JM-004(b)
Attachment 1
Schedule 2.1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S2.1</vt:lpstr>
      <vt:lpstr>S2.1!Print_Area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2023-09-28T22:47:08Z</dcterms:created>
  <dcterms:modified xsi:type="dcterms:W3CDTF">2023-09-29T00:26:04Z</dcterms:modified>
  <cp:category/>
  <cp:contentStatus/>
</cp:coreProperties>
</file>