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co.sharepoint.com/sites/ATCO-COE/Reg/Res/Legal/CYTCs/"/>
    </mc:Choice>
  </mc:AlternateContent>
  <xr:revisionPtr revIDLastSave="2118" documentId="14_{F3E67FF4-49A6-45AB-93E1-62BC414AC6E9}" xr6:coauthVersionLast="47" xr6:coauthVersionMax="47" xr10:uidLastSave="{74651C03-D8BB-4758-B564-BA57B19C0442}"/>
  <bookViews>
    <workbookView visibility="hidden" xWindow="780" yWindow="780" windowWidth="28800" windowHeight="15225" firstSheet="1" activeTab="1" autoFilterDateGrouping="0" xr2:uid="{00000000-000D-0000-FFFF-FFFF00000000}"/>
    <workbookView xWindow="-120" yWindow="-120" windowWidth="38640" windowHeight="21120" activeTab="3" xr2:uid="{1B7F92BA-0A96-4255-90AF-DBE3A7825966}"/>
  </bookViews>
  <sheets>
    <sheet name="Form 1" sheetId="17" r:id="rId1"/>
    <sheet name="Form 2" sheetId="18" r:id="rId2"/>
    <sheet name="Form 3" sheetId="19" r:id="rId3"/>
    <sheet name="Bennett Jones" sheetId="1" r:id="rId4"/>
    <sheet name="ATCO Disbursements" sheetId="11" r:id="rId5"/>
    <sheet name="YUB Scale of Costs" sheetId="2" r:id="rId6"/>
  </sheets>
  <externalReferences>
    <externalReference r:id="rId7"/>
  </externalReferences>
  <definedNames>
    <definedName name="_xlnm.Print_Area" localSheetId="3">'Bennett Jones'!$B$5:$R$40</definedName>
    <definedName name="_xlnm.Print_Area" localSheetId="0">'Form 1'!$A$1:$K$28</definedName>
    <definedName name="_xlnm.Print_Area" localSheetId="1">'Form 2'!$A$1:$P$15</definedName>
    <definedName name="_xlnm.Print_Area" localSheetId="2">'Form 3'!$A$1:$F$64</definedName>
    <definedName name="ServiceType">[1]Sheet1!$A$1:$A$2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P54" i="1" s="1"/>
  <c r="P57" i="1" s="1"/>
  <c r="P69" i="1" s="1"/>
  <c r="K54" i="1"/>
  <c r="M54" i="1" s="1"/>
  <c r="M57" i="1" s="1"/>
  <c r="M69" i="1" s="1"/>
  <c r="L54" i="1"/>
  <c r="L57" i="1" s="1"/>
  <c r="I55" i="1"/>
  <c r="P55" i="1" s="1"/>
  <c r="K55" i="1"/>
  <c r="L55" i="1"/>
  <c r="M55" i="1" s="1"/>
  <c r="M56" i="1"/>
  <c r="P56" i="1"/>
  <c r="I63" i="1"/>
  <c r="P63" i="1" s="1"/>
  <c r="P66" i="1" s="1"/>
  <c r="K63" i="1"/>
  <c r="M63" i="1" s="1"/>
  <c r="M66" i="1" s="1"/>
  <c r="L63" i="1"/>
  <c r="L66" i="1" s="1"/>
  <c r="I64" i="1"/>
  <c r="P64" i="1" s="1"/>
  <c r="K64" i="1"/>
  <c r="L64" i="1"/>
  <c r="M64" i="1"/>
  <c r="J66" i="1"/>
  <c r="R43" i="1"/>
  <c r="Q43" i="1"/>
  <c r="P43" i="1"/>
  <c r="N35" i="1"/>
  <c r="P35" i="1" s="1"/>
  <c r="J35" i="1"/>
  <c r="K35" i="1" s="1"/>
  <c r="H35" i="1"/>
  <c r="N34" i="1"/>
  <c r="P34" i="1" s="1"/>
  <c r="P36" i="1" s="1"/>
  <c r="J34" i="1"/>
  <c r="K34" i="1" s="1"/>
  <c r="H34" i="1"/>
  <c r="C22" i="19"/>
  <c r="I43" i="1"/>
  <c r="J9" i="18"/>
  <c r="J31" i="1"/>
  <c r="J30" i="1"/>
  <c r="J26" i="1"/>
  <c r="J25" i="1"/>
  <c r="J21" i="1"/>
  <c r="J20" i="1"/>
  <c r="J16" i="1"/>
  <c r="J13" i="1"/>
  <c r="J12" i="1"/>
  <c r="J8" i="1"/>
  <c r="J9" i="1"/>
  <c r="J39" i="1"/>
  <c r="J38" i="1"/>
  <c r="L69" i="1" l="1"/>
  <c r="F9" i="18"/>
  <c r="G9" i="18" s="1"/>
  <c r="I66" i="1"/>
  <c r="F11" i="18"/>
  <c r="G11" i="18" s="1"/>
  <c r="K66" i="1"/>
  <c r="K57" i="1"/>
  <c r="K69" i="1" s="1"/>
  <c r="I57" i="1"/>
  <c r="I69" i="1" s="1"/>
  <c r="K9" i="18"/>
  <c r="K36" i="1"/>
  <c r="O34" i="1"/>
  <c r="L34" i="1"/>
  <c r="L35" i="1"/>
  <c r="Q35" i="1" s="1"/>
  <c r="O35" i="1"/>
  <c r="R35" i="1"/>
  <c r="R34" i="1"/>
  <c r="R36" i="1" s="1"/>
  <c r="J11" i="18"/>
  <c r="H20" i="1"/>
  <c r="K20" i="1"/>
  <c r="L20" i="1" s="1"/>
  <c r="N20" i="1"/>
  <c r="R20" i="1" s="1"/>
  <c r="P20" i="1"/>
  <c r="H21" i="1"/>
  <c r="N21" i="1"/>
  <c r="R21" i="1" s="1"/>
  <c r="Q22" i="1"/>
  <c r="H12" i="1"/>
  <c r="K12" i="1"/>
  <c r="N12" i="1"/>
  <c r="R12" i="1" s="1"/>
  <c r="P12" i="1"/>
  <c r="H13" i="1"/>
  <c r="K13" i="1"/>
  <c r="N13" i="1"/>
  <c r="P13" i="1" s="1"/>
  <c r="L9" i="18" l="1"/>
  <c r="M9" i="18"/>
  <c r="O9" i="18" s="1"/>
  <c r="M35" i="1"/>
  <c r="L36" i="1"/>
  <c r="Q34" i="1"/>
  <c r="Q36" i="1" s="1"/>
  <c r="O36" i="1"/>
  <c r="M34" i="1"/>
  <c r="M36" i="1" s="1"/>
  <c r="K11" i="18"/>
  <c r="M11" i="18" s="1"/>
  <c r="O11" i="18" s="1"/>
  <c r="L11" i="18"/>
  <c r="P14" i="1"/>
  <c r="P21" i="1"/>
  <c r="P23" i="1" s="1"/>
  <c r="O20" i="1"/>
  <c r="K21" i="1"/>
  <c r="L21" i="1" s="1"/>
  <c r="Q21" i="1" s="1"/>
  <c r="R23" i="1"/>
  <c r="M20" i="1"/>
  <c r="Q20" i="1"/>
  <c r="L13" i="1"/>
  <c r="Q13" i="1" s="1"/>
  <c r="O13" i="1"/>
  <c r="K14" i="1"/>
  <c r="L12" i="1"/>
  <c r="M12" i="1" s="1"/>
  <c r="O12" i="1"/>
  <c r="R13" i="1"/>
  <c r="R14" i="1" s="1"/>
  <c r="M21" i="1" l="1"/>
  <c r="M23" i="1" s="1"/>
  <c r="O21" i="1"/>
  <c r="O23" i="1" s="1"/>
  <c r="Q23" i="1"/>
  <c r="K23" i="1"/>
  <c r="L23" i="1"/>
  <c r="M13" i="1"/>
  <c r="M14" i="1" s="1"/>
  <c r="O14" i="1"/>
  <c r="L14" i="1"/>
  <c r="Q12" i="1"/>
  <c r="Q14" i="1" s="1"/>
  <c r="E21" i="19" l="1"/>
  <c r="C26" i="19" l="1"/>
  <c r="G9" i="17" s="1"/>
  <c r="I9" i="17" s="1"/>
  <c r="D26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8" i="19"/>
  <c r="B26" i="19"/>
  <c r="G7" i="17" s="1"/>
  <c r="A11" i="18"/>
  <c r="A9" i="18"/>
  <c r="N15" i="18"/>
  <c r="J15" i="18"/>
  <c r="H15" i="18"/>
  <c r="F15" i="18"/>
  <c r="L13" i="18"/>
  <c r="K13" i="18"/>
  <c r="I13" i="18"/>
  <c r="G13" i="18"/>
  <c r="H21" i="17"/>
  <c r="I19" i="17"/>
  <c r="I17" i="17"/>
  <c r="I15" i="17"/>
  <c r="I13" i="17"/>
  <c r="I11" i="17"/>
  <c r="M13" i="18" l="1"/>
  <c r="O13" i="18" s="1"/>
  <c r="G21" i="17"/>
  <c r="E26" i="19"/>
  <c r="L15" i="18"/>
  <c r="I15" i="18"/>
  <c r="G15" i="18"/>
  <c r="K15" i="18"/>
  <c r="M15" i="18" l="1"/>
  <c r="O15" i="18"/>
  <c r="E7" i="17" l="1"/>
  <c r="I7" i="17" l="1"/>
  <c r="I21" i="17" s="1"/>
  <c r="E21" i="17"/>
  <c r="O17" i="1" l="1"/>
  <c r="L17" i="1"/>
  <c r="M17" i="1" s="1"/>
  <c r="Q17" i="1" l="1"/>
  <c r="N9" i="1"/>
  <c r="N39" i="1"/>
  <c r="N16" i="1"/>
  <c r="P16" i="1" s="1"/>
  <c r="N8" i="1"/>
  <c r="N38" i="1"/>
  <c r="P38" i="1" s="1"/>
  <c r="K16" i="1"/>
  <c r="H16" i="1"/>
  <c r="K31" i="1"/>
  <c r="H31" i="1"/>
  <c r="H30" i="1"/>
  <c r="P31" i="1"/>
  <c r="H25" i="1"/>
  <c r="H26" i="1"/>
  <c r="K7" i="11"/>
  <c r="P18" i="1" l="1"/>
  <c r="R16" i="1"/>
  <c r="O16" i="1"/>
  <c r="L16" i="1"/>
  <c r="L31" i="1"/>
  <c r="O31" i="1"/>
  <c r="R31" i="1"/>
  <c r="K25" i="1"/>
  <c r="K26" i="1"/>
  <c r="O26" i="1" s="1"/>
  <c r="K9" i="1"/>
  <c r="K8" i="1"/>
  <c r="H9" i="1"/>
  <c r="H8" i="1"/>
  <c r="M31" i="1" l="1"/>
  <c r="O8" i="1"/>
  <c r="K28" i="1"/>
  <c r="L18" i="1"/>
  <c r="K18" i="1"/>
  <c r="O18" i="1"/>
  <c r="Q16" i="1"/>
  <c r="M16" i="1"/>
  <c r="Q31" i="1"/>
  <c r="O25" i="1"/>
  <c r="L26" i="1"/>
  <c r="M26" i="1" s="1"/>
  <c r="L25" i="1"/>
  <c r="O9" i="1"/>
  <c r="O10" i="1" s="1"/>
  <c r="L9" i="1"/>
  <c r="K10" i="1"/>
  <c r="L8" i="1"/>
  <c r="J10" i="11"/>
  <c r="O10" i="11" s="1"/>
  <c r="P10" i="11" s="1"/>
  <c r="H10" i="11"/>
  <c r="K10" i="11" s="1"/>
  <c r="J9" i="11"/>
  <c r="O9" i="11" s="1"/>
  <c r="P9" i="11" s="1"/>
  <c r="H9" i="11"/>
  <c r="K9" i="11" s="1"/>
  <c r="J8" i="11"/>
  <c r="H8" i="11"/>
  <c r="K8" i="11" s="1"/>
  <c r="H6" i="11"/>
  <c r="K6" i="11" s="1"/>
  <c r="J5" i="11"/>
  <c r="H5" i="11"/>
  <c r="K5" i="11" s="1"/>
  <c r="R38" i="1"/>
  <c r="M8" i="1" l="1"/>
  <c r="Q9" i="1"/>
  <c r="Q18" i="1"/>
  <c r="M18" i="1"/>
  <c r="M25" i="1"/>
  <c r="L28" i="1"/>
  <c r="Q26" i="1"/>
  <c r="Q25" i="1"/>
  <c r="N25" i="1"/>
  <c r="P9" i="1"/>
  <c r="N26" i="1"/>
  <c r="R9" i="1"/>
  <c r="M9" i="1"/>
  <c r="M10" i="1" s="1"/>
  <c r="Q8" i="1"/>
  <c r="L10" i="1"/>
  <c r="O5" i="11"/>
  <c r="P5" i="11" s="1"/>
  <c r="O8" i="11"/>
  <c r="P8" i="11" s="1"/>
  <c r="J6" i="11"/>
  <c r="O6" i="11" s="1"/>
  <c r="P6" i="11" s="1"/>
  <c r="K39" i="1"/>
  <c r="P39" i="1"/>
  <c r="P40" i="1" s="1"/>
  <c r="R39" i="1"/>
  <c r="H39" i="1"/>
  <c r="J4" i="11"/>
  <c r="Q10" i="1" l="1"/>
  <c r="L39" i="1"/>
  <c r="P8" i="1"/>
  <c r="R8" i="1"/>
  <c r="R26" i="1"/>
  <c r="P26" i="1"/>
  <c r="P25" i="1"/>
  <c r="R25" i="1"/>
  <c r="M4" i="11"/>
  <c r="O4" i="11" s="1"/>
  <c r="K11" i="11"/>
  <c r="O39" i="1"/>
  <c r="O14" i="11" l="1"/>
  <c r="O11" i="11"/>
  <c r="M39" i="1"/>
  <c r="P10" i="1"/>
  <c r="P28" i="1"/>
  <c r="R10" i="1"/>
  <c r="Q39" i="1"/>
  <c r="R18" i="1"/>
  <c r="P4" i="11"/>
  <c r="R30" i="1" l="1"/>
  <c r="R32" i="1" s="1"/>
  <c r="P30" i="1"/>
  <c r="P32" i="1" s="1"/>
  <c r="K30" i="1"/>
  <c r="K32" i="1" l="1"/>
  <c r="O30" i="1"/>
  <c r="O32" i="1" s="1"/>
  <c r="L30" i="1"/>
  <c r="O28" i="1"/>
  <c r="L32" i="1" l="1"/>
  <c r="M28" i="1"/>
  <c r="Q30" i="1"/>
  <c r="Q32" i="1" s="1"/>
  <c r="M30" i="1"/>
  <c r="M32" i="1" s="1"/>
  <c r="Q28" i="1"/>
  <c r="R28" i="1" l="1"/>
  <c r="H38" i="1"/>
  <c r="R40" i="1" l="1"/>
  <c r="K38" i="1"/>
  <c r="K40" i="1" l="1"/>
  <c r="O38" i="1"/>
  <c r="L38" i="1"/>
  <c r="O40" i="1" l="1"/>
  <c r="O43" i="1" s="1"/>
  <c r="M38" i="1"/>
  <c r="M40" i="1" s="1"/>
  <c r="Q38" i="1"/>
  <c r="L40" i="1"/>
  <c r="Q40" i="1" l="1"/>
  <c r="J11" i="11" l="1"/>
  <c r="H11" i="11"/>
  <c r="G11" i="11"/>
  <c r="P11" i="11" l="1"/>
</calcChain>
</file>

<file path=xl/sharedStrings.xml><?xml version="1.0" encoding="utf-8"?>
<sst xmlns="http://schemas.openxmlformats.org/spreadsheetml/2006/main" count="259" uniqueCount="156">
  <si>
    <t>Vendor</t>
  </si>
  <si>
    <t>Subtotal</t>
  </si>
  <si>
    <t>Bennett Jones</t>
  </si>
  <si>
    <t>Total</t>
  </si>
  <si>
    <t>Black Press Group</t>
  </si>
  <si>
    <t>BPI11629</t>
  </si>
  <si>
    <t>Invoice Number</t>
  </si>
  <si>
    <t>Parking</t>
  </si>
  <si>
    <t>Summary of Total Costs Claimed</t>
  </si>
  <si>
    <r>
      <t xml:space="preserve">Form 1 - </t>
    </r>
    <r>
      <rPr>
        <b/>
        <sz val="10"/>
        <rFont val="Arial Narrow"/>
        <family val="2"/>
      </rPr>
      <t>Page 1 of 1</t>
    </r>
  </si>
  <si>
    <t>Total Fees</t>
  </si>
  <si>
    <t>Total Disbursements</t>
  </si>
  <si>
    <t>GST</t>
  </si>
  <si>
    <t>Total Fees, 
Disbursements, &amp;  GST</t>
  </si>
  <si>
    <t>Date</t>
  </si>
  <si>
    <t>Total GST on Fees 
&amp; Disbursements</t>
  </si>
  <si>
    <t>ATCO Electric Yukon</t>
  </si>
  <si>
    <t>Firm/Company Name</t>
  </si>
  <si>
    <t>TOTAL COSTS CLAIMED</t>
  </si>
  <si>
    <t>Claimant</t>
  </si>
  <si>
    <t>Yukon Electrical Company Limited O/A ATCO Electric Yukon</t>
  </si>
  <si>
    <t>Applicant(s)</t>
  </si>
  <si>
    <t>Agent/Representative</t>
  </si>
  <si>
    <t>Application(s) No.</t>
  </si>
  <si>
    <t>N/A</t>
  </si>
  <si>
    <t>Address</t>
  </si>
  <si>
    <t>10035 - 105 Street</t>
  </si>
  <si>
    <t>E-mail</t>
  </si>
  <si>
    <t>Phone</t>
  </si>
  <si>
    <t>780-919-8190</t>
  </si>
  <si>
    <t>Fax</t>
  </si>
  <si>
    <t>Email</t>
  </si>
  <si>
    <t>Summary of Professional Fees Claimed</t>
  </si>
  <si>
    <r>
      <t xml:space="preserve">Form 2 - </t>
    </r>
    <r>
      <rPr>
        <b/>
        <sz val="11"/>
        <rFont val="Arial Narrow"/>
        <family val="2"/>
      </rPr>
      <t>Page 1 of 2</t>
    </r>
  </si>
  <si>
    <t>PROFESSIONAL FEES</t>
  </si>
  <si>
    <t>Years of Experience</t>
  </si>
  <si>
    <t>Hourly wage</t>
  </si>
  <si>
    <t>Preparation</t>
  </si>
  <si>
    <t>Attendance</t>
  </si>
  <si>
    <t>Argument &amp; Reply</t>
  </si>
  <si>
    <t>Total fees</t>
  </si>
  <si>
    <t>Hours</t>
  </si>
  <si>
    <t>Fees</t>
  </si>
  <si>
    <t>Total GST on Professional Fees</t>
  </si>
  <si>
    <t>Fees &amp; GST</t>
  </si>
  <si>
    <t>Individual Name</t>
  </si>
  <si>
    <t>Total This Company</t>
  </si>
  <si>
    <t>Hearing</t>
  </si>
  <si>
    <t>Summary of Disbursements Claimed</t>
  </si>
  <si>
    <r>
      <t xml:space="preserve">Form 3 - </t>
    </r>
    <r>
      <rPr>
        <b/>
        <sz val="11"/>
        <rFont val="Arial Narrow"/>
        <family val="2"/>
      </rPr>
      <t>Page 1 of 2</t>
    </r>
  </si>
  <si>
    <t>Date_______________________________________________________</t>
  </si>
  <si>
    <t>Disbursements Claimed (exclusive of GST)</t>
  </si>
  <si>
    <r>
      <rPr>
        <b/>
        <u/>
        <sz val="12"/>
        <rFont val="Arial Narrow"/>
        <family val="2"/>
      </rPr>
      <t>Name of Claimant</t>
    </r>
  </si>
  <si>
    <t>Airfare</t>
  </si>
  <si>
    <t>Accommodation (maximum $150/day)</t>
  </si>
  <si>
    <t>Meals (maximum at GY rates)</t>
  </si>
  <si>
    <t>Mileage (maximum at GY rates)</t>
  </si>
  <si>
    <t>Taxi</t>
  </si>
  <si>
    <t>Car rental</t>
  </si>
  <si>
    <t>Transcripts</t>
  </si>
  <si>
    <t>Postage</t>
  </si>
  <si>
    <t>Courier/delivery</t>
  </si>
  <si>
    <t>Telephone/long distance</t>
  </si>
  <si>
    <t>Fax ($1.00/page)</t>
  </si>
  <si>
    <t>Internal photocopying ($.10/copy)</t>
  </si>
  <si>
    <t>External printing</t>
  </si>
  <si>
    <t>Advertising</t>
  </si>
  <si>
    <t>Venue Rental</t>
  </si>
  <si>
    <t>Office supplies - binders for board copies</t>
  </si>
  <si>
    <t>Miscellaneous (please attach details)</t>
  </si>
  <si>
    <t>TOTAL DISBURSEMENTS</t>
  </si>
  <si>
    <t>Total GST on Disbursements</t>
  </si>
  <si>
    <r>
      <t xml:space="preserve">Form 3 - </t>
    </r>
    <r>
      <rPr>
        <b/>
        <sz val="11"/>
        <rFont val="Arial Narrow"/>
        <family val="2"/>
      </rPr>
      <t>Page 2 of 2</t>
    </r>
  </si>
  <si>
    <t>YUKON UTILITIES BOARD</t>
  </si>
  <si>
    <t>ATCO ELECTRIC YUKON</t>
  </si>
  <si>
    <t>Summary of Legal Invoices - Bennett Jones</t>
  </si>
  <si>
    <t>Date :</t>
  </si>
  <si>
    <t xml:space="preserve">Invoice Type </t>
  </si>
  <si>
    <t>Invoice Date</t>
  </si>
  <si>
    <t>Invoice Year</t>
  </si>
  <si>
    <t>Invoice #</t>
  </si>
  <si>
    <t>Person /Description</t>
  </si>
  <si>
    <t>Year of Call</t>
  </si>
  <si>
    <t>Years of Service</t>
  </si>
  <si>
    <t>Billed Hours/
Units</t>
  </si>
  <si>
    <t>Billed Rate</t>
  </si>
  <si>
    <t>YUB Allowed Rates</t>
  </si>
  <si>
    <t xml:space="preserve">Full Cost </t>
  </si>
  <si>
    <t>Scale of Costs - Submitted</t>
  </si>
  <si>
    <t>Above Scale</t>
  </si>
  <si>
    <t xml:space="preserve">Preparation </t>
  </si>
  <si>
    <t>Tim Myers</t>
  </si>
  <si>
    <t xml:space="preserve">Total </t>
  </si>
  <si>
    <t>Check:</t>
  </si>
  <si>
    <t>U2 Form</t>
  </si>
  <si>
    <t>Person</t>
  </si>
  <si>
    <t>Years</t>
  </si>
  <si>
    <t>YUB Rate</t>
  </si>
  <si>
    <t xml:space="preserve">AEY Allowed </t>
  </si>
  <si>
    <t>Argument</t>
  </si>
  <si>
    <t>Totals</t>
  </si>
  <si>
    <t>Uform Totals</t>
  </si>
  <si>
    <t>Diff</t>
  </si>
  <si>
    <t>Date(s)</t>
  </si>
  <si>
    <t>Expense Type</t>
  </si>
  <si>
    <t>Expense Description</t>
  </si>
  <si>
    <t>Invoice Subtotal</t>
  </si>
  <si>
    <t>Tip</t>
  </si>
  <si>
    <t>Subtotal Excluding Tip</t>
  </si>
  <si>
    <t>Invoice Total</t>
  </si>
  <si>
    <t>YUB Allowed</t>
  </si>
  <si>
    <t>YUB Allowed Rate</t>
  </si>
  <si>
    <t>Quantity/ # of People</t>
  </si>
  <si>
    <t>Total Scale</t>
  </si>
  <si>
    <t>Total Above Scale</t>
  </si>
  <si>
    <t>Breakfast</t>
  </si>
  <si>
    <t>Dinner</t>
  </si>
  <si>
    <t>Lunch</t>
  </si>
  <si>
    <t>AEY Proceedural Conference Expenses</t>
  </si>
  <si>
    <t xml:space="preserve">Advertising </t>
  </si>
  <si>
    <t>Yukon News - Display ROP (Notice of Application Ad)</t>
  </si>
  <si>
    <t>Other - Notice of Application Advertisements (Actual Cost)</t>
  </si>
  <si>
    <t>Misc</t>
  </si>
  <si>
    <t>YUB Scale of Costs</t>
  </si>
  <si>
    <t>https://yukonutilitiesboard.yk.ca/pdf/Rules%20of%20Practice%20and%20Policy/1517_YUB%20Scale%20of%20Costs%20-%20FINAL.pdf</t>
  </si>
  <si>
    <t xml:space="preserve">Legal Fees </t>
  </si>
  <si>
    <t>Years at the bar</t>
  </si>
  <si>
    <t>$ Per Hour</t>
  </si>
  <si>
    <t>Student</t>
  </si>
  <si>
    <t>1-4 years</t>
  </si>
  <si>
    <t>5-7 years</t>
  </si>
  <si>
    <t>8-12 years</t>
  </si>
  <si>
    <t>12+ years</t>
  </si>
  <si>
    <t>Consultant Fees</t>
  </si>
  <si>
    <t>Secretarial or Support Staff</t>
  </si>
  <si>
    <t>Meals - per Government of Yukon Rates (inclds tax)</t>
  </si>
  <si>
    <t>https://www.canada.ca/en/revenue-agency/corporate/about-canada-revenue-agency-cra/travel-directive/appendix-b-meals-allowances-april-2024.html</t>
  </si>
  <si>
    <t>https://rehelv-acrd.tpsgc-pwgsc.gc.ca/preface-eng.aspx#canadian</t>
  </si>
  <si>
    <t>31/12/2024</t>
  </si>
  <si>
    <t>10/02/2025</t>
  </si>
  <si>
    <t>06/03/2025</t>
  </si>
  <si>
    <t>8/04/2025</t>
  </si>
  <si>
    <t>7/05/2025</t>
  </si>
  <si>
    <t>11/06/2025</t>
  </si>
  <si>
    <t>08/7/2025</t>
  </si>
  <si>
    <t>12</t>
  </si>
  <si>
    <t>3</t>
  </si>
  <si>
    <t>Erin Allison</t>
  </si>
  <si>
    <t>1/31/2025</t>
  </si>
  <si>
    <t>Tony Martino</t>
  </si>
  <si>
    <t>tony.martino@atco.com</t>
  </si>
  <si>
    <t>Reply</t>
  </si>
  <si>
    <t>08/10/2025</t>
  </si>
  <si>
    <t>Date: October 8, 2025</t>
  </si>
  <si>
    <t xml:space="preserve">AEY-YEC Terms and Conditions of Service Application </t>
  </si>
  <si>
    <t>Date: October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</si>
</sst>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mmm\ d\,\ yyyy"/>
    <numFmt numFmtId="167" formatCode="&quot;$&quot;#,##0.00"/>
    <numFmt numFmtId="168" formatCode="[$$-409]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15" fillId="0" borderId="0"/>
    <xf numFmtId="0" fontId="35" fillId="0" borderId="0" applyNumberFormat="0" applyFill="0" applyBorder="0" applyAlignment="0" applyProtection="0"/>
    <xf numFmtId="0" fontId="36" fillId="0" borderId="71" applyNumberFormat="0" applyFill="0" applyAlignment="0" applyProtection="0"/>
    <xf numFmtId="0" fontId="37" fillId="0" borderId="72" applyNumberFormat="0" applyFill="0" applyAlignment="0" applyProtection="0"/>
    <xf numFmtId="0" fontId="38" fillId="0" borderId="7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74" applyNumberFormat="0" applyAlignment="0" applyProtection="0"/>
    <xf numFmtId="0" fontId="43" fillId="10" borderId="75" applyNumberFormat="0" applyAlignment="0" applyProtection="0"/>
    <xf numFmtId="0" fontId="44" fillId="10" borderId="74" applyNumberFormat="0" applyAlignment="0" applyProtection="0"/>
    <xf numFmtId="0" fontId="45" fillId="0" borderId="76" applyNumberFormat="0" applyFill="0" applyAlignment="0" applyProtection="0"/>
    <xf numFmtId="0" fontId="46" fillId="11" borderId="77" applyNumberFormat="0" applyAlignment="0" applyProtection="0"/>
    <xf numFmtId="0" fontId="16" fillId="0" borderId="0" applyNumberFormat="0" applyFill="0" applyBorder="0" applyAlignment="0" applyProtection="0"/>
    <xf numFmtId="0" fontId="1" fillId="12" borderId="78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79" applyNumberFormat="0" applyFill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0" fillId="0" borderId="0" xfId="1" applyFont="1" applyBorder="1"/>
    <xf numFmtId="43" fontId="0" fillId="0" borderId="0" xfId="0" applyNumberFormat="1"/>
    <xf numFmtId="14" fontId="0" fillId="0" borderId="0" xfId="0" applyNumberFormat="1"/>
    <xf numFmtId="43" fontId="4" fillId="0" borderId="3" xfId="1" applyFont="1" applyBorder="1"/>
    <xf numFmtId="43" fontId="4" fillId="0" borderId="0" xfId="1" applyFont="1" applyBorder="1"/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3" fontId="0" fillId="0" borderId="0" xfId="1" applyFont="1"/>
    <xf numFmtId="43" fontId="0" fillId="0" borderId="0" xfId="1" applyFont="1" applyFill="1" applyBorder="1"/>
    <xf numFmtId="43" fontId="4" fillId="0" borderId="0" xfId="1" applyFont="1" applyFill="1" applyBorder="1"/>
    <xf numFmtId="10" fontId="3" fillId="0" borderId="0" xfId="3" applyNumberFormat="1" applyFont="1" applyAlignment="1">
      <alignment horizontal="center" wrapText="1"/>
    </xf>
    <xf numFmtId="44" fontId="4" fillId="0" borderId="0" xfId="2" applyFont="1" applyBorder="1"/>
    <xf numFmtId="9" fontId="4" fillId="0" borderId="0" xfId="3" applyFont="1" applyBorder="1"/>
    <xf numFmtId="44" fontId="2" fillId="0" borderId="0" xfId="2" applyFont="1" applyFill="1"/>
    <xf numFmtId="0" fontId="5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0" fontId="3" fillId="0" borderId="0" xfId="0" applyFont="1"/>
    <xf numFmtId="0" fontId="3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 wrapText="1"/>
    </xf>
    <xf numFmtId="43" fontId="5" fillId="2" borderId="8" xfId="1" applyFont="1" applyFill="1" applyBorder="1" applyAlignment="1">
      <alignment horizontal="center"/>
    </xf>
    <xf numFmtId="0" fontId="4" fillId="2" borderId="8" xfId="0" applyFont="1" applyFill="1" applyBorder="1"/>
    <xf numFmtId="43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4" fillId="0" borderId="10" xfId="0" applyFont="1" applyBorder="1"/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43" fontId="5" fillId="2" borderId="0" xfId="1" applyFont="1" applyFill="1" applyBorder="1" applyAlignment="1">
      <alignment horizontal="center"/>
    </xf>
    <xf numFmtId="43" fontId="6" fillId="2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4" fillId="2" borderId="10" xfId="0" applyFont="1" applyFill="1" applyBorder="1"/>
    <xf numFmtId="49" fontId="4" fillId="2" borderId="0" xfId="1" applyNumberFormat="1" applyFont="1" applyFill="1" applyBorder="1" applyAlignment="1">
      <alignment horizontal="right"/>
    </xf>
    <xf numFmtId="43" fontId="4" fillId="2" borderId="0" xfId="1" applyFont="1" applyFill="1" applyBorder="1"/>
    <xf numFmtId="43" fontId="4" fillId="2" borderId="11" xfId="1" applyFont="1" applyFill="1" applyBorder="1"/>
    <xf numFmtId="0" fontId="3" fillId="2" borderId="12" xfId="0" applyFont="1" applyFill="1" applyBorder="1"/>
    <xf numFmtId="0" fontId="4" fillId="2" borderId="13" xfId="0" applyFont="1" applyFill="1" applyBorder="1"/>
    <xf numFmtId="43" fontId="4" fillId="2" borderId="13" xfId="1" applyFont="1" applyFill="1" applyBorder="1"/>
    <xf numFmtId="43" fontId="4" fillId="2" borderId="14" xfId="1" applyFont="1" applyFill="1" applyBorder="1"/>
    <xf numFmtId="164" fontId="4" fillId="2" borderId="14" xfId="1" applyNumberFormat="1" applyFont="1" applyFill="1" applyBorder="1"/>
    <xf numFmtId="43" fontId="4" fillId="2" borderId="14" xfId="0" applyNumberFormat="1" applyFont="1" applyFill="1" applyBorder="1"/>
    <xf numFmtId="43" fontId="4" fillId="2" borderId="15" xfId="1" applyFont="1" applyFill="1" applyBorder="1"/>
    <xf numFmtId="0" fontId="3" fillId="0" borderId="16" xfId="0" applyFont="1" applyBorder="1"/>
    <xf numFmtId="0" fontId="7" fillId="0" borderId="16" xfId="0" applyFont="1" applyBorder="1"/>
    <xf numFmtId="43" fontId="7" fillId="0" borderId="16" xfId="0" applyNumberFormat="1" applyFont="1" applyBorder="1"/>
    <xf numFmtId="43" fontId="8" fillId="0" borderId="0" xfId="0" applyNumberFormat="1" applyFont="1"/>
    <xf numFmtId="43" fontId="4" fillId="0" borderId="0" xfId="1" applyFont="1"/>
    <xf numFmtId="43" fontId="4" fillId="0" borderId="3" xfId="1" applyFont="1" applyFill="1" applyBorder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0" fillId="0" borderId="0" xfId="6"/>
    <xf numFmtId="0" fontId="12" fillId="0" borderId="21" xfId="1" applyNumberFormat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43" fontId="12" fillId="0" borderId="11" xfId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/>
    </xf>
    <xf numFmtId="0" fontId="12" fillId="0" borderId="0" xfId="0" applyFont="1"/>
    <xf numFmtId="43" fontId="11" fillId="0" borderId="22" xfId="1" applyFont="1" applyBorder="1" applyAlignment="1">
      <alignment horizontal="center" vertical="center"/>
    </xf>
    <xf numFmtId="43" fontId="11" fillId="0" borderId="18" xfId="1" applyFont="1" applyBorder="1" applyAlignment="1">
      <alignment horizontal="center" vertical="center"/>
    </xf>
    <xf numFmtId="43" fontId="11" fillId="0" borderId="18" xfId="1" applyFont="1" applyFill="1" applyBorder="1" applyAlignment="1">
      <alignment horizontal="center" vertical="center"/>
    </xf>
    <xf numFmtId="43" fontId="11" fillId="0" borderId="18" xfId="1" applyFont="1" applyBorder="1" applyAlignment="1">
      <alignment horizontal="center" vertical="center" wrapText="1"/>
    </xf>
    <xf numFmtId="43" fontId="11" fillId="0" borderId="14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11" fillId="3" borderId="18" xfId="1" applyFont="1" applyFill="1" applyBorder="1" applyAlignment="1">
      <alignment horizontal="center" vertical="center" wrapText="1"/>
    </xf>
    <xf numFmtId="43" fontId="11" fillId="4" borderId="24" xfId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9" xfId="1" applyFont="1" applyFill="1" applyBorder="1" applyAlignment="1">
      <alignment horizontal="center" vertical="center"/>
    </xf>
    <xf numFmtId="43" fontId="12" fillId="0" borderId="0" xfId="1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wrapText="1"/>
    </xf>
    <xf numFmtId="0" fontId="7" fillId="0" borderId="0" xfId="7" applyFont="1"/>
    <xf numFmtId="0" fontId="7" fillId="0" borderId="0" xfId="7" applyFont="1" applyAlignment="1">
      <alignment horizontal="left"/>
    </xf>
    <xf numFmtId="0" fontId="15" fillId="0" borderId="0" xfId="7"/>
    <xf numFmtId="43" fontId="0" fillId="0" borderId="0" xfId="1" applyFont="1" applyFill="1"/>
    <xf numFmtId="43" fontId="8" fillId="0" borderId="0" xfId="1" applyFont="1" applyFill="1" applyBorder="1"/>
    <xf numFmtId="0" fontId="7" fillId="0" borderId="0" xfId="7" applyFont="1" applyAlignment="1">
      <alignment wrapText="1"/>
    </xf>
    <xf numFmtId="165" fontId="7" fillId="0" borderId="32" xfId="7" applyNumberFormat="1" applyFont="1" applyBorder="1" applyAlignment="1">
      <alignment horizontal="left"/>
    </xf>
    <xf numFmtId="0" fontId="17" fillId="0" borderId="0" xfId="0" applyFont="1"/>
    <xf numFmtId="0" fontId="20" fillId="0" borderId="0" xfId="0" applyFont="1" applyAlignment="1">
      <alignment horizontal="right"/>
    </xf>
    <xf numFmtId="0" fontId="21" fillId="0" borderId="34" xfId="0" applyFont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167" fontId="23" fillId="0" borderId="47" xfId="0" applyNumberFormat="1" applyFont="1" applyBorder="1" applyAlignment="1">
      <alignment horizontal="right" vertical="center"/>
    </xf>
    <xf numFmtId="167" fontId="17" fillId="0" borderId="0" xfId="0" applyNumberFormat="1" applyFont="1"/>
    <xf numFmtId="0" fontId="24" fillId="0" borderId="0" xfId="0" applyFont="1" applyAlignment="1">
      <alignment horizontal="right"/>
    </xf>
    <xf numFmtId="0" fontId="13" fillId="0" borderId="0" xfId="0" applyFont="1"/>
    <xf numFmtId="0" fontId="24" fillId="0" borderId="0" xfId="0" applyFont="1"/>
    <xf numFmtId="0" fontId="18" fillId="0" borderId="0" xfId="0" applyFont="1"/>
    <xf numFmtId="0" fontId="26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0" fillId="0" borderId="0" xfId="0" applyProtection="1">
      <protection locked="0"/>
    </xf>
    <xf numFmtId="0" fontId="29" fillId="0" borderId="1" xfId="0" applyFont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29" fillId="0" borderId="23" xfId="0" applyFont="1" applyBorder="1" applyAlignment="1" applyProtection="1">
      <alignment horizontal="center" wrapText="1"/>
      <protection locked="0"/>
    </xf>
    <xf numFmtId="0" fontId="29" fillId="0" borderId="23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vertical="top" wrapText="1"/>
      <protection locked="0"/>
    </xf>
    <xf numFmtId="168" fontId="28" fillId="0" borderId="47" xfId="0" applyNumberFormat="1" applyFont="1" applyBorder="1"/>
    <xf numFmtId="167" fontId="28" fillId="0" borderId="47" xfId="0" applyNumberFormat="1" applyFont="1" applyBorder="1"/>
    <xf numFmtId="0" fontId="31" fillId="0" borderId="0" xfId="0" applyFont="1" applyAlignment="1" applyProtection="1">
      <alignment horizontal="right"/>
      <protection locked="0"/>
    </xf>
    <xf numFmtId="0" fontId="31" fillId="0" borderId="32" xfId="0" applyFont="1" applyBorder="1" applyProtection="1">
      <protection locked="0"/>
    </xf>
    <xf numFmtId="0" fontId="32" fillId="0" borderId="16" xfId="0" applyFont="1" applyBorder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20" fillId="0" borderId="0" xfId="0" applyFont="1"/>
    <xf numFmtId="0" fontId="31" fillId="0" borderId="0" xfId="0" applyFont="1" applyAlignment="1" applyProtection="1">
      <alignment vertical="center"/>
      <protection locked="0"/>
    </xf>
    <xf numFmtId="0" fontId="24" fillId="0" borderId="62" xfId="0" applyFont="1" applyBorder="1" applyAlignment="1">
      <alignment horizontal="left" vertical="top" wrapText="1"/>
    </xf>
    <xf numFmtId="0" fontId="25" fillId="0" borderId="63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left" vertical="top" wrapText="1"/>
    </xf>
    <xf numFmtId="0" fontId="24" fillId="0" borderId="65" xfId="0" applyFont="1" applyBorder="1" applyAlignment="1">
      <alignment horizontal="left" vertical="top" wrapText="1"/>
    </xf>
    <xf numFmtId="0" fontId="25" fillId="0" borderId="66" xfId="0" applyFont="1" applyBorder="1" applyAlignment="1">
      <alignment horizontal="left" vertical="top" wrapText="1"/>
    </xf>
    <xf numFmtId="0" fontId="25" fillId="0" borderId="67" xfId="0" applyFont="1" applyBorder="1" applyAlignment="1">
      <alignment horizontal="left" vertical="top" wrapText="1"/>
    </xf>
    <xf numFmtId="0" fontId="24" fillId="0" borderId="0" xfId="0" applyFont="1" applyAlignment="1">
      <alignment horizontal="right" wrapText="1"/>
    </xf>
    <xf numFmtId="0" fontId="25" fillId="0" borderId="68" xfId="0" applyFont="1" applyBorder="1" applyAlignment="1">
      <alignment horizontal="left" vertical="top" wrapText="1"/>
    </xf>
    <xf numFmtId="0" fontId="25" fillId="0" borderId="69" xfId="0" applyFont="1" applyBorder="1" applyAlignment="1">
      <alignment horizontal="left" vertical="top" wrapText="1"/>
    </xf>
    <xf numFmtId="0" fontId="25" fillId="0" borderId="70" xfId="0" applyFont="1" applyBorder="1" applyAlignment="1">
      <alignment horizontal="left" vertical="top" wrapText="1"/>
    </xf>
    <xf numFmtId="0" fontId="13" fillId="0" borderId="0" xfId="0" applyFont="1" applyAlignment="1">
      <alignment horizontal="right" wrapText="1"/>
    </xf>
    <xf numFmtId="0" fontId="24" fillId="0" borderId="12" xfId="0" applyFont="1" applyBorder="1"/>
    <xf numFmtId="0" fontId="24" fillId="0" borderId="13" xfId="0" applyFont="1" applyBorder="1"/>
    <xf numFmtId="0" fontId="24" fillId="0" borderId="36" xfId="0" applyFont="1" applyBorder="1"/>
    <xf numFmtId="0" fontId="31" fillId="0" borderId="0" xfId="0" applyFont="1" applyAlignment="1" applyProtection="1">
      <alignment horizontal="right" wrapText="1"/>
      <protection locked="0"/>
    </xf>
    <xf numFmtId="0" fontId="20" fillId="0" borderId="32" xfId="0" applyFont="1" applyBorder="1"/>
    <xf numFmtId="0" fontId="31" fillId="0" borderId="16" xfId="0" applyFont="1" applyBorder="1" applyProtection="1">
      <protection locked="0"/>
    </xf>
    <xf numFmtId="0" fontId="20" fillId="0" borderId="16" xfId="0" applyFont="1" applyBorder="1"/>
    <xf numFmtId="4" fontId="28" fillId="0" borderId="54" xfId="2" applyNumberFormat="1" applyFont="1" applyBorder="1" applyAlignment="1" applyProtection="1">
      <alignment horizontal="center"/>
    </xf>
    <xf numFmtId="4" fontId="28" fillId="0" borderId="47" xfId="0" applyNumberFormat="1" applyFont="1" applyBorder="1" applyAlignment="1">
      <alignment horizontal="center"/>
    </xf>
    <xf numFmtId="2" fontId="28" fillId="0" borderId="47" xfId="0" applyNumberFormat="1" applyFont="1" applyBorder="1" applyAlignment="1">
      <alignment horizontal="center"/>
    </xf>
    <xf numFmtId="39" fontId="25" fillId="0" borderId="63" xfId="0" applyNumberFormat="1" applyFont="1" applyBorder="1" applyAlignment="1">
      <alignment horizontal="right" vertical="center" wrapText="1"/>
    </xf>
    <xf numFmtId="39" fontId="25" fillId="0" borderId="64" xfId="0" applyNumberFormat="1" applyFont="1" applyBorder="1" applyAlignment="1">
      <alignment horizontal="right" vertical="center" wrapText="1"/>
    </xf>
    <xf numFmtId="39" fontId="25" fillId="0" borderId="66" xfId="0" applyNumberFormat="1" applyFont="1" applyBorder="1" applyAlignment="1">
      <alignment horizontal="right" vertical="center" wrapText="1"/>
    </xf>
    <xf numFmtId="39" fontId="25" fillId="0" borderId="68" xfId="0" applyNumberFormat="1" applyFont="1" applyBorder="1" applyAlignment="1">
      <alignment horizontal="right" vertical="center" wrapText="1"/>
    </xf>
    <xf numFmtId="49" fontId="24" fillId="0" borderId="16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14" fontId="4" fillId="0" borderId="0" xfId="0" applyNumberFormat="1" applyFont="1"/>
    <xf numFmtId="14" fontId="34" fillId="0" borderId="0" xfId="0" applyNumberFormat="1" applyFont="1"/>
    <xf numFmtId="0" fontId="34" fillId="0" borderId="0" xfId="0" applyFont="1"/>
    <xf numFmtId="43" fontId="16" fillId="0" borderId="0" xfId="1" applyFont="1" applyFill="1" applyBorder="1"/>
    <xf numFmtId="43" fontId="16" fillId="0" borderId="0" xfId="1" applyFont="1" applyFill="1"/>
    <xf numFmtId="0" fontId="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25" fillId="0" borderId="0" xfId="0" applyFont="1"/>
    <xf numFmtId="49" fontId="24" fillId="0" borderId="16" xfId="0" applyNumberFormat="1" applyFont="1" applyBorder="1" applyAlignment="1" applyProtection="1">
      <alignment horizontal="center"/>
      <protection locked="0"/>
    </xf>
    <xf numFmtId="49" fontId="10" fillId="0" borderId="32" xfId="6" applyNumberFormat="1" applyBorder="1" applyAlignment="1" applyProtection="1">
      <alignment horizontal="left"/>
      <protection locked="0"/>
    </xf>
    <xf numFmtId="49" fontId="24" fillId="0" borderId="32" xfId="0" applyNumberFormat="1" applyFont="1" applyBorder="1" applyAlignment="1" applyProtection="1">
      <alignment horizontal="left"/>
      <protection locked="0"/>
    </xf>
    <xf numFmtId="49" fontId="24" fillId="0" borderId="32" xfId="0" applyNumberFormat="1" applyFont="1" applyBorder="1" applyProtection="1">
      <protection locked="0"/>
    </xf>
    <xf numFmtId="49" fontId="24" fillId="0" borderId="16" xfId="0" applyNumberFormat="1" applyFont="1" applyBorder="1" applyProtection="1">
      <protection locked="0"/>
    </xf>
    <xf numFmtId="0" fontId="24" fillId="0" borderId="32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21" fillId="0" borderId="9" xfId="0" applyFont="1" applyBorder="1" applyAlignment="1">
      <alignment horizontal="right"/>
    </xf>
    <xf numFmtId="167" fontId="23" fillId="0" borderId="4" xfId="0" applyNumberFormat="1" applyFont="1" applyBorder="1" applyAlignment="1">
      <alignment horizontal="right" vertical="center"/>
    </xf>
    <xf numFmtId="167" fontId="0" fillId="0" borderId="46" xfId="0" applyNumberFormat="1" applyBorder="1" applyAlignment="1">
      <alignment horizontal="right" vertical="center"/>
    </xf>
    <xf numFmtId="167" fontId="23" fillId="0" borderId="48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0" fillId="0" borderId="0" xfId="0"/>
    <xf numFmtId="0" fontId="21" fillId="0" borderId="41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0" fillId="0" borderId="42" xfId="0" applyBorder="1" applyAlignment="1">
      <alignment vertical="center"/>
    </xf>
    <xf numFmtId="167" fontId="23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2" xfId="0" applyNumberFormat="1" applyBorder="1" applyAlignment="1" applyProtection="1">
      <alignment horizontal="right" vertical="center"/>
      <protection locked="0"/>
    </xf>
    <xf numFmtId="167" fontId="0" fillId="0" borderId="38" xfId="0" applyNumberFormat="1" applyBorder="1" applyAlignment="1" applyProtection="1">
      <alignment horizontal="right" vertical="center"/>
      <protection locked="0"/>
    </xf>
    <xf numFmtId="167" fontId="0" fillId="0" borderId="45" xfId="0" applyNumberFormat="1" applyBorder="1" applyAlignment="1" applyProtection="1">
      <alignment horizontal="right" vertical="center"/>
      <protection locked="0"/>
    </xf>
    <xf numFmtId="167" fontId="23" fillId="0" borderId="23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Border="1" applyAlignment="1" applyProtection="1">
      <alignment horizontal="right" vertical="center"/>
      <protection locked="0"/>
    </xf>
    <xf numFmtId="167" fontId="23" fillId="0" borderId="43" xfId="0" applyNumberFormat="1" applyFont="1" applyBorder="1" applyAlignment="1">
      <alignment horizontal="right" vertical="center"/>
    </xf>
    <xf numFmtId="167" fontId="23" fillId="0" borderId="44" xfId="0" applyNumberFormat="1" applyFont="1" applyBorder="1" applyAlignment="1">
      <alignment horizontal="right" vertical="center"/>
    </xf>
    <xf numFmtId="167" fontId="23" fillId="0" borderId="38" xfId="0" applyNumberFormat="1" applyFont="1" applyBorder="1" applyAlignment="1">
      <alignment horizontal="right" vertical="center"/>
    </xf>
    <xf numFmtId="167" fontId="23" fillId="0" borderId="36" xfId="0" applyNumberFormat="1" applyFont="1" applyBorder="1" applyAlignment="1">
      <alignment horizontal="right" vertical="center"/>
    </xf>
    <xf numFmtId="49" fontId="23" fillId="0" borderId="12" xfId="0" applyNumberFormat="1" applyFont="1" applyBorder="1" applyAlignment="1" applyProtection="1">
      <alignment horizontal="left"/>
      <protection locked="0"/>
    </xf>
    <xf numFmtId="49" fontId="23" fillId="0" borderId="13" xfId="0" applyNumberFormat="1" applyFont="1" applyBorder="1" applyAlignment="1" applyProtection="1">
      <alignment horizontal="left"/>
      <protection locked="0"/>
    </xf>
    <xf numFmtId="49" fontId="0" fillId="0" borderId="45" xfId="0" applyNumberFormat="1" applyBorder="1" applyAlignment="1" applyProtection="1">
      <alignment horizontal="left"/>
      <protection locked="0"/>
    </xf>
    <xf numFmtId="167" fontId="0" fillId="0" borderId="30" xfId="0" applyNumberFormat="1" applyBorder="1" applyAlignment="1" applyProtection="1">
      <alignment horizontal="right" vertical="center"/>
      <protection locked="0"/>
    </xf>
    <xf numFmtId="167" fontId="0" fillId="0" borderId="27" xfId="0" applyNumberFormat="1" applyBorder="1" applyAlignment="1" applyProtection="1">
      <alignment horizontal="right" vertical="center"/>
      <protection locked="0"/>
    </xf>
    <xf numFmtId="167" fontId="0" fillId="0" borderId="26" xfId="0" applyNumberFormat="1" applyBorder="1" applyAlignment="1" applyProtection="1">
      <alignment horizontal="right" vertical="center"/>
      <protection locked="0"/>
    </xf>
    <xf numFmtId="167" fontId="23" fillId="0" borderId="30" xfId="0" applyNumberFormat="1" applyFont="1" applyBorder="1" applyAlignment="1">
      <alignment horizontal="right" vertical="center"/>
    </xf>
    <xf numFmtId="167" fontId="23" fillId="0" borderId="31" xfId="0" applyNumberFormat="1" applyFont="1" applyBorder="1" applyAlignment="1">
      <alignment horizontal="right" vertical="center"/>
    </xf>
    <xf numFmtId="49" fontId="23" fillId="0" borderId="40" xfId="0" applyNumberFormat="1" applyFont="1" applyBorder="1" applyAlignment="1" applyProtection="1">
      <alignment horizontal="left"/>
      <protection locked="0"/>
    </xf>
    <xf numFmtId="49" fontId="23" fillId="0" borderId="32" xfId="0" applyNumberFormat="1" applyFont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167" fontId="23" fillId="0" borderId="43" xfId="0" applyNumberFormat="1" applyFont="1" applyBorder="1" applyAlignment="1">
      <alignment vertical="center"/>
    </xf>
    <xf numFmtId="167" fontId="23" fillId="0" borderId="44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13" xfId="0" applyFont="1" applyBorder="1" applyAlignment="1">
      <alignment wrapText="1"/>
    </xf>
    <xf numFmtId="0" fontId="0" fillId="0" borderId="36" xfId="0" applyBorder="1" applyAlignment="1">
      <alignment wrapText="1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0" fillId="0" borderId="39" xfId="0" applyBorder="1" applyAlignment="1">
      <alignment vertical="center"/>
    </xf>
    <xf numFmtId="167" fontId="23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9" xfId="0" applyNumberFormat="1" applyBorder="1" applyAlignment="1" applyProtection="1">
      <alignment horizontal="right" vertical="center"/>
      <protection locked="0"/>
    </xf>
    <xf numFmtId="167" fontId="23" fillId="0" borderId="34" xfId="0" applyNumberFormat="1" applyFont="1" applyBorder="1" applyAlignment="1" applyProtection="1">
      <alignment horizontal="right" vertical="center"/>
      <protection locked="0"/>
    </xf>
    <xf numFmtId="167" fontId="23" fillId="0" borderId="35" xfId="0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0" fontId="21" fillId="0" borderId="0" xfId="0" applyFont="1"/>
    <xf numFmtId="0" fontId="21" fillId="0" borderId="11" xfId="0" applyFont="1" applyBorder="1"/>
    <xf numFmtId="0" fontId="21" fillId="0" borderId="7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1" fillId="0" borderId="33" xfId="0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0" fillId="0" borderId="37" xfId="0" applyBorder="1" applyAlignment="1">
      <alignment wrapText="1"/>
    </xf>
    <xf numFmtId="0" fontId="17" fillId="0" borderId="0" xfId="0" applyFont="1"/>
    <xf numFmtId="0" fontId="19" fillId="0" borderId="0" xfId="0" applyFont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67" fontId="28" fillId="0" borderId="1" xfId="0" applyNumberFormat="1" applyFont="1" applyBorder="1" applyAlignment="1">
      <alignment horizontal="right"/>
    </xf>
    <xf numFmtId="167" fontId="28" fillId="0" borderId="1" xfId="0" applyNumberFormat="1" applyFont="1" applyBorder="1" applyAlignment="1" applyProtection="1">
      <alignment horizontal="center"/>
      <protection locked="0"/>
    </xf>
    <xf numFmtId="167" fontId="28" fillId="0" borderId="1" xfId="0" applyNumberFormat="1" applyFont="1" applyBorder="1"/>
    <xf numFmtId="167" fontId="28" fillId="0" borderId="51" xfId="0" applyNumberFormat="1" applyFont="1" applyBorder="1"/>
    <xf numFmtId="0" fontId="29" fillId="0" borderId="25" xfId="0" applyFont="1" applyBorder="1" applyAlignment="1" applyProtection="1">
      <alignment horizontal="right"/>
      <protection locked="0"/>
    </xf>
    <xf numFmtId="0" fontId="29" fillId="0" borderId="26" xfId="0" applyFont="1" applyBorder="1" applyAlignment="1" applyProtection="1">
      <alignment horizontal="right"/>
      <protection locked="0"/>
    </xf>
    <xf numFmtId="0" fontId="29" fillId="0" borderId="30" xfId="0" applyFont="1" applyBorder="1" applyAlignment="1" applyProtection="1">
      <alignment horizontal="right"/>
      <protection locked="0"/>
    </xf>
    <xf numFmtId="167" fontId="28" fillId="0" borderId="47" xfId="0" applyNumberFormat="1" applyFont="1" applyBorder="1" applyAlignment="1">
      <alignment horizontal="right"/>
    </xf>
    <xf numFmtId="0" fontId="28" fillId="0" borderId="55" xfId="0" applyFont="1" applyBorder="1" applyAlignment="1">
      <alignment horizontal="right"/>
    </xf>
    <xf numFmtId="0" fontId="29" fillId="0" borderId="50" xfId="0" applyFont="1" applyBorder="1" applyAlignment="1" applyProtection="1">
      <alignment horizontal="left" vertical="top"/>
      <protection locked="0"/>
    </xf>
    <xf numFmtId="0" fontId="29" fillId="0" borderId="1" xfId="0" applyFont="1" applyBorder="1" applyAlignment="1" applyProtection="1">
      <alignment horizontal="left" vertical="top"/>
      <protection locked="0"/>
    </xf>
    <xf numFmtId="49" fontId="28" fillId="0" borderId="1" xfId="2" applyNumberFormat="1" applyFont="1" applyBorder="1" applyAlignment="1" applyProtection="1">
      <alignment horizontal="center"/>
      <protection locked="0"/>
    </xf>
    <xf numFmtId="2" fontId="28" fillId="0" borderId="1" xfId="0" applyNumberFormat="1" applyFont="1" applyBorder="1" applyAlignment="1" applyProtection="1">
      <alignment horizontal="center"/>
      <protection locked="0"/>
    </xf>
    <xf numFmtId="4" fontId="28" fillId="0" borderId="1" xfId="2" applyNumberFormat="1" applyFont="1" applyBorder="1" applyAlignment="1" applyProtection="1">
      <alignment horizontal="center"/>
      <protection locked="0"/>
    </xf>
    <xf numFmtId="2" fontId="28" fillId="0" borderId="1" xfId="0" applyNumberFormat="1" applyFont="1" applyBorder="1" applyAlignment="1" applyProtection="1">
      <alignment horizontal="center" wrapText="1"/>
      <protection locked="0"/>
    </xf>
    <xf numFmtId="167" fontId="28" fillId="0" borderId="51" xfId="0" applyNumberFormat="1" applyFont="1" applyBorder="1" applyAlignment="1">
      <alignment horizontal="right"/>
    </xf>
    <xf numFmtId="0" fontId="29" fillId="0" borderId="19" xfId="0" applyFont="1" applyBorder="1" applyAlignment="1" applyProtection="1">
      <alignment horizontal="left"/>
      <protection locked="0"/>
    </xf>
    <xf numFmtId="0" fontId="29" fillId="0" borderId="20" xfId="0" applyFont="1" applyBorder="1" applyAlignment="1" applyProtection="1">
      <alignment horizontal="left"/>
      <protection locked="0"/>
    </xf>
    <xf numFmtId="0" fontId="29" fillId="0" borderId="49" xfId="0" applyFont="1" applyBorder="1" applyAlignment="1" applyProtection="1">
      <alignment horizontal="left"/>
      <protection locked="0"/>
    </xf>
    <xf numFmtId="4" fontId="28" fillId="0" borderId="1" xfId="0" applyNumberFormat="1" applyFont="1" applyBorder="1" applyAlignment="1" applyProtection="1">
      <alignment horizontal="center"/>
      <protection locked="0"/>
    </xf>
    <xf numFmtId="0" fontId="29" fillId="0" borderId="19" xfId="0" applyFont="1" applyBorder="1" applyAlignment="1" applyProtection="1">
      <alignment horizontal="center"/>
      <protection locked="0"/>
    </xf>
    <xf numFmtId="0" fontId="29" fillId="0" borderId="20" xfId="0" applyFont="1" applyBorder="1" applyAlignment="1" applyProtection="1">
      <alignment horizontal="center"/>
      <protection locked="0"/>
    </xf>
    <xf numFmtId="0" fontId="29" fillId="0" borderId="49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center" wrapText="1"/>
      <protection locked="0"/>
    </xf>
    <xf numFmtId="0" fontId="29" fillId="0" borderId="52" xfId="0" applyFont="1" applyBorder="1" applyAlignment="1" applyProtection="1">
      <alignment horizontal="center" wrapText="1"/>
      <protection locked="0"/>
    </xf>
    <xf numFmtId="0" fontId="29" fillId="0" borderId="1" xfId="0" applyFont="1" applyBorder="1" applyAlignment="1" applyProtection="1">
      <alignment horizontal="center" wrapText="1"/>
      <protection locked="0"/>
    </xf>
    <xf numFmtId="0" fontId="29" fillId="0" borderId="23" xfId="0" applyFont="1" applyBorder="1" applyAlignment="1" applyProtection="1">
      <alignment horizontal="center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1" xfId="0" applyFont="1" applyBorder="1" applyAlignment="1" applyProtection="1">
      <alignment horizontal="center"/>
      <protection locked="0"/>
    </xf>
    <xf numFmtId="0" fontId="29" fillId="0" borderId="23" xfId="0" applyFont="1" applyBorder="1" applyAlignment="1" applyProtection="1">
      <alignment horizontal="center"/>
      <protection locked="0"/>
    </xf>
    <xf numFmtId="0" fontId="29" fillId="0" borderId="53" xfId="0" applyFont="1" applyBorder="1" applyAlignment="1" applyProtection="1">
      <alignment horizontal="center"/>
      <protection locked="0"/>
    </xf>
    <xf numFmtId="0" fontId="31" fillId="0" borderId="56" xfId="0" applyFont="1" applyBorder="1" applyAlignment="1" applyProtection="1">
      <alignment horizontal="center" wrapText="1"/>
      <protection locked="0"/>
    </xf>
    <xf numFmtId="0" fontId="31" fillId="0" borderId="59" xfId="0" applyFont="1" applyBorder="1" applyAlignment="1" applyProtection="1">
      <alignment horizontal="center" wrapText="1"/>
      <protection locked="0"/>
    </xf>
    <xf numFmtId="0" fontId="24" fillId="0" borderId="57" xfId="0" applyFont="1" applyBorder="1" applyAlignment="1">
      <alignment horizontal="center" vertical="top" wrapText="1"/>
    </xf>
    <xf numFmtId="0" fontId="24" fillId="0" borderId="60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33" fillId="0" borderId="57" xfId="0" applyFont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6" fontId="21" fillId="0" borderId="32" xfId="0" applyNumberFormat="1" applyFont="1" applyBorder="1" applyAlignment="1" applyProtection="1">
      <alignment horizontal="left" vertical="center" wrapText="1"/>
      <protection locked="0"/>
    </xf>
    <xf numFmtId="49" fontId="24" fillId="0" borderId="32" xfId="0" applyNumberFormat="1" applyFont="1" applyBorder="1" applyAlignment="1" applyProtection="1">
      <alignment wrapText="1"/>
      <protection locked="0"/>
    </xf>
    <xf numFmtId="49" fontId="24" fillId="0" borderId="32" xfId="0" applyNumberFormat="1" applyFont="1" applyBorder="1" applyAlignment="1" applyProtection="1">
      <alignment horizontal="left" wrapText="1"/>
      <protection locked="0"/>
    </xf>
    <xf numFmtId="0" fontId="31" fillId="0" borderId="32" xfId="0" applyFont="1" applyBorder="1" applyAlignment="1" applyProtection="1">
      <alignment horizontal="center"/>
      <protection locked="0"/>
    </xf>
    <xf numFmtId="0" fontId="31" fillId="0" borderId="32" xfId="0" applyFont="1" applyBorder="1" applyAlignment="1" applyProtection="1">
      <alignment horizontal="center" wrapText="1"/>
      <protection locked="0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urrency" xfId="2" builtinId="4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6" builtinId="8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10" xfId="5" xr:uid="{B9B948AB-66D7-449B-B7D3-9C1B828DAD89}"/>
    <cellStyle name="Normal 2" xfId="7" xr:uid="{53F9AFC0-CBB0-4F0F-B1A6-05FDBBEAD1DD}"/>
    <cellStyle name="Normal 4" xfId="4" xr:uid="{891D9966-44AE-4DAB-84BA-9670A8B0DC7F}"/>
    <cellStyle name="Note" xfId="22" builtinId="10" customBuiltin="1"/>
    <cellStyle name="Output" xfId="17" builtinId="21" customBuiltin="1"/>
    <cellStyle name="Percent" xfId="3" builtinId="5"/>
    <cellStyle name="Title" xfId="8" builtinId="15" customBuiltin="1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E3AFFA"/>
      <color rgb="FFF7F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3</xdr:col>
      <xdr:colOff>8330</xdr:colOff>
      <xdr:row>1</xdr:row>
      <xdr:rowOff>140571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E4CA33-7A7C-4561-9DD2-6BD165FD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238088" cy="298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3</xdr:col>
      <xdr:colOff>456913</xdr:colOff>
      <xdr:row>1</xdr:row>
      <xdr:rowOff>144670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421609-1D2D-400E-A3D6-9FF23B52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196813" cy="298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0</xdr:col>
      <xdr:colOff>2459884</xdr:colOff>
      <xdr:row>1</xdr:row>
      <xdr:rowOff>141932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E3608-ED85-4A45-B0A9-904A0945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292063" cy="298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560615</xdr:colOff>
      <xdr:row>3</xdr:row>
      <xdr:rowOff>104775</xdr:rowOff>
    </xdr:from>
    <xdr:to>
      <xdr:col>18</xdr:col>
      <xdr:colOff>553066</xdr:colOff>
      <xdr:row>43</xdr:row>
      <xdr:rowOff>122918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6D1E9A-665C-B4FD-DB65-AA7F35DF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8590" y="647700"/>
          <a:ext cx="5904755" cy="7255783"/>
        </a:xfrm>
        <a:prstGeom prst="rect">
          <a:avLst/>
        </a:prstGeom>
      </xdr:spPr>
    </xdr:pic>
    <xdr:clientData/>
  </xdr:twoCellAnchor>
  <xdr:twoCellAnchor editAs="oneCell">
    <xdr:from>
      <xdr:col>19</xdr:col>
      <xdr:colOff>130629</xdr:colOff>
      <xdr:row>3</xdr:row>
      <xdr:rowOff>104775</xdr:rowOff>
    </xdr:from>
    <xdr:to>
      <xdr:col>28</xdr:col>
      <xdr:colOff>48256</xdr:colOff>
      <xdr:row>48</xdr:row>
      <xdr:rowOff>27568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A46990-546B-B41D-C43B-289B48E2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0854" y="647700"/>
          <a:ext cx="5831292" cy="8068028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408214</xdr:colOff>
      <xdr:row>47</xdr:row>
      <xdr:rowOff>161925</xdr:rowOff>
    </xdr:from>
    <xdr:to>
      <xdr:col>28</xdr:col>
      <xdr:colOff>200592</xdr:colOff>
      <xdr:row>80</xdr:row>
      <xdr:rowOff>65944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A4D2CF-B9EB-23B5-3EE4-967C841F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8439" y="8667750"/>
          <a:ext cx="6365989" cy="5885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12</xdr:col>
      <xdr:colOff>428935</xdr:colOff>
      <xdr:row>79</xdr:row>
      <xdr:rowOff>27008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731CCF-83B9-921A-A66B-D48F9DB1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" y="12487275"/>
          <a:ext cx="8400000" cy="16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12</xdr:col>
      <xdr:colOff>516010</xdr:colOff>
      <xdr:row>86</xdr:row>
      <xdr:rowOff>65194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935D3C-9E26-4310-9A5C-DB6964A0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" y="14478000"/>
          <a:ext cx="8485714" cy="9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39461</xdr:colOff>
      <xdr:row>87</xdr:row>
      <xdr:rowOff>25854</xdr:rowOff>
    </xdr:from>
    <xdr:to>
      <xdr:col>12</xdr:col>
      <xdr:colOff>541864</xdr:colOff>
      <xdr:row>104</xdr:row>
      <xdr:rowOff>105742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07635C-0A67-3045-B13B-C4C4A313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686" y="15589704"/>
          <a:ext cx="8473468" cy="315782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50</xdr:row>
      <xdr:rowOff>9525</xdr:rowOff>
    </xdr:from>
    <xdr:to>
      <xdr:col>8</xdr:col>
      <xdr:colOff>533663</xdr:colOff>
      <xdr:row>63</xdr:row>
      <xdr:rowOff>117475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64CAD5-22C9-45EE-85DF-774CD2A9ADAE}"/>
            </a:ext>
            <a:ext uri="{147F2762-F138-4A5C-976F-8EAC2B608ADB}">
              <a16:predDERef xmlns:a16="http://schemas.microsoft.com/office/drawing/2014/main" pred="{8807635C-0A67-3045-B13B-C4C4A313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0" y="9058275"/>
          <a:ext cx="5505713" cy="246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50</xdr:row>
      <xdr:rowOff>66675</xdr:rowOff>
    </xdr:from>
    <xdr:to>
      <xdr:col>17</xdr:col>
      <xdr:colOff>371475</xdr:colOff>
      <xdr:row>69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66DF04-2B7E-006B-D4D1-9025CEF328FC}"/>
            </a:ext>
            <a:ext uri="{147F2762-F138-4A5C-976F-8EAC2B608ADB}">
              <a16:predDERef xmlns:a16="http://schemas.microsoft.com/office/drawing/2014/main" pred="{F364CAD5-22C9-45EE-85DF-774CD2A9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05700" y="9115425"/>
          <a:ext cx="4562475" cy="3524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tco.sharepoint.com/sites/ATCO-COE/Reg/Res/Legal/AEY2324GRA/YUB%20Forms%201-3.xlsx" TargetMode="External"/><Relationship Id="rId1" Type="http://schemas.openxmlformats.org/officeDocument/2006/relationships/externalLinkPath" Target="YUB%20Forms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 1"/>
      <sheetName val="Form 2"/>
      <sheetName val="Form 3"/>
      <sheetName val="Sheet3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Legal</v>
          </cell>
        </row>
        <row r="2">
          <cell r="A2" t="str">
            <v>Consultant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y.martino@atc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ukonutilitiesboard.yk.ca/pdf/Rules%20of%20Practice%20and%20Policy/1517_YUB%20Scale%20of%20Costs%20-%20FINAL.pdf" TargetMode="External"/><Relationship Id="rId2" Type="http://schemas.openxmlformats.org/officeDocument/2006/relationships/hyperlink" Target="https://www.canada.ca/en/revenue-agency/corporate/about-canada-revenue-agency-cra/travel-directive/appendix-b-meals-allowances-april-2024.html" TargetMode="External"/><Relationship Id="rId1" Type="http://schemas.openxmlformats.org/officeDocument/2006/relationships/hyperlink" Target="https://rehelv-acrd.tpsgc-pwgsc.gc.ca/preface-eng.aspx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DA0C-486E-4A31-BC66-B817043EF5D3}">
  <sheetPr>
    <pageSetUpPr fitToPage="1"/>
  </sheetPr>
  <dimension ref="A1:Q27"/>
  <sheetViews>
    <sheetView zoomScaleNormal="100" workbookViewId="0">
      <selection activeCell="E7" sqref="E7:F8"/>
    </sheetView>
    <sheetView workbookViewId="1">
      <selection activeCell="J47" sqref="J47"/>
    </sheetView>
  </sheetViews>
  <sheetFormatPr defaultRowHeight="12.75" x14ac:dyDescent="0.2"/>
  <cols>
    <col min="1" max="1" width="5.5703125" style="98" customWidth="1"/>
    <col min="2" max="2" width="13.85546875" style="98" customWidth="1"/>
    <col min="3" max="3" width="16.5703125" style="98" customWidth="1"/>
    <col min="4" max="4" width="6.5703125" style="98" customWidth="1"/>
    <col min="5" max="5" width="10.5703125" style="98" customWidth="1"/>
    <col min="6" max="6" width="15.28515625" style="98" customWidth="1"/>
    <col min="7" max="7" width="18" style="98" customWidth="1"/>
    <col min="8" max="8" width="16.5703125" style="98" customWidth="1"/>
    <col min="9" max="9" width="6.5703125" style="98" customWidth="1"/>
    <col min="10" max="10" width="22.42578125" style="98" customWidth="1"/>
    <col min="11" max="11" width="1.140625" style="98" customWidth="1"/>
    <col min="12" max="257" width="9.140625" style="98"/>
    <col min="258" max="258" width="5.5703125" style="98" customWidth="1"/>
    <col min="259" max="259" width="10.5703125" style="98" customWidth="1"/>
    <col min="260" max="260" width="16.5703125" style="98" customWidth="1"/>
    <col min="261" max="261" width="6.5703125" style="98" customWidth="1"/>
    <col min="262" max="263" width="10.5703125" style="98" customWidth="1"/>
    <col min="264" max="266" width="20.5703125" style="98" customWidth="1"/>
    <col min="267" max="513" width="9.140625" style="98"/>
    <col min="514" max="514" width="5.5703125" style="98" customWidth="1"/>
    <col min="515" max="515" width="10.5703125" style="98" customWidth="1"/>
    <col min="516" max="516" width="16.5703125" style="98" customWidth="1"/>
    <col min="517" max="517" width="6.5703125" style="98" customWidth="1"/>
    <col min="518" max="519" width="10.5703125" style="98" customWidth="1"/>
    <col min="520" max="522" width="20.5703125" style="98" customWidth="1"/>
    <col min="523" max="769" width="9.140625" style="98"/>
    <col min="770" max="770" width="5.5703125" style="98" customWidth="1"/>
    <col min="771" max="771" width="10.5703125" style="98" customWidth="1"/>
    <col min="772" max="772" width="16.5703125" style="98" customWidth="1"/>
    <col min="773" max="773" width="6.5703125" style="98" customWidth="1"/>
    <col min="774" max="775" width="10.5703125" style="98" customWidth="1"/>
    <col min="776" max="778" width="20.5703125" style="98" customWidth="1"/>
    <col min="779" max="1025" width="9.140625" style="98"/>
    <col min="1026" max="1026" width="5.5703125" style="98" customWidth="1"/>
    <col min="1027" max="1027" width="10.5703125" style="98" customWidth="1"/>
    <col min="1028" max="1028" width="16.5703125" style="98" customWidth="1"/>
    <col min="1029" max="1029" width="6.5703125" style="98" customWidth="1"/>
    <col min="1030" max="1031" width="10.5703125" style="98" customWidth="1"/>
    <col min="1032" max="1034" width="20.5703125" style="98" customWidth="1"/>
    <col min="1035" max="1281" width="9.140625" style="98"/>
    <col min="1282" max="1282" width="5.5703125" style="98" customWidth="1"/>
    <col min="1283" max="1283" width="10.5703125" style="98" customWidth="1"/>
    <col min="1284" max="1284" width="16.5703125" style="98" customWidth="1"/>
    <col min="1285" max="1285" width="6.5703125" style="98" customWidth="1"/>
    <col min="1286" max="1287" width="10.5703125" style="98" customWidth="1"/>
    <col min="1288" max="1290" width="20.5703125" style="98" customWidth="1"/>
    <col min="1291" max="1537" width="9.140625" style="98"/>
    <col min="1538" max="1538" width="5.5703125" style="98" customWidth="1"/>
    <col min="1539" max="1539" width="10.5703125" style="98" customWidth="1"/>
    <col min="1540" max="1540" width="16.5703125" style="98" customWidth="1"/>
    <col min="1541" max="1541" width="6.5703125" style="98" customWidth="1"/>
    <col min="1542" max="1543" width="10.5703125" style="98" customWidth="1"/>
    <col min="1544" max="1546" width="20.5703125" style="98" customWidth="1"/>
    <col min="1547" max="1793" width="9.140625" style="98"/>
    <col min="1794" max="1794" width="5.5703125" style="98" customWidth="1"/>
    <col min="1795" max="1795" width="10.5703125" style="98" customWidth="1"/>
    <col min="1796" max="1796" width="16.5703125" style="98" customWidth="1"/>
    <col min="1797" max="1797" width="6.5703125" style="98" customWidth="1"/>
    <col min="1798" max="1799" width="10.5703125" style="98" customWidth="1"/>
    <col min="1800" max="1802" width="20.5703125" style="98" customWidth="1"/>
    <col min="1803" max="2049" width="9.140625" style="98"/>
    <col min="2050" max="2050" width="5.5703125" style="98" customWidth="1"/>
    <col min="2051" max="2051" width="10.5703125" style="98" customWidth="1"/>
    <col min="2052" max="2052" width="16.5703125" style="98" customWidth="1"/>
    <col min="2053" max="2053" width="6.5703125" style="98" customWidth="1"/>
    <col min="2054" max="2055" width="10.5703125" style="98" customWidth="1"/>
    <col min="2056" max="2058" width="20.5703125" style="98" customWidth="1"/>
    <col min="2059" max="2305" width="9.140625" style="98"/>
    <col min="2306" max="2306" width="5.5703125" style="98" customWidth="1"/>
    <col min="2307" max="2307" width="10.5703125" style="98" customWidth="1"/>
    <col min="2308" max="2308" width="16.5703125" style="98" customWidth="1"/>
    <col min="2309" max="2309" width="6.5703125" style="98" customWidth="1"/>
    <col min="2310" max="2311" width="10.5703125" style="98" customWidth="1"/>
    <col min="2312" max="2314" width="20.5703125" style="98" customWidth="1"/>
    <col min="2315" max="2561" width="9.140625" style="98"/>
    <col min="2562" max="2562" width="5.5703125" style="98" customWidth="1"/>
    <col min="2563" max="2563" width="10.5703125" style="98" customWidth="1"/>
    <col min="2564" max="2564" width="16.5703125" style="98" customWidth="1"/>
    <col min="2565" max="2565" width="6.5703125" style="98" customWidth="1"/>
    <col min="2566" max="2567" width="10.5703125" style="98" customWidth="1"/>
    <col min="2568" max="2570" width="20.5703125" style="98" customWidth="1"/>
    <col min="2571" max="2817" width="9.140625" style="98"/>
    <col min="2818" max="2818" width="5.5703125" style="98" customWidth="1"/>
    <col min="2819" max="2819" width="10.5703125" style="98" customWidth="1"/>
    <col min="2820" max="2820" width="16.5703125" style="98" customWidth="1"/>
    <col min="2821" max="2821" width="6.5703125" style="98" customWidth="1"/>
    <col min="2822" max="2823" width="10.5703125" style="98" customWidth="1"/>
    <col min="2824" max="2826" width="20.5703125" style="98" customWidth="1"/>
    <col min="2827" max="3073" width="9.140625" style="98"/>
    <col min="3074" max="3074" width="5.5703125" style="98" customWidth="1"/>
    <col min="3075" max="3075" width="10.5703125" style="98" customWidth="1"/>
    <col min="3076" max="3076" width="16.5703125" style="98" customWidth="1"/>
    <col min="3077" max="3077" width="6.5703125" style="98" customWidth="1"/>
    <col min="3078" max="3079" width="10.5703125" style="98" customWidth="1"/>
    <col min="3080" max="3082" width="20.5703125" style="98" customWidth="1"/>
    <col min="3083" max="3329" width="9.140625" style="98"/>
    <col min="3330" max="3330" width="5.5703125" style="98" customWidth="1"/>
    <col min="3331" max="3331" width="10.5703125" style="98" customWidth="1"/>
    <col min="3332" max="3332" width="16.5703125" style="98" customWidth="1"/>
    <col min="3333" max="3333" width="6.5703125" style="98" customWidth="1"/>
    <col min="3334" max="3335" width="10.5703125" style="98" customWidth="1"/>
    <col min="3336" max="3338" width="20.5703125" style="98" customWidth="1"/>
    <col min="3339" max="3585" width="9.140625" style="98"/>
    <col min="3586" max="3586" width="5.5703125" style="98" customWidth="1"/>
    <col min="3587" max="3587" width="10.5703125" style="98" customWidth="1"/>
    <col min="3588" max="3588" width="16.5703125" style="98" customWidth="1"/>
    <col min="3589" max="3589" width="6.5703125" style="98" customWidth="1"/>
    <col min="3590" max="3591" width="10.5703125" style="98" customWidth="1"/>
    <col min="3592" max="3594" width="20.5703125" style="98" customWidth="1"/>
    <col min="3595" max="3841" width="9.140625" style="98"/>
    <col min="3842" max="3842" width="5.5703125" style="98" customWidth="1"/>
    <col min="3843" max="3843" width="10.5703125" style="98" customWidth="1"/>
    <col min="3844" max="3844" width="16.5703125" style="98" customWidth="1"/>
    <col min="3845" max="3845" width="6.5703125" style="98" customWidth="1"/>
    <col min="3846" max="3847" width="10.5703125" style="98" customWidth="1"/>
    <col min="3848" max="3850" width="20.5703125" style="98" customWidth="1"/>
    <col min="3851" max="4097" width="9.140625" style="98"/>
    <col min="4098" max="4098" width="5.5703125" style="98" customWidth="1"/>
    <col min="4099" max="4099" width="10.5703125" style="98" customWidth="1"/>
    <col min="4100" max="4100" width="16.5703125" style="98" customWidth="1"/>
    <col min="4101" max="4101" width="6.5703125" style="98" customWidth="1"/>
    <col min="4102" max="4103" width="10.5703125" style="98" customWidth="1"/>
    <col min="4104" max="4106" width="20.5703125" style="98" customWidth="1"/>
    <col min="4107" max="4353" width="9.140625" style="98"/>
    <col min="4354" max="4354" width="5.5703125" style="98" customWidth="1"/>
    <col min="4355" max="4355" width="10.5703125" style="98" customWidth="1"/>
    <col min="4356" max="4356" width="16.5703125" style="98" customWidth="1"/>
    <col min="4357" max="4357" width="6.5703125" style="98" customWidth="1"/>
    <col min="4358" max="4359" width="10.5703125" style="98" customWidth="1"/>
    <col min="4360" max="4362" width="20.5703125" style="98" customWidth="1"/>
    <col min="4363" max="4609" width="9.140625" style="98"/>
    <col min="4610" max="4610" width="5.5703125" style="98" customWidth="1"/>
    <col min="4611" max="4611" width="10.5703125" style="98" customWidth="1"/>
    <col min="4612" max="4612" width="16.5703125" style="98" customWidth="1"/>
    <col min="4613" max="4613" width="6.5703125" style="98" customWidth="1"/>
    <col min="4614" max="4615" width="10.5703125" style="98" customWidth="1"/>
    <col min="4616" max="4618" width="20.5703125" style="98" customWidth="1"/>
    <col min="4619" max="4865" width="9.140625" style="98"/>
    <col min="4866" max="4866" width="5.5703125" style="98" customWidth="1"/>
    <col min="4867" max="4867" width="10.5703125" style="98" customWidth="1"/>
    <col min="4868" max="4868" width="16.5703125" style="98" customWidth="1"/>
    <col min="4869" max="4869" width="6.5703125" style="98" customWidth="1"/>
    <col min="4870" max="4871" width="10.5703125" style="98" customWidth="1"/>
    <col min="4872" max="4874" width="20.5703125" style="98" customWidth="1"/>
    <col min="4875" max="5121" width="9.140625" style="98"/>
    <col min="5122" max="5122" width="5.5703125" style="98" customWidth="1"/>
    <col min="5123" max="5123" width="10.5703125" style="98" customWidth="1"/>
    <col min="5124" max="5124" width="16.5703125" style="98" customWidth="1"/>
    <col min="5125" max="5125" width="6.5703125" style="98" customWidth="1"/>
    <col min="5126" max="5127" width="10.5703125" style="98" customWidth="1"/>
    <col min="5128" max="5130" width="20.5703125" style="98" customWidth="1"/>
    <col min="5131" max="5377" width="9.140625" style="98"/>
    <col min="5378" max="5378" width="5.5703125" style="98" customWidth="1"/>
    <col min="5379" max="5379" width="10.5703125" style="98" customWidth="1"/>
    <col min="5380" max="5380" width="16.5703125" style="98" customWidth="1"/>
    <col min="5381" max="5381" width="6.5703125" style="98" customWidth="1"/>
    <col min="5382" max="5383" width="10.5703125" style="98" customWidth="1"/>
    <col min="5384" max="5386" width="20.5703125" style="98" customWidth="1"/>
    <col min="5387" max="5633" width="9.140625" style="98"/>
    <col min="5634" max="5634" width="5.5703125" style="98" customWidth="1"/>
    <col min="5635" max="5635" width="10.5703125" style="98" customWidth="1"/>
    <col min="5636" max="5636" width="16.5703125" style="98" customWidth="1"/>
    <col min="5637" max="5637" width="6.5703125" style="98" customWidth="1"/>
    <col min="5638" max="5639" width="10.5703125" style="98" customWidth="1"/>
    <col min="5640" max="5642" width="20.5703125" style="98" customWidth="1"/>
    <col min="5643" max="5889" width="9.140625" style="98"/>
    <col min="5890" max="5890" width="5.5703125" style="98" customWidth="1"/>
    <col min="5891" max="5891" width="10.5703125" style="98" customWidth="1"/>
    <col min="5892" max="5892" width="16.5703125" style="98" customWidth="1"/>
    <col min="5893" max="5893" width="6.5703125" style="98" customWidth="1"/>
    <col min="5894" max="5895" width="10.5703125" style="98" customWidth="1"/>
    <col min="5896" max="5898" width="20.5703125" style="98" customWidth="1"/>
    <col min="5899" max="6145" width="9.140625" style="98"/>
    <col min="6146" max="6146" width="5.5703125" style="98" customWidth="1"/>
    <col min="6147" max="6147" width="10.5703125" style="98" customWidth="1"/>
    <col min="6148" max="6148" width="16.5703125" style="98" customWidth="1"/>
    <col min="6149" max="6149" width="6.5703125" style="98" customWidth="1"/>
    <col min="6150" max="6151" width="10.5703125" style="98" customWidth="1"/>
    <col min="6152" max="6154" width="20.5703125" style="98" customWidth="1"/>
    <col min="6155" max="6401" width="9.140625" style="98"/>
    <col min="6402" max="6402" width="5.5703125" style="98" customWidth="1"/>
    <col min="6403" max="6403" width="10.5703125" style="98" customWidth="1"/>
    <col min="6404" max="6404" width="16.5703125" style="98" customWidth="1"/>
    <col min="6405" max="6405" width="6.5703125" style="98" customWidth="1"/>
    <col min="6406" max="6407" width="10.5703125" style="98" customWidth="1"/>
    <col min="6408" max="6410" width="20.5703125" style="98" customWidth="1"/>
    <col min="6411" max="6657" width="9.140625" style="98"/>
    <col min="6658" max="6658" width="5.5703125" style="98" customWidth="1"/>
    <col min="6659" max="6659" width="10.5703125" style="98" customWidth="1"/>
    <col min="6660" max="6660" width="16.5703125" style="98" customWidth="1"/>
    <col min="6661" max="6661" width="6.5703125" style="98" customWidth="1"/>
    <col min="6662" max="6663" width="10.5703125" style="98" customWidth="1"/>
    <col min="6664" max="6666" width="20.5703125" style="98" customWidth="1"/>
    <col min="6667" max="6913" width="9.140625" style="98"/>
    <col min="6914" max="6914" width="5.5703125" style="98" customWidth="1"/>
    <col min="6915" max="6915" width="10.5703125" style="98" customWidth="1"/>
    <col min="6916" max="6916" width="16.5703125" style="98" customWidth="1"/>
    <col min="6917" max="6917" width="6.5703125" style="98" customWidth="1"/>
    <col min="6918" max="6919" width="10.5703125" style="98" customWidth="1"/>
    <col min="6920" max="6922" width="20.5703125" style="98" customWidth="1"/>
    <col min="6923" max="7169" width="9.140625" style="98"/>
    <col min="7170" max="7170" width="5.5703125" style="98" customWidth="1"/>
    <col min="7171" max="7171" width="10.5703125" style="98" customWidth="1"/>
    <col min="7172" max="7172" width="16.5703125" style="98" customWidth="1"/>
    <col min="7173" max="7173" width="6.5703125" style="98" customWidth="1"/>
    <col min="7174" max="7175" width="10.5703125" style="98" customWidth="1"/>
    <col min="7176" max="7178" width="20.5703125" style="98" customWidth="1"/>
    <col min="7179" max="7425" width="9.140625" style="98"/>
    <col min="7426" max="7426" width="5.5703125" style="98" customWidth="1"/>
    <col min="7427" max="7427" width="10.5703125" style="98" customWidth="1"/>
    <col min="7428" max="7428" width="16.5703125" style="98" customWidth="1"/>
    <col min="7429" max="7429" width="6.5703125" style="98" customWidth="1"/>
    <col min="7430" max="7431" width="10.5703125" style="98" customWidth="1"/>
    <col min="7432" max="7434" width="20.5703125" style="98" customWidth="1"/>
    <col min="7435" max="7681" width="9.140625" style="98"/>
    <col min="7682" max="7682" width="5.5703125" style="98" customWidth="1"/>
    <col min="7683" max="7683" width="10.5703125" style="98" customWidth="1"/>
    <col min="7684" max="7684" width="16.5703125" style="98" customWidth="1"/>
    <col min="7685" max="7685" width="6.5703125" style="98" customWidth="1"/>
    <col min="7686" max="7687" width="10.5703125" style="98" customWidth="1"/>
    <col min="7688" max="7690" width="20.5703125" style="98" customWidth="1"/>
    <col min="7691" max="7937" width="9.140625" style="98"/>
    <col min="7938" max="7938" width="5.5703125" style="98" customWidth="1"/>
    <col min="7939" max="7939" width="10.5703125" style="98" customWidth="1"/>
    <col min="7940" max="7940" width="16.5703125" style="98" customWidth="1"/>
    <col min="7941" max="7941" width="6.5703125" style="98" customWidth="1"/>
    <col min="7942" max="7943" width="10.5703125" style="98" customWidth="1"/>
    <col min="7944" max="7946" width="20.5703125" style="98" customWidth="1"/>
    <col min="7947" max="8193" width="9.140625" style="98"/>
    <col min="8194" max="8194" width="5.5703125" style="98" customWidth="1"/>
    <col min="8195" max="8195" width="10.5703125" style="98" customWidth="1"/>
    <col min="8196" max="8196" width="16.5703125" style="98" customWidth="1"/>
    <col min="8197" max="8197" width="6.5703125" style="98" customWidth="1"/>
    <col min="8198" max="8199" width="10.5703125" style="98" customWidth="1"/>
    <col min="8200" max="8202" width="20.5703125" style="98" customWidth="1"/>
    <col min="8203" max="8449" width="9.140625" style="98"/>
    <col min="8450" max="8450" width="5.5703125" style="98" customWidth="1"/>
    <col min="8451" max="8451" width="10.5703125" style="98" customWidth="1"/>
    <col min="8452" max="8452" width="16.5703125" style="98" customWidth="1"/>
    <col min="8453" max="8453" width="6.5703125" style="98" customWidth="1"/>
    <col min="8454" max="8455" width="10.5703125" style="98" customWidth="1"/>
    <col min="8456" max="8458" width="20.5703125" style="98" customWidth="1"/>
    <col min="8459" max="8705" width="9.140625" style="98"/>
    <col min="8706" max="8706" width="5.5703125" style="98" customWidth="1"/>
    <col min="8707" max="8707" width="10.5703125" style="98" customWidth="1"/>
    <col min="8708" max="8708" width="16.5703125" style="98" customWidth="1"/>
    <col min="8709" max="8709" width="6.5703125" style="98" customWidth="1"/>
    <col min="8710" max="8711" width="10.5703125" style="98" customWidth="1"/>
    <col min="8712" max="8714" width="20.5703125" style="98" customWidth="1"/>
    <col min="8715" max="8961" width="9.140625" style="98"/>
    <col min="8962" max="8962" width="5.5703125" style="98" customWidth="1"/>
    <col min="8963" max="8963" width="10.5703125" style="98" customWidth="1"/>
    <col min="8964" max="8964" width="16.5703125" style="98" customWidth="1"/>
    <col min="8965" max="8965" width="6.5703125" style="98" customWidth="1"/>
    <col min="8966" max="8967" width="10.5703125" style="98" customWidth="1"/>
    <col min="8968" max="8970" width="20.5703125" style="98" customWidth="1"/>
    <col min="8971" max="9217" width="9.140625" style="98"/>
    <col min="9218" max="9218" width="5.5703125" style="98" customWidth="1"/>
    <col min="9219" max="9219" width="10.5703125" style="98" customWidth="1"/>
    <col min="9220" max="9220" width="16.5703125" style="98" customWidth="1"/>
    <col min="9221" max="9221" width="6.5703125" style="98" customWidth="1"/>
    <col min="9222" max="9223" width="10.5703125" style="98" customWidth="1"/>
    <col min="9224" max="9226" width="20.5703125" style="98" customWidth="1"/>
    <col min="9227" max="9473" width="9.140625" style="98"/>
    <col min="9474" max="9474" width="5.5703125" style="98" customWidth="1"/>
    <col min="9475" max="9475" width="10.5703125" style="98" customWidth="1"/>
    <col min="9476" max="9476" width="16.5703125" style="98" customWidth="1"/>
    <col min="9477" max="9477" width="6.5703125" style="98" customWidth="1"/>
    <col min="9478" max="9479" width="10.5703125" style="98" customWidth="1"/>
    <col min="9480" max="9482" width="20.5703125" style="98" customWidth="1"/>
    <col min="9483" max="9729" width="9.140625" style="98"/>
    <col min="9730" max="9730" width="5.5703125" style="98" customWidth="1"/>
    <col min="9731" max="9731" width="10.5703125" style="98" customWidth="1"/>
    <col min="9732" max="9732" width="16.5703125" style="98" customWidth="1"/>
    <col min="9733" max="9733" width="6.5703125" style="98" customWidth="1"/>
    <col min="9734" max="9735" width="10.5703125" style="98" customWidth="1"/>
    <col min="9736" max="9738" width="20.5703125" style="98" customWidth="1"/>
    <col min="9739" max="9985" width="9.140625" style="98"/>
    <col min="9986" max="9986" width="5.5703125" style="98" customWidth="1"/>
    <col min="9987" max="9987" width="10.5703125" style="98" customWidth="1"/>
    <col min="9988" max="9988" width="16.5703125" style="98" customWidth="1"/>
    <col min="9989" max="9989" width="6.5703125" style="98" customWidth="1"/>
    <col min="9990" max="9991" width="10.5703125" style="98" customWidth="1"/>
    <col min="9992" max="9994" width="20.5703125" style="98" customWidth="1"/>
    <col min="9995" max="10241" width="9.140625" style="98"/>
    <col min="10242" max="10242" width="5.5703125" style="98" customWidth="1"/>
    <col min="10243" max="10243" width="10.5703125" style="98" customWidth="1"/>
    <col min="10244" max="10244" width="16.5703125" style="98" customWidth="1"/>
    <col min="10245" max="10245" width="6.5703125" style="98" customWidth="1"/>
    <col min="10246" max="10247" width="10.5703125" style="98" customWidth="1"/>
    <col min="10248" max="10250" width="20.5703125" style="98" customWidth="1"/>
    <col min="10251" max="10497" width="9.140625" style="98"/>
    <col min="10498" max="10498" width="5.5703125" style="98" customWidth="1"/>
    <col min="10499" max="10499" width="10.5703125" style="98" customWidth="1"/>
    <col min="10500" max="10500" width="16.5703125" style="98" customWidth="1"/>
    <col min="10501" max="10501" width="6.5703125" style="98" customWidth="1"/>
    <col min="10502" max="10503" width="10.5703125" style="98" customWidth="1"/>
    <col min="10504" max="10506" width="20.5703125" style="98" customWidth="1"/>
    <col min="10507" max="10753" width="9.140625" style="98"/>
    <col min="10754" max="10754" width="5.5703125" style="98" customWidth="1"/>
    <col min="10755" max="10755" width="10.5703125" style="98" customWidth="1"/>
    <col min="10756" max="10756" width="16.5703125" style="98" customWidth="1"/>
    <col min="10757" max="10757" width="6.5703125" style="98" customWidth="1"/>
    <col min="10758" max="10759" width="10.5703125" style="98" customWidth="1"/>
    <col min="10760" max="10762" width="20.5703125" style="98" customWidth="1"/>
    <col min="10763" max="11009" width="9.140625" style="98"/>
    <col min="11010" max="11010" width="5.5703125" style="98" customWidth="1"/>
    <col min="11011" max="11011" width="10.5703125" style="98" customWidth="1"/>
    <col min="11012" max="11012" width="16.5703125" style="98" customWidth="1"/>
    <col min="11013" max="11013" width="6.5703125" style="98" customWidth="1"/>
    <col min="11014" max="11015" width="10.5703125" style="98" customWidth="1"/>
    <col min="11016" max="11018" width="20.5703125" style="98" customWidth="1"/>
    <col min="11019" max="11265" width="9.140625" style="98"/>
    <col min="11266" max="11266" width="5.5703125" style="98" customWidth="1"/>
    <col min="11267" max="11267" width="10.5703125" style="98" customWidth="1"/>
    <col min="11268" max="11268" width="16.5703125" style="98" customWidth="1"/>
    <col min="11269" max="11269" width="6.5703125" style="98" customWidth="1"/>
    <col min="11270" max="11271" width="10.5703125" style="98" customWidth="1"/>
    <col min="11272" max="11274" width="20.5703125" style="98" customWidth="1"/>
    <col min="11275" max="11521" width="9.140625" style="98"/>
    <col min="11522" max="11522" width="5.5703125" style="98" customWidth="1"/>
    <col min="11523" max="11523" width="10.5703125" style="98" customWidth="1"/>
    <col min="11524" max="11524" width="16.5703125" style="98" customWidth="1"/>
    <col min="11525" max="11525" width="6.5703125" style="98" customWidth="1"/>
    <col min="11526" max="11527" width="10.5703125" style="98" customWidth="1"/>
    <col min="11528" max="11530" width="20.5703125" style="98" customWidth="1"/>
    <col min="11531" max="11777" width="9.140625" style="98"/>
    <col min="11778" max="11778" width="5.5703125" style="98" customWidth="1"/>
    <col min="11779" max="11779" width="10.5703125" style="98" customWidth="1"/>
    <col min="11780" max="11780" width="16.5703125" style="98" customWidth="1"/>
    <col min="11781" max="11781" width="6.5703125" style="98" customWidth="1"/>
    <col min="11782" max="11783" width="10.5703125" style="98" customWidth="1"/>
    <col min="11784" max="11786" width="20.5703125" style="98" customWidth="1"/>
    <col min="11787" max="12033" width="9.140625" style="98"/>
    <col min="12034" max="12034" width="5.5703125" style="98" customWidth="1"/>
    <col min="12035" max="12035" width="10.5703125" style="98" customWidth="1"/>
    <col min="12036" max="12036" width="16.5703125" style="98" customWidth="1"/>
    <col min="12037" max="12037" width="6.5703125" style="98" customWidth="1"/>
    <col min="12038" max="12039" width="10.5703125" style="98" customWidth="1"/>
    <col min="12040" max="12042" width="20.5703125" style="98" customWidth="1"/>
    <col min="12043" max="12289" width="9.140625" style="98"/>
    <col min="12290" max="12290" width="5.5703125" style="98" customWidth="1"/>
    <col min="12291" max="12291" width="10.5703125" style="98" customWidth="1"/>
    <col min="12292" max="12292" width="16.5703125" style="98" customWidth="1"/>
    <col min="12293" max="12293" width="6.5703125" style="98" customWidth="1"/>
    <col min="12294" max="12295" width="10.5703125" style="98" customWidth="1"/>
    <col min="12296" max="12298" width="20.5703125" style="98" customWidth="1"/>
    <col min="12299" max="12545" width="9.140625" style="98"/>
    <col min="12546" max="12546" width="5.5703125" style="98" customWidth="1"/>
    <col min="12547" max="12547" width="10.5703125" style="98" customWidth="1"/>
    <col min="12548" max="12548" width="16.5703125" style="98" customWidth="1"/>
    <col min="12549" max="12549" width="6.5703125" style="98" customWidth="1"/>
    <col min="12550" max="12551" width="10.5703125" style="98" customWidth="1"/>
    <col min="12552" max="12554" width="20.5703125" style="98" customWidth="1"/>
    <col min="12555" max="12801" width="9.140625" style="98"/>
    <col min="12802" max="12802" width="5.5703125" style="98" customWidth="1"/>
    <col min="12803" max="12803" width="10.5703125" style="98" customWidth="1"/>
    <col min="12804" max="12804" width="16.5703125" style="98" customWidth="1"/>
    <col min="12805" max="12805" width="6.5703125" style="98" customWidth="1"/>
    <col min="12806" max="12807" width="10.5703125" style="98" customWidth="1"/>
    <col min="12808" max="12810" width="20.5703125" style="98" customWidth="1"/>
    <col min="12811" max="13057" width="9.140625" style="98"/>
    <col min="13058" max="13058" width="5.5703125" style="98" customWidth="1"/>
    <col min="13059" max="13059" width="10.5703125" style="98" customWidth="1"/>
    <col min="13060" max="13060" width="16.5703125" style="98" customWidth="1"/>
    <col min="13061" max="13061" width="6.5703125" style="98" customWidth="1"/>
    <col min="13062" max="13063" width="10.5703125" style="98" customWidth="1"/>
    <col min="13064" max="13066" width="20.5703125" style="98" customWidth="1"/>
    <col min="13067" max="13313" width="9.140625" style="98"/>
    <col min="13314" max="13314" width="5.5703125" style="98" customWidth="1"/>
    <col min="13315" max="13315" width="10.5703125" style="98" customWidth="1"/>
    <col min="13316" max="13316" width="16.5703125" style="98" customWidth="1"/>
    <col min="13317" max="13317" width="6.5703125" style="98" customWidth="1"/>
    <col min="13318" max="13319" width="10.5703125" style="98" customWidth="1"/>
    <col min="13320" max="13322" width="20.5703125" style="98" customWidth="1"/>
    <col min="13323" max="13569" width="9.140625" style="98"/>
    <col min="13570" max="13570" width="5.5703125" style="98" customWidth="1"/>
    <col min="13571" max="13571" width="10.5703125" style="98" customWidth="1"/>
    <col min="13572" max="13572" width="16.5703125" style="98" customWidth="1"/>
    <col min="13573" max="13573" width="6.5703125" style="98" customWidth="1"/>
    <col min="13574" max="13575" width="10.5703125" style="98" customWidth="1"/>
    <col min="13576" max="13578" width="20.5703125" style="98" customWidth="1"/>
    <col min="13579" max="13825" width="9.140625" style="98"/>
    <col min="13826" max="13826" width="5.5703125" style="98" customWidth="1"/>
    <col min="13827" max="13827" width="10.5703125" style="98" customWidth="1"/>
    <col min="13828" max="13828" width="16.5703125" style="98" customWidth="1"/>
    <col min="13829" max="13829" width="6.5703125" style="98" customWidth="1"/>
    <col min="13830" max="13831" width="10.5703125" style="98" customWidth="1"/>
    <col min="13832" max="13834" width="20.5703125" style="98" customWidth="1"/>
    <col min="13835" max="14081" width="9.140625" style="98"/>
    <col min="14082" max="14082" width="5.5703125" style="98" customWidth="1"/>
    <col min="14083" max="14083" width="10.5703125" style="98" customWidth="1"/>
    <col min="14084" max="14084" width="16.5703125" style="98" customWidth="1"/>
    <col min="14085" max="14085" width="6.5703125" style="98" customWidth="1"/>
    <col min="14086" max="14087" width="10.5703125" style="98" customWidth="1"/>
    <col min="14088" max="14090" width="20.5703125" style="98" customWidth="1"/>
    <col min="14091" max="14337" width="9.140625" style="98"/>
    <col min="14338" max="14338" width="5.5703125" style="98" customWidth="1"/>
    <col min="14339" max="14339" width="10.5703125" style="98" customWidth="1"/>
    <col min="14340" max="14340" width="16.5703125" style="98" customWidth="1"/>
    <col min="14341" max="14341" width="6.5703125" style="98" customWidth="1"/>
    <col min="14342" max="14343" width="10.5703125" style="98" customWidth="1"/>
    <col min="14344" max="14346" width="20.5703125" style="98" customWidth="1"/>
    <col min="14347" max="14593" width="9.140625" style="98"/>
    <col min="14594" max="14594" width="5.5703125" style="98" customWidth="1"/>
    <col min="14595" max="14595" width="10.5703125" style="98" customWidth="1"/>
    <col min="14596" max="14596" width="16.5703125" style="98" customWidth="1"/>
    <col min="14597" max="14597" width="6.5703125" style="98" customWidth="1"/>
    <col min="14598" max="14599" width="10.5703125" style="98" customWidth="1"/>
    <col min="14600" max="14602" width="20.5703125" style="98" customWidth="1"/>
    <col min="14603" max="14849" width="9.140625" style="98"/>
    <col min="14850" max="14850" width="5.5703125" style="98" customWidth="1"/>
    <col min="14851" max="14851" width="10.5703125" style="98" customWidth="1"/>
    <col min="14852" max="14852" width="16.5703125" style="98" customWidth="1"/>
    <col min="14853" max="14853" width="6.5703125" style="98" customWidth="1"/>
    <col min="14854" max="14855" width="10.5703125" style="98" customWidth="1"/>
    <col min="14856" max="14858" width="20.5703125" style="98" customWidth="1"/>
    <col min="14859" max="15105" width="9.140625" style="98"/>
    <col min="15106" max="15106" width="5.5703125" style="98" customWidth="1"/>
    <col min="15107" max="15107" width="10.5703125" style="98" customWidth="1"/>
    <col min="15108" max="15108" width="16.5703125" style="98" customWidth="1"/>
    <col min="15109" max="15109" width="6.5703125" style="98" customWidth="1"/>
    <col min="15110" max="15111" width="10.5703125" style="98" customWidth="1"/>
    <col min="15112" max="15114" width="20.5703125" style="98" customWidth="1"/>
    <col min="15115" max="15361" width="9.140625" style="98"/>
    <col min="15362" max="15362" width="5.5703125" style="98" customWidth="1"/>
    <col min="15363" max="15363" width="10.5703125" style="98" customWidth="1"/>
    <col min="15364" max="15364" width="16.5703125" style="98" customWidth="1"/>
    <col min="15365" max="15365" width="6.5703125" style="98" customWidth="1"/>
    <col min="15366" max="15367" width="10.5703125" style="98" customWidth="1"/>
    <col min="15368" max="15370" width="20.5703125" style="98" customWidth="1"/>
    <col min="15371" max="15617" width="9.140625" style="98"/>
    <col min="15618" max="15618" width="5.5703125" style="98" customWidth="1"/>
    <col min="15619" max="15619" width="10.5703125" style="98" customWidth="1"/>
    <col min="15620" max="15620" width="16.5703125" style="98" customWidth="1"/>
    <col min="15621" max="15621" width="6.5703125" style="98" customWidth="1"/>
    <col min="15622" max="15623" width="10.5703125" style="98" customWidth="1"/>
    <col min="15624" max="15626" width="20.5703125" style="98" customWidth="1"/>
    <col min="15627" max="15873" width="9.140625" style="98"/>
    <col min="15874" max="15874" width="5.5703125" style="98" customWidth="1"/>
    <col min="15875" max="15875" width="10.5703125" style="98" customWidth="1"/>
    <col min="15876" max="15876" width="16.5703125" style="98" customWidth="1"/>
    <col min="15877" max="15877" width="6.5703125" style="98" customWidth="1"/>
    <col min="15878" max="15879" width="10.5703125" style="98" customWidth="1"/>
    <col min="15880" max="15882" width="20.5703125" style="98" customWidth="1"/>
    <col min="15883" max="16129" width="9.140625" style="98"/>
    <col min="16130" max="16130" width="5.5703125" style="98" customWidth="1"/>
    <col min="16131" max="16131" width="10.5703125" style="98" customWidth="1"/>
    <col min="16132" max="16132" width="16.5703125" style="98" customWidth="1"/>
    <col min="16133" max="16133" width="6.5703125" style="98" customWidth="1"/>
    <col min="16134" max="16135" width="10.5703125" style="98" customWidth="1"/>
    <col min="16136" max="16138" width="20.5703125" style="98" customWidth="1"/>
    <col min="16139" max="16384" width="9.140625" style="98"/>
  </cols>
  <sheetData>
    <row r="1" spans="1:17" ht="18" x14ac:dyDescent="0.25">
      <c r="A1" s="235"/>
      <c r="B1" s="235"/>
      <c r="C1" s="235"/>
      <c r="D1" s="235"/>
      <c r="E1" s="207" t="s">
        <v>8</v>
      </c>
      <c r="F1" s="208"/>
      <c r="G1" s="208"/>
      <c r="H1" s="208"/>
      <c r="I1" s="208"/>
      <c r="J1" s="208"/>
    </row>
    <row r="2" spans="1:17" ht="18" x14ac:dyDescent="0.25">
      <c r="A2" s="235"/>
      <c r="B2" s="176"/>
      <c r="C2" s="176"/>
      <c r="D2" s="176"/>
      <c r="F2" s="236"/>
      <c r="G2" s="236"/>
      <c r="H2" s="207" t="s">
        <v>9</v>
      </c>
      <c r="I2" s="207"/>
      <c r="J2" s="208"/>
    </row>
    <row r="3" spans="1:17" ht="21" thickBot="1" x14ac:dyDescent="0.35">
      <c r="A3" s="175"/>
      <c r="B3" s="175"/>
      <c r="C3" s="175"/>
      <c r="D3" s="175"/>
      <c r="E3" s="175"/>
      <c r="F3" s="175"/>
      <c r="G3" s="175"/>
      <c r="H3" s="175"/>
      <c r="I3" s="175"/>
      <c r="J3" s="175"/>
      <c r="Q3" s="99"/>
    </row>
    <row r="4" spans="1:17" s="101" customFormat="1" ht="13.5" customHeight="1" x14ac:dyDescent="0.3">
      <c r="A4" s="219"/>
      <c r="B4" s="219"/>
      <c r="C4" s="219"/>
      <c r="D4" s="220"/>
      <c r="E4" s="221" t="s">
        <v>10</v>
      </c>
      <c r="F4" s="222"/>
      <c r="G4" s="226" t="s">
        <v>11</v>
      </c>
      <c r="H4" s="100" t="s">
        <v>12</v>
      </c>
      <c r="I4" s="227" t="s">
        <v>13</v>
      </c>
      <c r="J4" s="228"/>
    </row>
    <row r="5" spans="1:17" s="101" customFormat="1" ht="18" x14ac:dyDescent="0.25">
      <c r="A5" s="102" t="s">
        <v>14</v>
      </c>
      <c r="B5" s="283">
        <v>45938</v>
      </c>
      <c r="C5" s="283"/>
      <c r="D5" s="103"/>
      <c r="E5" s="223"/>
      <c r="F5" s="224"/>
      <c r="G5" s="223"/>
      <c r="H5" s="233" t="s">
        <v>15</v>
      </c>
      <c r="I5" s="229"/>
      <c r="J5" s="230"/>
      <c r="L5" s="207"/>
      <c r="M5" s="208"/>
      <c r="N5" s="208"/>
      <c r="O5" s="208"/>
    </row>
    <row r="6" spans="1:17" ht="17.25" thickBot="1" x14ac:dyDescent="0.35">
      <c r="A6" s="209"/>
      <c r="B6" s="209"/>
      <c r="C6" s="209"/>
      <c r="D6" s="210"/>
      <c r="E6" s="225"/>
      <c r="F6" s="210"/>
      <c r="G6" s="225"/>
      <c r="H6" s="234"/>
      <c r="I6" s="231"/>
      <c r="J6" s="232"/>
    </row>
    <row r="7" spans="1:17" ht="16.5" x14ac:dyDescent="0.2">
      <c r="A7" s="211" t="s">
        <v>2</v>
      </c>
      <c r="B7" s="212"/>
      <c r="C7" s="212"/>
      <c r="D7" s="213"/>
      <c r="E7" s="214">
        <f>'Form 2'!M15</f>
        <v>22232</v>
      </c>
      <c r="F7" s="215"/>
      <c r="G7" s="216">
        <f>'Form 3'!B26</f>
        <v>0</v>
      </c>
      <c r="H7" s="184">
        <v>0</v>
      </c>
      <c r="I7" s="217">
        <f>SUM(E7:H8)</f>
        <v>22232</v>
      </c>
      <c r="J7" s="218"/>
    </row>
    <row r="8" spans="1:17" ht="16.5" x14ac:dyDescent="0.3">
      <c r="A8" s="198"/>
      <c r="B8" s="199"/>
      <c r="C8" s="199"/>
      <c r="D8" s="200"/>
      <c r="E8" s="193"/>
      <c r="F8" s="194"/>
      <c r="G8" s="195"/>
      <c r="H8" s="195"/>
      <c r="I8" s="196"/>
      <c r="J8" s="197"/>
    </row>
    <row r="9" spans="1:17" ht="16.5" x14ac:dyDescent="0.2">
      <c r="A9" s="177" t="s">
        <v>16</v>
      </c>
      <c r="B9" s="178"/>
      <c r="C9" s="178"/>
      <c r="D9" s="179"/>
      <c r="E9" s="180">
        <v>0</v>
      </c>
      <c r="F9" s="181"/>
      <c r="G9" s="184">
        <f>'Form 3'!C26</f>
        <v>2280.75</v>
      </c>
      <c r="H9" s="205">
        <v>0</v>
      </c>
      <c r="I9" s="201">
        <f>SUM(E9:H10)</f>
        <v>2280.75</v>
      </c>
      <c r="J9" s="202"/>
    </row>
    <row r="10" spans="1:17" ht="17.25" thickBot="1" x14ac:dyDescent="0.35">
      <c r="A10" s="198"/>
      <c r="B10" s="199"/>
      <c r="C10" s="199"/>
      <c r="D10" s="200"/>
      <c r="E10" s="193"/>
      <c r="F10" s="194"/>
      <c r="G10" s="195"/>
      <c r="H10" s="206"/>
      <c r="I10" s="203"/>
      <c r="J10" s="204"/>
    </row>
    <row r="11" spans="1:17" ht="16.5" hidden="1" x14ac:dyDescent="0.2">
      <c r="A11" s="177" t="s">
        <v>17</v>
      </c>
      <c r="B11" s="178"/>
      <c r="C11" s="178"/>
      <c r="D11" s="179"/>
      <c r="E11" s="180"/>
      <c r="F11" s="181"/>
      <c r="G11" s="184"/>
      <c r="H11" s="184"/>
      <c r="I11" s="186">
        <f>SUM(E11:H12)</f>
        <v>0</v>
      </c>
      <c r="J11" s="187"/>
    </row>
    <row r="12" spans="1:17" ht="16.5" hidden="1" x14ac:dyDescent="0.3">
      <c r="A12" s="198"/>
      <c r="B12" s="199"/>
      <c r="C12" s="199"/>
      <c r="D12" s="200"/>
      <c r="E12" s="193"/>
      <c r="F12" s="194"/>
      <c r="G12" s="195"/>
      <c r="H12" s="195"/>
      <c r="I12" s="196"/>
      <c r="J12" s="197"/>
    </row>
    <row r="13" spans="1:17" ht="16.5" hidden="1" x14ac:dyDescent="0.2">
      <c r="A13" s="177" t="s">
        <v>17</v>
      </c>
      <c r="B13" s="178"/>
      <c r="C13" s="178"/>
      <c r="D13" s="179"/>
      <c r="E13" s="180"/>
      <c r="F13" s="181"/>
      <c r="G13" s="184"/>
      <c r="H13" s="184"/>
      <c r="I13" s="201">
        <f>SUM(E13:H14)</f>
        <v>0</v>
      </c>
      <c r="J13" s="202"/>
    </row>
    <row r="14" spans="1:17" ht="16.5" hidden="1" x14ac:dyDescent="0.3">
      <c r="A14" s="198"/>
      <c r="B14" s="199"/>
      <c r="C14" s="199"/>
      <c r="D14" s="200"/>
      <c r="E14" s="193"/>
      <c r="F14" s="194"/>
      <c r="G14" s="195"/>
      <c r="H14" s="195"/>
      <c r="I14" s="203"/>
      <c r="J14" s="204"/>
    </row>
    <row r="15" spans="1:17" ht="16.5" hidden="1" x14ac:dyDescent="0.2">
      <c r="A15" s="177" t="s">
        <v>17</v>
      </c>
      <c r="B15" s="178"/>
      <c r="C15" s="178"/>
      <c r="D15" s="179"/>
      <c r="E15" s="180"/>
      <c r="F15" s="181"/>
      <c r="G15" s="184"/>
      <c r="H15" s="184"/>
      <c r="I15" s="186">
        <f>SUM(E15:H16)</f>
        <v>0</v>
      </c>
      <c r="J15" s="187"/>
    </row>
    <row r="16" spans="1:17" ht="16.5" hidden="1" x14ac:dyDescent="0.3">
      <c r="A16" s="198"/>
      <c r="B16" s="199"/>
      <c r="C16" s="199"/>
      <c r="D16" s="200"/>
      <c r="E16" s="193"/>
      <c r="F16" s="194"/>
      <c r="G16" s="195"/>
      <c r="H16" s="195"/>
      <c r="I16" s="196"/>
      <c r="J16" s="197"/>
    </row>
    <row r="17" spans="1:13" ht="16.5" hidden="1" x14ac:dyDescent="0.2">
      <c r="A17" s="177" t="s">
        <v>17</v>
      </c>
      <c r="B17" s="178"/>
      <c r="C17" s="178"/>
      <c r="D17" s="179"/>
      <c r="E17" s="180"/>
      <c r="F17" s="181"/>
      <c r="G17" s="184"/>
      <c r="H17" s="184"/>
      <c r="I17" s="186">
        <f>SUM(E17:H18)</f>
        <v>0</v>
      </c>
      <c r="J17" s="187"/>
    </row>
    <row r="18" spans="1:13" ht="16.5" hidden="1" x14ac:dyDescent="0.3">
      <c r="A18" s="198"/>
      <c r="B18" s="199"/>
      <c r="C18" s="199"/>
      <c r="D18" s="200"/>
      <c r="E18" s="193"/>
      <c r="F18" s="194"/>
      <c r="G18" s="195"/>
      <c r="H18" s="195"/>
      <c r="I18" s="196"/>
      <c r="J18" s="197"/>
    </row>
    <row r="19" spans="1:13" ht="16.5" hidden="1" x14ac:dyDescent="0.2">
      <c r="A19" s="177" t="s">
        <v>17</v>
      </c>
      <c r="B19" s="178"/>
      <c r="C19" s="178"/>
      <c r="D19" s="179"/>
      <c r="E19" s="180"/>
      <c r="F19" s="181"/>
      <c r="G19" s="184"/>
      <c r="H19" s="184"/>
      <c r="I19" s="186">
        <f>SUM(E19:H20)</f>
        <v>0</v>
      </c>
      <c r="J19" s="187"/>
    </row>
    <row r="20" spans="1:13" ht="17.25" hidden="1" thickBot="1" x14ac:dyDescent="0.35">
      <c r="A20" s="190"/>
      <c r="B20" s="191"/>
      <c r="C20" s="191"/>
      <c r="D20" s="192"/>
      <c r="E20" s="182"/>
      <c r="F20" s="183"/>
      <c r="G20" s="185"/>
      <c r="H20" s="185"/>
      <c r="I20" s="188"/>
      <c r="J20" s="189"/>
    </row>
    <row r="21" spans="1:13" ht="20.100000000000001" customHeight="1" thickBot="1" x14ac:dyDescent="0.35">
      <c r="A21" s="169" t="s">
        <v>18</v>
      </c>
      <c r="B21" s="169"/>
      <c r="C21" s="169"/>
      <c r="D21" s="170"/>
      <c r="E21" s="171">
        <f>SUM(E7:F20)</f>
        <v>22232</v>
      </c>
      <c r="F21" s="172"/>
      <c r="G21" s="104">
        <f>SUM(G7:G20)</f>
        <v>2280.75</v>
      </c>
      <c r="H21" s="104">
        <f>SUM(H7:H20)</f>
        <v>0</v>
      </c>
      <c r="I21" s="173">
        <f>SUM(I7:J20)</f>
        <v>24512.75</v>
      </c>
      <c r="J21" s="174"/>
      <c r="K21" s="105"/>
    </row>
    <row r="22" spans="1:13" ht="20.25" x14ac:dyDescent="0.3">
      <c r="A22" s="175"/>
      <c r="B22" s="175"/>
      <c r="C22" s="175"/>
      <c r="D22" s="176"/>
      <c r="E22" s="176"/>
      <c r="F22" s="176"/>
      <c r="G22" s="176"/>
      <c r="H22" s="176"/>
      <c r="I22" s="176"/>
      <c r="J22" s="176"/>
    </row>
    <row r="23" spans="1:13" ht="37.5" customHeight="1" x14ac:dyDescent="0.25">
      <c r="A23" s="161" t="s">
        <v>19</v>
      </c>
      <c r="B23" s="161"/>
      <c r="C23" s="284" t="s">
        <v>20</v>
      </c>
      <c r="D23" s="284"/>
      <c r="E23" s="284"/>
      <c r="F23" s="284"/>
      <c r="G23" s="106" t="s">
        <v>21</v>
      </c>
      <c r="H23" s="285" t="s">
        <v>20</v>
      </c>
      <c r="I23" s="285"/>
      <c r="J23" s="285"/>
      <c r="K23"/>
      <c r="L23"/>
      <c r="M23"/>
    </row>
    <row r="24" spans="1:13" ht="20.100000000000001" customHeight="1" x14ac:dyDescent="0.25">
      <c r="A24" s="161" t="s">
        <v>22</v>
      </c>
      <c r="B24" s="162"/>
      <c r="C24" s="166" t="s">
        <v>149</v>
      </c>
      <c r="D24" s="166"/>
      <c r="E24" s="166"/>
      <c r="F24" s="166"/>
      <c r="G24" s="106" t="s">
        <v>23</v>
      </c>
      <c r="H24" s="163" t="s">
        <v>24</v>
      </c>
      <c r="I24" s="163"/>
      <c r="J24" s="163"/>
      <c r="K24"/>
      <c r="L24"/>
      <c r="M24"/>
    </row>
    <row r="25" spans="1:13" ht="20.100000000000001" customHeight="1" x14ac:dyDescent="0.25">
      <c r="A25" s="161" t="s">
        <v>25</v>
      </c>
      <c r="B25" s="162"/>
      <c r="C25" s="167" t="s">
        <v>26</v>
      </c>
      <c r="D25" s="167"/>
      <c r="E25" s="167"/>
      <c r="F25" s="167"/>
      <c r="G25" s="106" t="s">
        <v>27</v>
      </c>
      <c r="H25" s="168"/>
      <c r="I25" s="168"/>
      <c r="J25" s="168"/>
      <c r="K25"/>
      <c r="L25"/>
      <c r="M25"/>
    </row>
    <row r="26" spans="1:13" ht="20.100000000000001" customHeight="1" x14ac:dyDescent="0.25">
      <c r="A26" s="161" t="s">
        <v>28</v>
      </c>
      <c r="B26" s="162"/>
      <c r="C26" s="153" t="s">
        <v>29</v>
      </c>
      <c r="D26" s="106" t="s">
        <v>30</v>
      </c>
      <c r="E26" s="163"/>
      <c r="F26" s="163"/>
      <c r="G26" s="107"/>
      <c r="H26" s="107"/>
      <c r="I26" s="107"/>
      <c r="J26" s="107"/>
      <c r="K26"/>
      <c r="L26"/>
      <c r="M26"/>
    </row>
    <row r="27" spans="1:13" ht="20.100000000000001" customHeight="1" x14ac:dyDescent="0.25">
      <c r="A27" s="161" t="s">
        <v>31</v>
      </c>
      <c r="B27" s="162"/>
      <c r="C27" s="164" t="s">
        <v>150</v>
      </c>
      <c r="D27" s="165"/>
      <c r="E27" s="165"/>
      <c r="F27" s="165"/>
      <c r="G27" s="108"/>
      <c r="H27" s="108"/>
      <c r="I27" s="108"/>
      <c r="J27" s="108"/>
    </row>
  </sheetData>
  <mergeCells count="73">
    <mergeCell ref="A3:J3"/>
    <mergeCell ref="A1:D1"/>
    <mergeCell ref="E1:J1"/>
    <mergeCell ref="A2:D2"/>
    <mergeCell ref="F2:G2"/>
    <mergeCell ref="H2:J2"/>
    <mergeCell ref="A4:D4"/>
    <mergeCell ref="E4:F6"/>
    <mergeCell ref="G4:G6"/>
    <mergeCell ref="I4:J6"/>
    <mergeCell ref="B5:C5"/>
    <mergeCell ref="H5:H6"/>
    <mergeCell ref="L5:O5"/>
    <mergeCell ref="A6:D6"/>
    <mergeCell ref="A7:D7"/>
    <mergeCell ref="E7:F8"/>
    <mergeCell ref="G7:G8"/>
    <mergeCell ref="H7:H8"/>
    <mergeCell ref="I7:J8"/>
    <mergeCell ref="A8:D8"/>
    <mergeCell ref="A9:D9"/>
    <mergeCell ref="E9:F10"/>
    <mergeCell ref="G9:G10"/>
    <mergeCell ref="H9:H10"/>
    <mergeCell ref="I9:J10"/>
    <mergeCell ref="A10:D10"/>
    <mergeCell ref="A11:D11"/>
    <mergeCell ref="E11:F12"/>
    <mergeCell ref="G11:G12"/>
    <mergeCell ref="H11:H12"/>
    <mergeCell ref="I11:J12"/>
    <mergeCell ref="A12:D12"/>
    <mergeCell ref="A13:D13"/>
    <mergeCell ref="E13:F14"/>
    <mergeCell ref="G13:G14"/>
    <mergeCell ref="H13:H14"/>
    <mergeCell ref="I13:J14"/>
    <mergeCell ref="A14:D14"/>
    <mergeCell ref="A15:D15"/>
    <mergeCell ref="E15:F16"/>
    <mergeCell ref="G15:G16"/>
    <mergeCell ref="H15:H16"/>
    <mergeCell ref="I15:J16"/>
    <mergeCell ref="A16:D16"/>
    <mergeCell ref="A17:D17"/>
    <mergeCell ref="E17:F18"/>
    <mergeCell ref="G17:G18"/>
    <mergeCell ref="H17:H18"/>
    <mergeCell ref="I17:J18"/>
    <mergeCell ref="A18:D18"/>
    <mergeCell ref="A19:D19"/>
    <mergeCell ref="E19:F20"/>
    <mergeCell ref="G19:G20"/>
    <mergeCell ref="H19:H20"/>
    <mergeCell ref="I19:J20"/>
    <mergeCell ref="A20:D20"/>
    <mergeCell ref="H24:J24"/>
    <mergeCell ref="A25:B25"/>
    <mergeCell ref="C25:F25"/>
    <mergeCell ref="H25:J25"/>
    <mergeCell ref="A21:D21"/>
    <mergeCell ref="E21:F21"/>
    <mergeCell ref="I21:J21"/>
    <mergeCell ref="A22:J22"/>
    <mergeCell ref="A23:B23"/>
    <mergeCell ref="C23:F23"/>
    <mergeCell ref="H23:J23"/>
    <mergeCell ref="A26:B26"/>
    <mergeCell ref="E26:F26"/>
    <mergeCell ref="A27:B27"/>
    <mergeCell ref="C27:F27"/>
    <mergeCell ref="A24:B24"/>
    <mergeCell ref="C24:F24"/>
  </mergeCells>
  <hyperlinks>
    <hyperlink ref="C27" r:id="rId1" xr:uid="{678DD211-06BB-4197-AE47-9409E1DFBD28}"/>
  </hyperlinks>
  <pageMargins left="0.7" right="0.7" top="0.75" bottom="0.75" header="0.3" footer="0.3"/>
  <pageSetup scale="91" orientation="landscape" r:id="rId2"/>
  <ignoredErrors>
    <ignoredError sqref="E7:G8 E9:G10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09AC-FB44-471F-9744-FE6A7767FB6A}">
  <dimension ref="A1:T15"/>
  <sheetViews>
    <sheetView tabSelected="1" topLeftCell="A74" zoomScaleNormal="100" workbookViewId="0">
      <selection activeCell="Q68" sqref="A68:XFD73"/>
    </sheetView>
    <sheetView zoomScaleNormal="100" workbookViewId="1">
      <selection activeCell="H24" sqref="H24"/>
    </sheetView>
  </sheetViews>
  <sheetFormatPr defaultRowHeight="12.75" x14ac:dyDescent="0.2"/>
  <cols>
    <col min="1" max="1" width="5.5703125" style="98" customWidth="1"/>
    <col min="2" max="2" width="6.42578125" style="98" customWidth="1"/>
    <col min="3" max="3" width="16.5703125" style="98" customWidth="1"/>
    <col min="4" max="6" width="10.5703125" style="98" customWidth="1"/>
    <col min="7" max="7" width="18" style="98" customWidth="1"/>
    <col min="8" max="8" width="16.5703125" style="98" customWidth="1"/>
    <col min="9" max="9" width="9.85546875" style="98" bestFit="1" customWidth="1"/>
    <col min="10" max="10" width="19.5703125" style="98" customWidth="1"/>
    <col min="11" max="11" width="9.85546875" style="98" bestFit="1" customWidth="1"/>
    <col min="12" max="12" width="8.85546875" style="98" bestFit="1" customWidth="1"/>
    <col min="13" max="13" width="10.85546875" style="98" bestFit="1" customWidth="1"/>
    <col min="14" max="14" width="12.28515625" style="98" customWidth="1"/>
    <col min="15" max="15" width="9.140625" style="98"/>
    <col min="16" max="16" width="9.5703125" style="98" bestFit="1" customWidth="1"/>
    <col min="17" max="18" width="9.140625" style="98"/>
    <col min="19" max="19" width="11.140625" style="98" customWidth="1"/>
    <col min="20" max="257" width="9.140625" style="98"/>
    <col min="258" max="258" width="5.5703125" style="98" customWidth="1"/>
    <col min="259" max="259" width="10.5703125" style="98" customWidth="1"/>
    <col min="260" max="260" width="16.5703125" style="98" customWidth="1"/>
    <col min="261" max="261" width="6.5703125" style="98" customWidth="1"/>
    <col min="262" max="263" width="10.5703125" style="98" customWidth="1"/>
    <col min="264" max="266" width="20.5703125" style="98" customWidth="1"/>
    <col min="267" max="513" width="9.140625" style="98"/>
    <col min="514" max="514" width="5.5703125" style="98" customWidth="1"/>
    <col min="515" max="515" width="10.5703125" style="98" customWidth="1"/>
    <col min="516" max="516" width="16.5703125" style="98" customWidth="1"/>
    <col min="517" max="517" width="6.5703125" style="98" customWidth="1"/>
    <col min="518" max="519" width="10.5703125" style="98" customWidth="1"/>
    <col min="520" max="522" width="20.5703125" style="98" customWidth="1"/>
    <col min="523" max="769" width="9.140625" style="98"/>
    <col min="770" max="770" width="5.5703125" style="98" customWidth="1"/>
    <col min="771" max="771" width="10.5703125" style="98" customWidth="1"/>
    <col min="772" max="772" width="16.5703125" style="98" customWidth="1"/>
    <col min="773" max="773" width="6.5703125" style="98" customWidth="1"/>
    <col min="774" max="775" width="10.5703125" style="98" customWidth="1"/>
    <col min="776" max="778" width="20.5703125" style="98" customWidth="1"/>
    <col min="779" max="1025" width="9.140625" style="98"/>
    <col min="1026" max="1026" width="5.5703125" style="98" customWidth="1"/>
    <col min="1027" max="1027" width="10.5703125" style="98" customWidth="1"/>
    <col min="1028" max="1028" width="16.5703125" style="98" customWidth="1"/>
    <col min="1029" max="1029" width="6.5703125" style="98" customWidth="1"/>
    <col min="1030" max="1031" width="10.5703125" style="98" customWidth="1"/>
    <col min="1032" max="1034" width="20.5703125" style="98" customWidth="1"/>
    <col min="1035" max="1281" width="9.140625" style="98"/>
    <col min="1282" max="1282" width="5.5703125" style="98" customWidth="1"/>
    <col min="1283" max="1283" width="10.5703125" style="98" customWidth="1"/>
    <col min="1284" max="1284" width="16.5703125" style="98" customWidth="1"/>
    <col min="1285" max="1285" width="6.5703125" style="98" customWidth="1"/>
    <col min="1286" max="1287" width="10.5703125" style="98" customWidth="1"/>
    <col min="1288" max="1290" width="20.5703125" style="98" customWidth="1"/>
    <col min="1291" max="1537" width="9.140625" style="98"/>
    <col min="1538" max="1538" width="5.5703125" style="98" customWidth="1"/>
    <col min="1539" max="1539" width="10.5703125" style="98" customWidth="1"/>
    <col min="1540" max="1540" width="16.5703125" style="98" customWidth="1"/>
    <col min="1541" max="1541" width="6.5703125" style="98" customWidth="1"/>
    <col min="1542" max="1543" width="10.5703125" style="98" customWidth="1"/>
    <col min="1544" max="1546" width="20.5703125" style="98" customWidth="1"/>
    <col min="1547" max="1793" width="9.140625" style="98"/>
    <col min="1794" max="1794" width="5.5703125" style="98" customWidth="1"/>
    <col min="1795" max="1795" width="10.5703125" style="98" customWidth="1"/>
    <col min="1796" max="1796" width="16.5703125" style="98" customWidth="1"/>
    <col min="1797" max="1797" width="6.5703125" style="98" customWidth="1"/>
    <col min="1798" max="1799" width="10.5703125" style="98" customWidth="1"/>
    <col min="1800" max="1802" width="20.5703125" style="98" customWidth="1"/>
    <col min="1803" max="2049" width="9.140625" style="98"/>
    <col min="2050" max="2050" width="5.5703125" style="98" customWidth="1"/>
    <col min="2051" max="2051" width="10.5703125" style="98" customWidth="1"/>
    <col min="2052" max="2052" width="16.5703125" style="98" customWidth="1"/>
    <col min="2053" max="2053" width="6.5703125" style="98" customWidth="1"/>
    <col min="2054" max="2055" width="10.5703125" style="98" customWidth="1"/>
    <col min="2056" max="2058" width="20.5703125" style="98" customWidth="1"/>
    <col min="2059" max="2305" width="9.140625" style="98"/>
    <col min="2306" max="2306" width="5.5703125" style="98" customWidth="1"/>
    <col min="2307" max="2307" width="10.5703125" style="98" customWidth="1"/>
    <col min="2308" max="2308" width="16.5703125" style="98" customWidth="1"/>
    <col min="2309" max="2309" width="6.5703125" style="98" customWidth="1"/>
    <col min="2310" max="2311" width="10.5703125" style="98" customWidth="1"/>
    <col min="2312" max="2314" width="20.5703125" style="98" customWidth="1"/>
    <col min="2315" max="2561" width="9.140625" style="98"/>
    <col min="2562" max="2562" width="5.5703125" style="98" customWidth="1"/>
    <col min="2563" max="2563" width="10.5703125" style="98" customWidth="1"/>
    <col min="2564" max="2564" width="16.5703125" style="98" customWidth="1"/>
    <col min="2565" max="2565" width="6.5703125" style="98" customWidth="1"/>
    <col min="2566" max="2567" width="10.5703125" style="98" customWidth="1"/>
    <col min="2568" max="2570" width="20.5703125" style="98" customWidth="1"/>
    <col min="2571" max="2817" width="9.140625" style="98"/>
    <col min="2818" max="2818" width="5.5703125" style="98" customWidth="1"/>
    <col min="2819" max="2819" width="10.5703125" style="98" customWidth="1"/>
    <col min="2820" max="2820" width="16.5703125" style="98" customWidth="1"/>
    <col min="2821" max="2821" width="6.5703125" style="98" customWidth="1"/>
    <col min="2822" max="2823" width="10.5703125" style="98" customWidth="1"/>
    <col min="2824" max="2826" width="20.5703125" style="98" customWidth="1"/>
    <col min="2827" max="3073" width="9.140625" style="98"/>
    <col min="3074" max="3074" width="5.5703125" style="98" customWidth="1"/>
    <col min="3075" max="3075" width="10.5703125" style="98" customWidth="1"/>
    <col min="3076" max="3076" width="16.5703125" style="98" customWidth="1"/>
    <col min="3077" max="3077" width="6.5703125" style="98" customWidth="1"/>
    <col min="3078" max="3079" width="10.5703125" style="98" customWidth="1"/>
    <col min="3080" max="3082" width="20.5703125" style="98" customWidth="1"/>
    <col min="3083" max="3329" width="9.140625" style="98"/>
    <col min="3330" max="3330" width="5.5703125" style="98" customWidth="1"/>
    <col min="3331" max="3331" width="10.5703125" style="98" customWidth="1"/>
    <col min="3332" max="3332" width="16.5703125" style="98" customWidth="1"/>
    <col min="3333" max="3333" width="6.5703125" style="98" customWidth="1"/>
    <col min="3334" max="3335" width="10.5703125" style="98" customWidth="1"/>
    <col min="3336" max="3338" width="20.5703125" style="98" customWidth="1"/>
    <col min="3339" max="3585" width="9.140625" style="98"/>
    <col min="3586" max="3586" width="5.5703125" style="98" customWidth="1"/>
    <col min="3587" max="3587" width="10.5703125" style="98" customWidth="1"/>
    <col min="3588" max="3588" width="16.5703125" style="98" customWidth="1"/>
    <col min="3589" max="3589" width="6.5703125" style="98" customWidth="1"/>
    <col min="3590" max="3591" width="10.5703125" style="98" customWidth="1"/>
    <col min="3592" max="3594" width="20.5703125" style="98" customWidth="1"/>
    <col min="3595" max="3841" width="9.140625" style="98"/>
    <col min="3842" max="3842" width="5.5703125" style="98" customWidth="1"/>
    <col min="3843" max="3843" width="10.5703125" style="98" customWidth="1"/>
    <col min="3844" max="3844" width="16.5703125" style="98" customWidth="1"/>
    <col min="3845" max="3845" width="6.5703125" style="98" customWidth="1"/>
    <col min="3846" max="3847" width="10.5703125" style="98" customWidth="1"/>
    <col min="3848" max="3850" width="20.5703125" style="98" customWidth="1"/>
    <col min="3851" max="4097" width="9.140625" style="98"/>
    <col min="4098" max="4098" width="5.5703125" style="98" customWidth="1"/>
    <col min="4099" max="4099" width="10.5703125" style="98" customWidth="1"/>
    <col min="4100" max="4100" width="16.5703125" style="98" customWidth="1"/>
    <col min="4101" max="4101" width="6.5703125" style="98" customWidth="1"/>
    <col min="4102" max="4103" width="10.5703125" style="98" customWidth="1"/>
    <col min="4104" max="4106" width="20.5703125" style="98" customWidth="1"/>
    <col min="4107" max="4353" width="9.140625" style="98"/>
    <col min="4354" max="4354" width="5.5703125" style="98" customWidth="1"/>
    <col min="4355" max="4355" width="10.5703125" style="98" customWidth="1"/>
    <col min="4356" max="4356" width="16.5703125" style="98" customWidth="1"/>
    <col min="4357" max="4357" width="6.5703125" style="98" customWidth="1"/>
    <col min="4358" max="4359" width="10.5703125" style="98" customWidth="1"/>
    <col min="4360" max="4362" width="20.5703125" style="98" customWidth="1"/>
    <col min="4363" max="4609" width="9.140625" style="98"/>
    <col min="4610" max="4610" width="5.5703125" style="98" customWidth="1"/>
    <col min="4611" max="4611" width="10.5703125" style="98" customWidth="1"/>
    <col min="4612" max="4612" width="16.5703125" style="98" customWidth="1"/>
    <col min="4613" max="4613" width="6.5703125" style="98" customWidth="1"/>
    <col min="4614" max="4615" width="10.5703125" style="98" customWidth="1"/>
    <col min="4616" max="4618" width="20.5703125" style="98" customWidth="1"/>
    <col min="4619" max="4865" width="9.140625" style="98"/>
    <col min="4866" max="4866" width="5.5703125" style="98" customWidth="1"/>
    <col min="4867" max="4867" width="10.5703125" style="98" customWidth="1"/>
    <col min="4868" max="4868" width="16.5703125" style="98" customWidth="1"/>
    <col min="4869" max="4869" width="6.5703125" style="98" customWidth="1"/>
    <col min="4870" max="4871" width="10.5703125" style="98" customWidth="1"/>
    <col min="4872" max="4874" width="20.5703125" style="98" customWidth="1"/>
    <col min="4875" max="5121" width="9.140625" style="98"/>
    <col min="5122" max="5122" width="5.5703125" style="98" customWidth="1"/>
    <col min="5123" max="5123" width="10.5703125" style="98" customWidth="1"/>
    <col min="5124" max="5124" width="16.5703125" style="98" customWidth="1"/>
    <col min="5125" max="5125" width="6.5703125" style="98" customWidth="1"/>
    <col min="5126" max="5127" width="10.5703125" style="98" customWidth="1"/>
    <col min="5128" max="5130" width="20.5703125" style="98" customWidth="1"/>
    <col min="5131" max="5377" width="9.140625" style="98"/>
    <col min="5378" max="5378" width="5.5703125" style="98" customWidth="1"/>
    <col min="5379" max="5379" width="10.5703125" style="98" customWidth="1"/>
    <col min="5380" max="5380" width="16.5703125" style="98" customWidth="1"/>
    <col min="5381" max="5381" width="6.5703125" style="98" customWidth="1"/>
    <col min="5382" max="5383" width="10.5703125" style="98" customWidth="1"/>
    <col min="5384" max="5386" width="20.5703125" style="98" customWidth="1"/>
    <col min="5387" max="5633" width="9.140625" style="98"/>
    <col min="5634" max="5634" width="5.5703125" style="98" customWidth="1"/>
    <col min="5635" max="5635" width="10.5703125" style="98" customWidth="1"/>
    <col min="5636" max="5636" width="16.5703125" style="98" customWidth="1"/>
    <col min="5637" max="5637" width="6.5703125" style="98" customWidth="1"/>
    <col min="5638" max="5639" width="10.5703125" style="98" customWidth="1"/>
    <col min="5640" max="5642" width="20.5703125" style="98" customWidth="1"/>
    <col min="5643" max="5889" width="9.140625" style="98"/>
    <col min="5890" max="5890" width="5.5703125" style="98" customWidth="1"/>
    <col min="5891" max="5891" width="10.5703125" style="98" customWidth="1"/>
    <col min="5892" max="5892" width="16.5703125" style="98" customWidth="1"/>
    <col min="5893" max="5893" width="6.5703125" style="98" customWidth="1"/>
    <col min="5894" max="5895" width="10.5703125" style="98" customWidth="1"/>
    <col min="5896" max="5898" width="20.5703125" style="98" customWidth="1"/>
    <col min="5899" max="6145" width="9.140625" style="98"/>
    <col min="6146" max="6146" width="5.5703125" style="98" customWidth="1"/>
    <col min="6147" max="6147" width="10.5703125" style="98" customWidth="1"/>
    <col min="6148" max="6148" width="16.5703125" style="98" customWidth="1"/>
    <col min="6149" max="6149" width="6.5703125" style="98" customWidth="1"/>
    <col min="6150" max="6151" width="10.5703125" style="98" customWidth="1"/>
    <col min="6152" max="6154" width="20.5703125" style="98" customWidth="1"/>
    <col min="6155" max="6401" width="9.140625" style="98"/>
    <col min="6402" max="6402" width="5.5703125" style="98" customWidth="1"/>
    <col min="6403" max="6403" width="10.5703125" style="98" customWidth="1"/>
    <col min="6404" max="6404" width="16.5703125" style="98" customWidth="1"/>
    <col min="6405" max="6405" width="6.5703125" style="98" customWidth="1"/>
    <col min="6406" max="6407" width="10.5703125" style="98" customWidth="1"/>
    <col min="6408" max="6410" width="20.5703125" style="98" customWidth="1"/>
    <col min="6411" max="6657" width="9.140625" style="98"/>
    <col min="6658" max="6658" width="5.5703125" style="98" customWidth="1"/>
    <col min="6659" max="6659" width="10.5703125" style="98" customWidth="1"/>
    <col min="6660" max="6660" width="16.5703125" style="98" customWidth="1"/>
    <col min="6661" max="6661" width="6.5703125" style="98" customWidth="1"/>
    <col min="6662" max="6663" width="10.5703125" style="98" customWidth="1"/>
    <col min="6664" max="6666" width="20.5703125" style="98" customWidth="1"/>
    <col min="6667" max="6913" width="9.140625" style="98"/>
    <col min="6914" max="6914" width="5.5703125" style="98" customWidth="1"/>
    <col min="6915" max="6915" width="10.5703125" style="98" customWidth="1"/>
    <col min="6916" max="6916" width="16.5703125" style="98" customWidth="1"/>
    <col min="6917" max="6917" width="6.5703125" style="98" customWidth="1"/>
    <col min="6918" max="6919" width="10.5703125" style="98" customWidth="1"/>
    <col min="6920" max="6922" width="20.5703125" style="98" customWidth="1"/>
    <col min="6923" max="7169" width="9.140625" style="98"/>
    <col min="7170" max="7170" width="5.5703125" style="98" customWidth="1"/>
    <col min="7171" max="7171" width="10.5703125" style="98" customWidth="1"/>
    <col min="7172" max="7172" width="16.5703125" style="98" customWidth="1"/>
    <col min="7173" max="7173" width="6.5703125" style="98" customWidth="1"/>
    <col min="7174" max="7175" width="10.5703125" style="98" customWidth="1"/>
    <col min="7176" max="7178" width="20.5703125" style="98" customWidth="1"/>
    <col min="7179" max="7425" width="9.140625" style="98"/>
    <col min="7426" max="7426" width="5.5703125" style="98" customWidth="1"/>
    <col min="7427" max="7427" width="10.5703125" style="98" customWidth="1"/>
    <col min="7428" max="7428" width="16.5703125" style="98" customWidth="1"/>
    <col min="7429" max="7429" width="6.5703125" style="98" customWidth="1"/>
    <col min="7430" max="7431" width="10.5703125" style="98" customWidth="1"/>
    <col min="7432" max="7434" width="20.5703125" style="98" customWidth="1"/>
    <col min="7435" max="7681" width="9.140625" style="98"/>
    <col min="7682" max="7682" width="5.5703125" style="98" customWidth="1"/>
    <col min="7683" max="7683" width="10.5703125" style="98" customWidth="1"/>
    <col min="7684" max="7684" width="16.5703125" style="98" customWidth="1"/>
    <col min="7685" max="7685" width="6.5703125" style="98" customWidth="1"/>
    <col min="7686" max="7687" width="10.5703125" style="98" customWidth="1"/>
    <col min="7688" max="7690" width="20.5703125" style="98" customWidth="1"/>
    <col min="7691" max="7937" width="9.140625" style="98"/>
    <col min="7938" max="7938" width="5.5703125" style="98" customWidth="1"/>
    <col min="7939" max="7939" width="10.5703125" style="98" customWidth="1"/>
    <col min="7940" max="7940" width="16.5703125" style="98" customWidth="1"/>
    <col min="7941" max="7941" width="6.5703125" style="98" customWidth="1"/>
    <col min="7942" max="7943" width="10.5703125" style="98" customWidth="1"/>
    <col min="7944" max="7946" width="20.5703125" style="98" customWidth="1"/>
    <col min="7947" max="8193" width="9.140625" style="98"/>
    <col min="8194" max="8194" width="5.5703125" style="98" customWidth="1"/>
    <col min="8195" max="8195" width="10.5703125" style="98" customWidth="1"/>
    <col min="8196" max="8196" width="16.5703125" style="98" customWidth="1"/>
    <col min="8197" max="8197" width="6.5703125" style="98" customWidth="1"/>
    <col min="8198" max="8199" width="10.5703125" style="98" customWidth="1"/>
    <col min="8200" max="8202" width="20.5703125" style="98" customWidth="1"/>
    <col min="8203" max="8449" width="9.140625" style="98"/>
    <col min="8450" max="8450" width="5.5703125" style="98" customWidth="1"/>
    <col min="8451" max="8451" width="10.5703125" style="98" customWidth="1"/>
    <col min="8452" max="8452" width="16.5703125" style="98" customWidth="1"/>
    <col min="8453" max="8453" width="6.5703125" style="98" customWidth="1"/>
    <col min="8454" max="8455" width="10.5703125" style="98" customWidth="1"/>
    <col min="8456" max="8458" width="20.5703125" style="98" customWidth="1"/>
    <col min="8459" max="8705" width="9.140625" style="98"/>
    <col min="8706" max="8706" width="5.5703125" style="98" customWidth="1"/>
    <col min="8707" max="8707" width="10.5703125" style="98" customWidth="1"/>
    <col min="8708" max="8708" width="16.5703125" style="98" customWidth="1"/>
    <col min="8709" max="8709" width="6.5703125" style="98" customWidth="1"/>
    <col min="8710" max="8711" width="10.5703125" style="98" customWidth="1"/>
    <col min="8712" max="8714" width="20.5703125" style="98" customWidth="1"/>
    <col min="8715" max="8961" width="9.140625" style="98"/>
    <col min="8962" max="8962" width="5.5703125" style="98" customWidth="1"/>
    <col min="8963" max="8963" width="10.5703125" style="98" customWidth="1"/>
    <col min="8964" max="8964" width="16.5703125" style="98" customWidth="1"/>
    <col min="8965" max="8965" width="6.5703125" style="98" customWidth="1"/>
    <col min="8966" max="8967" width="10.5703125" style="98" customWidth="1"/>
    <col min="8968" max="8970" width="20.5703125" style="98" customWidth="1"/>
    <col min="8971" max="9217" width="9.140625" style="98"/>
    <col min="9218" max="9218" width="5.5703125" style="98" customWidth="1"/>
    <col min="9219" max="9219" width="10.5703125" style="98" customWidth="1"/>
    <col min="9220" max="9220" width="16.5703125" style="98" customWidth="1"/>
    <col min="9221" max="9221" width="6.5703125" style="98" customWidth="1"/>
    <col min="9222" max="9223" width="10.5703125" style="98" customWidth="1"/>
    <col min="9224" max="9226" width="20.5703125" style="98" customWidth="1"/>
    <col min="9227" max="9473" width="9.140625" style="98"/>
    <col min="9474" max="9474" width="5.5703125" style="98" customWidth="1"/>
    <col min="9475" max="9475" width="10.5703125" style="98" customWidth="1"/>
    <col min="9476" max="9476" width="16.5703125" style="98" customWidth="1"/>
    <col min="9477" max="9477" width="6.5703125" style="98" customWidth="1"/>
    <col min="9478" max="9479" width="10.5703125" style="98" customWidth="1"/>
    <col min="9480" max="9482" width="20.5703125" style="98" customWidth="1"/>
    <col min="9483" max="9729" width="9.140625" style="98"/>
    <col min="9730" max="9730" width="5.5703125" style="98" customWidth="1"/>
    <col min="9731" max="9731" width="10.5703125" style="98" customWidth="1"/>
    <col min="9732" max="9732" width="16.5703125" style="98" customWidth="1"/>
    <col min="9733" max="9733" width="6.5703125" style="98" customWidth="1"/>
    <col min="9734" max="9735" width="10.5703125" style="98" customWidth="1"/>
    <col min="9736" max="9738" width="20.5703125" style="98" customWidth="1"/>
    <col min="9739" max="9985" width="9.140625" style="98"/>
    <col min="9986" max="9986" width="5.5703125" style="98" customWidth="1"/>
    <col min="9987" max="9987" width="10.5703125" style="98" customWidth="1"/>
    <col min="9988" max="9988" width="16.5703125" style="98" customWidth="1"/>
    <col min="9989" max="9989" width="6.5703125" style="98" customWidth="1"/>
    <col min="9990" max="9991" width="10.5703125" style="98" customWidth="1"/>
    <col min="9992" max="9994" width="20.5703125" style="98" customWidth="1"/>
    <col min="9995" max="10241" width="9.140625" style="98"/>
    <col min="10242" max="10242" width="5.5703125" style="98" customWidth="1"/>
    <col min="10243" max="10243" width="10.5703125" style="98" customWidth="1"/>
    <col min="10244" max="10244" width="16.5703125" style="98" customWidth="1"/>
    <col min="10245" max="10245" width="6.5703125" style="98" customWidth="1"/>
    <col min="10246" max="10247" width="10.5703125" style="98" customWidth="1"/>
    <col min="10248" max="10250" width="20.5703125" style="98" customWidth="1"/>
    <col min="10251" max="10497" width="9.140625" style="98"/>
    <col min="10498" max="10498" width="5.5703125" style="98" customWidth="1"/>
    <col min="10499" max="10499" width="10.5703125" style="98" customWidth="1"/>
    <col min="10500" max="10500" width="16.5703125" style="98" customWidth="1"/>
    <col min="10501" max="10501" width="6.5703125" style="98" customWidth="1"/>
    <col min="10502" max="10503" width="10.5703125" style="98" customWidth="1"/>
    <col min="10504" max="10506" width="20.5703125" style="98" customWidth="1"/>
    <col min="10507" max="10753" width="9.140625" style="98"/>
    <col min="10754" max="10754" width="5.5703125" style="98" customWidth="1"/>
    <col min="10755" max="10755" width="10.5703125" style="98" customWidth="1"/>
    <col min="10756" max="10756" width="16.5703125" style="98" customWidth="1"/>
    <col min="10757" max="10757" width="6.5703125" style="98" customWidth="1"/>
    <col min="10758" max="10759" width="10.5703125" style="98" customWidth="1"/>
    <col min="10760" max="10762" width="20.5703125" style="98" customWidth="1"/>
    <col min="10763" max="11009" width="9.140625" style="98"/>
    <col min="11010" max="11010" width="5.5703125" style="98" customWidth="1"/>
    <col min="11011" max="11011" width="10.5703125" style="98" customWidth="1"/>
    <col min="11012" max="11012" width="16.5703125" style="98" customWidth="1"/>
    <col min="11013" max="11013" width="6.5703125" style="98" customWidth="1"/>
    <col min="11014" max="11015" width="10.5703125" style="98" customWidth="1"/>
    <col min="11016" max="11018" width="20.5703125" style="98" customWidth="1"/>
    <col min="11019" max="11265" width="9.140625" style="98"/>
    <col min="11266" max="11266" width="5.5703125" style="98" customWidth="1"/>
    <col min="11267" max="11267" width="10.5703125" style="98" customWidth="1"/>
    <col min="11268" max="11268" width="16.5703125" style="98" customWidth="1"/>
    <col min="11269" max="11269" width="6.5703125" style="98" customWidth="1"/>
    <col min="11270" max="11271" width="10.5703125" style="98" customWidth="1"/>
    <col min="11272" max="11274" width="20.5703125" style="98" customWidth="1"/>
    <col min="11275" max="11521" width="9.140625" style="98"/>
    <col min="11522" max="11522" width="5.5703125" style="98" customWidth="1"/>
    <col min="11523" max="11523" width="10.5703125" style="98" customWidth="1"/>
    <col min="11524" max="11524" width="16.5703125" style="98" customWidth="1"/>
    <col min="11525" max="11525" width="6.5703125" style="98" customWidth="1"/>
    <col min="11526" max="11527" width="10.5703125" style="98" customWidth="1"/>
    <col min="11528" max="11530" width="20.5703125" style="98" customWidth="1"/>
    <col min="11531" max="11777" width="9.140625" style="98"/>
    <col min="11778" max="11778" width="5.5703125" style="98" customWidth="1"/>
    <col min="11779" max="11779" width="10.5703125" style="98" customWidth="1"/>
    <col min="11780" max="11780" width="16.5703125" style="98" customWidth="1"/>
    <col min="11781" max="11781" width="6.5703125" style="98" customWidth="1"/>
    <col min="11782" max="11783" width="10.5703125" style="98" customWidth="1"/>
    <col min="11784" max="11786" width="20.5703125" style="98" customWidth="1"/>
    <col min="11787" max="12033" width="9.140625" style="98"/>
    <col min="12034" max="12034" width="5.5703125" style="98" customWidth="1"/>
    <col min="12035" max="12035" width="10.5703125" style="98" customWidth="1"/>
    <col min="12036" max="12036" width="16.5703125" style="98" customWidth="1"/>
    <col min="12037" max="12037" width="6.5703125" style="98" customWidth="1"/>
    <col min="12038" max="12039" width="10.5703125" style="98" customWidth="1"/>
    <col min="12040" max="12042" width="20.5703125" style="98" customWidth="1"/>
    <col min="12043" max="12289" width="9.140625" style="98"/>
    <col min="12290" max="12290" width="5.5703125" style="98" customWidth="1"/>
    <col min="12291" max="12291" width="10.5703125" style="98" customWidth="1"/>
    <col min="12292" max="12292" width="16.5703125" style="98" customWidth="1"/>
    <col min="12293" max="12293" width="6.5703125" style="98" customWidth="1"/>
    <col min="12294" max="12295" width="10.5703125" style="98" customWidth="1"/>
    <col min="12296" max="12298" width="20.5703125" style="98" customWidth="1"/>
    <col min="12299" max="12545" width="9.140625" style="98"/>
    <col min="12546" max="12546" width="5.5703125" style="98" customWidth="1"/>
    <col min="12547" max="12547" width="10.5703125" style="98" customWidth="1"/>
    <col min="12548" max="12548" width="16.5703125" style="98" customWidth="1"/>
    <col min="12549" max="12549" width="6.5703125" style="98" customWidth="1"/>
    <col min="12550" max="12551" width="10.5703125" style="98" customWidth="1"/>
    <col min="12552" max="12554" width="20.5703125" style="98" customWidth="1"/>
    <col min="12555" max="12801" width="9.140625" style="98"/>
    <col min="12802" max="12802" width="5.5703125" style="98" customWidth="1"/>
    <col min="12803" max="12803" width="10.5703125" style="98" customWidth="1"/>
    <col min="12804" max="12804" width="16.5703125" style="98" customWidth="1"/>
    <col min="12805" max="12805" width="6.5703125" style="98" customWidth="1"/>
    <col min="12806" max="12807" width="10.5703125" style="98" customWidth="1"/>
    <col min="12808" max="12810" width="20.5703125" style="98" customWidth="1"/>
    <col min="12811" max="13057" width="9.140625" style="98"/>
    <col min="13058" max="13058" width="5.5703125" style="98" customWidth="1"/>
    <col min="13059" max="13059" width="10.5703125" style="98" customWidth="1"/>
    <col min="13060" max="13060" width="16.5703125" style="98" customWidth="1"/>
    <col min="13061" max="13061" width="6.5703125" style="98" customWidth="1"/>
    <col min="13062" max="13063" width="10.5703125" style="98" customWidth="1"/>
    <col min="13064" max="13066" width="20.5703125" style="98" customWidth="1"/>
    <col min="13067" max="13313" width="9.140625" style="98"/>
    <col min="13314" max="13314" width="5.5703125" style="98" customWidth="1"/>
    <col min="13315" max="13315" width="10.5703125" style="98" customWidth="1"/>
    <col min="13316" max="13316" width="16.5703125" style="98" customWidth="1"/>
    <col min="13317" max="13317" width="6.5703125" style="98" customWidth="1"/>
    <col min="13318" max="13319" width="10.5703125" style="98" customWidth="1"/>
    <col min="13320" max="13322" width="20.5703125" style="98" customWidth="1"/>
    <col min="13323" max="13569" width="9.140625" style="98"/>
    <col min="13570" max="13570" width="5.5703125" style="98" customWidth="1"/>
    <col min="13571" max="13571" width="10.5703125" style="98" customWidth="1"/>
    <col min="13572" max="13572" width="16.5703125" style="98" customWidth="1"/>
    <col min="13573" max="13573" width="6.5703125" style="98" customWidth="1"/>
    <col min="13574" max="13575" width="10.5703125" style="98" customWidth="1"/>
    <col min="13576" max="13578" width="20.5703125" style="98" customWidth="1"/>
    <col min="13579" max="13825" width="9.140625" style="98"/>
    <col min="13826" max="13826" width="5.5703125" style="98" customWidth="1"/>
    <col min="13827" max="13827" width="10.5703125" style="98" customWidth="1"/>
    <col min="13828" max="13828" width="16.5703125" style="98" customWidth="1"/>
    <col min="13829" max="13829" width="6.5703125" style="98" customWidth="1"/>
    <col min="13830" max="13831" width="10.5703125" style="98" customWidth="1"/>
    <col min="13832" max="13834" width="20.5703125" style="98" customWidth="1"/>
    <col min="13835" max="14081" width="9.140625" style="98"/>
    <col min="14082" max="14082" width="5.5703125" style="98" customWidth="1"/>
    <col min="14083" max="14083" width="10.5703125" style="98" customWidth="1"/>
    <col min="14084" max="14084" width="16.5703125" style="98" customWidth="1"/>
    <col min="14085" max="14085" width="6.5703125" style="98" customWidth="1"/>
    <col min="14086" max="14087" width="10.5703125" style="98" customWidth="1"/>
    <col min="14088" max="14090" width="20.5703125" style="98" customWidth="1"/>
    <col min="14091" max="14337" width="9.140625" style="98"/>
    <col min="14338" max="14338" width="5.5703125" style="98" customWidth="1"/>
    <col min="14339" max="14339" width="10.5703125" style="98" customWidth="1"/>
    <col min="14340" max="14340" width="16.5703125" style="98" customWidth="1"/>
    <col min="14341" max="14341" width="6.5703125" style="98" customWidth="1"/>
    <col min="14342" max="14343" width="10.5703125" style="98" customWidth="1"/>
    <col min="14344" max="14346" width="20.5703125" style="98" customWidth="1"/>
    <col min="14347" max="14593" width="9.140625" style="98"/>
    <col min="14594" max="14594" width="5.5703125" style="98" customWidth="1"/>
    <col min="14595" max="14595" width="10.5703125" style="98" customWidth="1"/>
    <col min="14596" max="14596" width="16.5703125" style="98" customWidth="1"/>
    <col min="14597" max="14597" width="6.5703125" style="98" customWidth="1"/>
    <col min="14598" max="14599" width="10.5703125" style="98" customWidth="1"/>
    <col min="14600" max="14602" width="20.5703125" style="98" customWidth="1"/>
    <col min="14603" max="14849" width="9.140625" style="98"/>
    <col min="14850" max="14850" width="5.5703125" style="98" customWidth="1"/>
    <col min="14851" max="14851" width="10.5703125" style="98" customWidth="1"/>
    <col min="14852" max="14852" width="16.5703125" style="98" customWidth="1"/>
    <col min="14853" max="14853" width="6.5703125" style="98" customWidth="1"/>
    <col min="14854" max="14855" width="10.5703125" style="98" customWidth="1"/>
    <col min="14856" max="14858" width="20.5703125" style="98" customWidth="1"/>
    <col min="14859" max="15105" width="9.140625" style="98"/>
    <col min="15106" max="15106" width="5.5703125" style="98" customWidth="1"/>
    <col min="15107" max="15107" width="10.5703125" style="98" customWidth="1"/>
    <col min="15108" max="15108" width="16.5703125" style="98" customWidth="1"/>
    <col min="15109" max="15109" width="6.5703125" style="98" customWidth="1"/>
    <col min="15110" max="15111" width="10.5703125" style="98" customWidth="1"/>
    <col min="15112" max="15114" width="20.5703125" style="98" customWidth="1"/>
    <col min="15115" max="15361" width="9.140625" style="98"/>
    <col min="15362" max="15362" width="5.5703125" style="98" customWidth="1"/>
    <col min="15363" max="15363" width="10.5703125" style="98" customWidth="1"/>
    <col min="15364" max="15364" width="16.5703125" style="98" customWidth="1"/>
    <col min="15365" max="15365" width="6.5703125" style="98" customWidth="1"/>
    <col min="15366" max="15367" width="10.5703125" style="98" customWidth="1"/>
    <col min="15368" max="15370" width="20.5703125" style="98" customWidth="1"/>
    <col min="15371" max="15617" width="9.140625" style="98"/>
    <col min="15618" max="15618" width="5.5703125" style="98" customWidth="1"/>
    <col min="15619" max="15619" width="10.5703125" style="98" customWidth="1"/>
    <col min="15620" max="15620" width="16.5703125" style="98" customWidth="1"/>
    <col min="15621" max="15621" width="6.5703125" style="98" customWidth="1"/>
    <col min="15622" max="15623" width="10.5703125" style="98" customWidth="1"/>
    <col min="15624" max="15626" width="20.5703125" style="98" customWidth="1"/>
    <col min="15627" max="15873" width="9.140625" style="98"/>
    <col min="15874" max="15874" width="5.5703125" style="98" customWidth="1"/>
    <col min="15875" max="15875" width="10.5703125" style="98" customWidth="1"/>
    <col min="15876" max="15876" width="16.5703125" style="98" customWidth="1"/>
    <col min="15877" max="15877" width="6.5703125" style="98" customWidth="1"/>
    <col min="15878" max="15879" width="10.5703125" style="98" customWidth="1"/>
    <col min="15880" max="15882" width="20.5703125" style="98" customWidth="1"/>
    <col min="15883" max="16129" width="9.140625" style="98"/>
    <col min="16130" max="16130" width="5.5703125" style="98" customWidth="1"/>
    <col min="16131" max="16131" width="10.5703125" style="98" customWidth="1"/>
    <col min="16132" max="16132" width="16.5703125" style="98" customWidth="1"/>
    <col min="16133" max="16133" width="6.5703125" style="98" customWidth="1"/>
    <col min="16134" max="16135" width="10.5703125" style="98" customWidth="1"/>
    <col min="16136" max="16138" width="20.5703125" style="98" customWidth="1"/>
    <col min="16139" max="16384" width="9.140625" style="98"/>
  </cols>
  <sheetData>
    <row r="1" spans="1:20" ht="18" x14ac:dyDescent="0.25">
      <c r="A1" s="235"/>
      <c r="B1" s="235"/>
      <c r="C1" s="235"/>
      <c r="D1" s="235"/>
      <c r="E1" s="109"/>
      <c r="F1"/>
      <c r="G1"/>
      <c r="H1"/>
      <c r="I1"/>
      <c r="J1"/>
      <c r="L1" s="207" t="s">
        <v>32</v>
      </c>
      <c r="M1" s="207"/>
      <c r="N1" s="207"/>
      <c r="O1" s="207"/>
      <c r="P1" s="207"/>
      <c r="Q1" s="109"/>
      <c r="R1" s="109"/>
      <c r="S1" s="109"/>
    </row>
    <row r="2" spans="1:20" ht="18.75" x14ac:dyDescent="0.3">
      <c r="A2" s="235"/>
      <c r="B2" s="176"/>
      <c r="C2" s="176"/>
      <c r="D2" s="176"/>
      <c r="F2" s="236"/>
      <c r="G2" s="236"/>
      <c r="H2" s="109"/>
      <c r="I2" s="109"/>
      <c r="J2"/>
      <c r="L2" s="207" t="s">
        <v>33</v>
      </c>
      <c r="M2" s="207"/>
      <c r="N2" s="207"/>
      <c r="O2" s="207"/>
      <c r="P2" s="207"/>
      <c r="Q2" s="109"/>
      <c r="R2" s="109"/>
      <c r="S2" s="109"/>
    </row>
    <row r="3" spans="1:20" ht="20.25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  <c r="Q3" s="99"/>
    </row>
    <row r="4" spans="1:20" ht="17.25" thickBot="1" x14ac:dyDescent="0.35">
      <c r="A4" s="110"/>
      <c r="B4" s="111"/>
      <c r="C4" s="111"/>
      <c r="D4" s="111"/>
      <c r="E4" s="112"/>
      <c r="F4" s="112"/>
      <c r="G4" s="112"/>
      <c r="H4" s="112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16.5" x14ac:dyDescent="0.3">
      <c r="A5" s="112"/>
      <c r="B5" s="112"/>
      <c r="C5" s="112"/>
      <c r="D5" s="258" t="s">
        <v>34</v>
      </c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60"/>
      <c r="Q5" s="113"/>
      <c r="R5" s="113"/>
      <c r="S5" s="113"/>
      <c r="T5" s="113"/>
    </row>
    <row r="6" spans="1:20" ht="16.5" x14ac:dyDescent="0.3">
      <c r="A6" s="261" t="s">
        <v>153</v>
      </c>
      <c r="B6" s="261"/>
      <c r="C6" s="262"/>
      <c r="D6" s="265" t="s">
        <v>35</v>
      </c>
      <c r="E6" s="267" t="s">
        <v>36</v>
      </c>
      <c r="F6" s="269" t="s">
        <v>37</v>
      </c>
      <c r="G6" s="269"/>
      <c r="H6" s="269" t="s">
        <v>38</v>
      </c>
      <c r="I6" s="269"/>
      <c r="J6" s="269" t="s">
        <v>39</v>
      </c>
      <c r="K6" s="269"/>
      <c r="L6" s="269" t="s">
        <v>40</v>
      </c>
      <c r="M6" s="269"/>
      <c r="N6" s="114" t="s">
        <v>12</v>
      </c>
      <c r="O6" s="269" t="s">
        <v>3</v>
      </c>
      <c r="P6" s="270"/>
      <c r="Q6" s="115"/>
      <c r="R6" s="115"/>
      <c r="S6" s="115"/>
      <c r="T6" s="113"/>
    </row>
    <row r="7" spans="1:20" ht="50.25" thickBot="1" x14ac:dyDescent="0.35">
      <c r="A7" s="263"/>
      <c r="B7" s="263"/>
      <c r="C7" s="264"/>
      <c r="D7" s="266"/>
      <c r="E7" s="268"/>
      <c r="F7" s="117" t="s">
        <v>41</v>
      </c>
      <c r="G7" s="116" t="s">
        <v>42</v>
      </c>
      <c r="H7" s="117" t="s">
        <v>41</v>
      </c>
      <c r="I7" s="117" t="s">
        <v>42</v>
      </c>
      <c r="J7" s="117" t="s">
        <v>41</v>
      </c>
      <c r="K7" s="117" t="s">
        <v>42</v>
      </c>
      <c r="L7" s="117" t="s">
        <v>41</v>
      </c>
      <c r="M7" s="117" t="s">
        <v>42</v>
      </c>
      <c r="N7" s="116" t="s">
        <v>43</v>
      </c>
      <c r="O7" s="271" t="s">
        <v>44</v>
      </c>
      <c r="P7" s="272"/>
      <c r="Q7" s="115"/>
      <c r="R7" s="115"/>
      <c r="S7" s="115"/>
      <c r="T7" s="113"/>
    </row>
    <row r="8" spans="1:20" ht="16.5" x14ac:dyDescent="0.3">
      <c r="A8" s="254" t="s">
        <v>2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  <c r="Q8" s="118"/>
      <c r="R8" s="118"/>
      <c r="S8" s="118"/>
      <c r="T8" s="113"/>
    </row>
    <row r="9" spans="1:20" ht="15" x14ac:dyDescent="0.25">
      <c r="A9" s="247" t="str">
        <f>'Bennett Jones'!C54</f>
        <v>Tim Myers</v>
      </c>
      <c r="B9" s="248"/>
      <c r="C9" s="248"/>
      <c r="D9" s="249" t="s">
        <v>145</v>
      </c>
      <c r="E9" s="239">
        <v>320</v>
      </c>
      <c r="F9" s="257">
        <f>'Bennett Jones'!I54</f>
        <v>21</v>
      </c>
      <c r="G9" s="238">
        <f>F9*E9</f>
        <v>6720</v>
      </c>
      <c r="H9" s="251"/>
      <c r="I9" s="238"/>
      <c r="J9" s="250">
        <f>'Bennett Jones'!I63</f>
        <v>10.9</v>
      </c>
      <c r="K9" s="238">
        <f>J9*E9</f>
        <v>3488</v>
      </c>
      <c r="L9" s="237">
        <f>J9+F9</f>
        <v>31.9</v>
      </c>
      <c r="M9" s="238">
        <f>K9+G9</f>
        <v>10208</v>
      </c>
      <c r="N9" s="239"/>
      <c r="O9" s="238">
        <f>M9</f>
        <v>10208</v>
      </c>
      <c r="P9" s="253"/>
      <c r="Q9" s="119"/>
      <c r="R9" s="119"/>
      <c r="S9" s="119"/>
      <c r="T9" s="113"/>
    </row>
    <row r="10" spans="1:20" ht="15" x14ac:dyDescent="0.25">
      <c r="A10" s="247"/>
      <c r="B10" s="248"/>
      <c r="C10" s="248"/>
      <c r="D10" s="249"/>
      <c r="E10" s="239"/>
      <c r="F10" s="257"/>
      <c r="G10" s="238"/>
      <c r="H10" s="251"/>
      <c r="I10" s="238"/>
      <c r="J10" s="250"/>
      <c r="K10" s="238"/>
      <c r="L10" s="237"/>
      <c r="M10" s="238"/>
      <c r="N10" s="239"/>
      <c r="O10" s="238"/>
      <c r="P10" s="253"/>
      <c r="Q10" s="119"/>
      <c r="R10" s="119"/>
      <c r="S10" s="119"/>
      <c r="T10" s="113"/>
    </row>
    <row r="11" spans="1:20" ht="15" x14ac:dyDescent="0.25">
      <c r="A11" s="247" t="str">
        <f>'Bennett Jones'!C55</f>
        <v>Erin Allison</v>
      </c>
      <c r="B11" s="248"/>
      <c r="C11" s="248"/>
      <c r="D11" s="249" t="s">
        <v>146</v>
      </c>
      <c r="E11" s="239">
        <v>240</v>
      </c>
      <c r="F11" s="250">
        <f>'Bennett Jones'!I55</f>
        <v>29.7</v>
      </c>
      <c r="G11" s="238">
        <f>F11*E11</f>
        <v>7128</v>
      </c>
      <c r="H11" s="251"/>
      <c r="I11" s="238"/>
      <c r="J11" s="250">
        <f>'Bennett Jones'!I64</f>
        <v>20.400000000000002</v>
      </c>
      <c r="K11" s="240">
        <f>J11*E11</f>
        <v>4896.0000000000009</v>
      </c>
      <c r="L11" s="237">
        <f>J11+F11</f>
        <v>50.1</v>
      </c>
      <c r="M11" s="238">
        <f>K11+G11</f>
        <v>12024</v>
      </c>
      <c r="N11" s="239"/>
      <c r="O11" s="238">
        <f>M11</f>
        <v>12024</v>
      </c>
      <c r="P11" s="253"/>
      <c r="Q11" s="119"/>
      <c r="R11" s="119"/>
      <c r="S11" s="119"/>
      <c r="T11" s="113"/>
    </row>
    <row r="12" spans="1:20" ht="15.75" thickBot="1" x14ac:dyDescent="0.3">
      <c r="A12" s="247"/>
      <c r="B12" s="248"/>
      <c r="C12" s="248"/>
      <c r="D12" s="249"/>
      <c r="E12" s="239"/>
      <c r="F12" s="250"/>
      <c r="G12" s="238"/>
      <c r="H12" s="251"/>
      <c r="I12" s="238"/>
      <c r="J12" s="250"/>
      <c r="K12" s="240"/>
      <c r="L12" s="237"/>
      <c r="M12" s="238"/>
      <c r="N12" s="239"/>
      <c r="O12" s="238"/>
      <c r="P12" s="253"/>
      <c r="Q12" s="119"/>
      <c r="R12" s="119"/>
      <c r="S12" s="119"/>
      <c r="T12" s="113"/>
    </row>
    <row r="13" spans="1:20" ht="15" hidden="1" x14ac:dyDescent="0.25">
      <c r="A13" s="247" t="s">
        <v>45</v>
      </c>
      <c r="B13" s="248"/>
      <c r="C13" s="248"/>
      <c r="D13" s="249"/>
      <c r="E13" s="239"/>
      <c r="F13" s="250"/>
      <c r="G13" s="238">
        <f>F13*E13</f>
        <v>0</v>
      </c>
      <c r="H13" s="251"/>
      <c r="I13" s="238">
        <f>H13*E13</f>
        <v>0</v>
      </c>
      <c r="J13" s="252"/>
      <c r="K13" s="238">
        <f>J13*E13</f>
        <v>0</v>
      </c>
      <c r="L13" s="237">
        <f t="shared" ref="L13" si="0">SUM(J13,H13,F13)</f>
        <v>0</v>
      </c>
      <c r="M13" s="238">
        <f t="shared" ref="M13" si="1">SUM(G13,I13,K13)</f>
        <v>0</v>
      </c>
      <c r="N13" s="239"/>
      <c r="O13" s="240">
        <f t="shared" ref="O13" si="2">N13+M13</f>
        <v>0</v>
      </c>
      <c r="P13" s="241"/>
      <c r="Q13" s="119"/>
      <c r="R13" s="119"/>
      <c r="S13" s="119"/>
      <c r="T13" s="113"/>
    </row>
    <row r="14" spans="1:20" ht="15.75" hidden="1" thickBot="1" x14ac:dyDescent="0.3">
      <c r="A14" s="247"/>
      <c r="B14" s="248"/>
      <c r="C14" s="248"/>
      <c r="D14" s="249"/>
      <c r="E14" s="239"/>
      <c r="F14" s="250"/>
      <c r="G14" s="238"/>
      <c r="H14" s="251"/>
      <c r="I14" s="238"/>
      <c r="J14" s="252"/>
      <c r="K14" s="238"/>
      <c r="L14" s="237"/>
      <c r="M14" s="238"/>
      <c r="N14" s="239"/>
      <c r="O14" s="240"/>
      <c r="P14" s="241"/>
      <c r="Q14" s="119"/>
      <c r="R14" s="119"/>
      <c r="S14" s="119"/>
      <c r="T14" s="113"/>
    </row>
    <row r="15" spans="1:20" ht="21.95" customHeight="1" thickBot="1" x14ac:dyDescent="0.35">
      <c r="A15" s="242" t="s">
        <v>46</v>
      </c>
      <c r="B15" s="243"/>
      <c r="C15" s="243"/>
      <c r="D15" s="243"/>
      <c r="E15" s="244"/>
      <c r="F15" s="146">
        <f t="shared" ref="F15:N15" si="3">SUM(F9:F14)</f>
        <v>50.7</v>
      </c>
      <c r="G15" s="120">
        <f t="shared" si="3"/>
        <v>13848</v>
      </c>
      <c r="H15" s="147">
        <f t="shared" si="3"/>
        <v>0</v>
      </c>
      <c r="I15" s="121">
        <f t="shared" si="3"/>
        <v>0</v>
      </c>
      <c r="J15" s="148">
        <f t="shared" si="3"/>
        <v>31.300000000000004</v>
      </c>
      <c r="K15" s="121">
        <f t="shared" si="3"/>
        <v>8384</v>
      </c>
      <c r="L15" s="147">
        <f t="shared" si="3"/>
        <v>82</v>
      </c>
      <c r="M15" s="121">
        <f t="shared" si="3"/>
        <v>22232</v>
      </c>
      <c r="N15" s="121">
        <f t="shared" si="3"/>
        <v>0</v>
      </c>
      <c r="O15" s="245">
        <f>SUM(O9:P14)</f>
        <v>22232</v>
      </c>
      <c r="P15" s="246"/>
      <c r="Q15" s="113"/>
      <c r="R15" s="113"/>
      <c r="S15" s="113"/>
      <c r="T15" s="113"/>
    </row>
  </sheetData>
  <mergeCells count="58">
    <mergeCell ref="A3:J3"/>
    <mergeCell ref="D5:P5"/>
    <mergeCell ref="A6:C7"/>
    <mergeCell ref="D6:D7"/>
    <mergeCell ref="E6:E7"/>
    <mergeCell ref="F6:G6"/>
    <mergeCell ref="H6:I6"/>
    <mergeCell ref="J6:K6"/>
    <mergeCell ref="L6:M6"/>
    <mergeCell ref="O6:P6"/>
    <mergeCell ref="O7:P7"/>
    <mergeCell ref="A1:D1"/>
    <mergeCell ref="L1:P1"/>
    <mergeCell ref="A2:D2"/>
    <mergeCell ref="F2:G2"/>
    <mergeCell ref="L2:P2"/>
    <mergeCell ref="A8:P8"/>
    <mergeCell ref="A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P10"/>
    <mergeCell ref="H11:H12"/>
    <mergeCell ref="O11:P12"/>
    <mergeCell ref="I11:I12"/>
    <mergeCell ref="J11:J12"/>
    <mergeCell ref="K11:K12"/>
    <mergeCell ref="L11:L12"/>
    <mergeCell ref="M11:M12"/>
    <mergeCell ref="N11:N12"/>
    <mergeCell ref="A11:C12"/>
    <mergeCell ref="D11:D12"/>
    <mergeCell ref="E11:E12"/>
    <mergeCell ref="F11:F12"/>
    <mergeCell ref="G11:G12"/>
    <mergeCell ref="L13:L14"/>
    <mergeCell ref="M13:M14"/>
    <mergeCell ref="N13:N14"/>
    <mergeCell ref="O13:P14"/>
    <mergeCell ref="A15:E15"/>
    <mergeCell ref="O15:P15"/>
    <mergeCell ref="A13:C14"/>
    <mergeCell ref="D13:D14"/>
    <mergeCell ref="E13:E14"/>
    <mergeCell ref="F13:F14"/>
    <mergeCell ref="G13:G14"/>
    <mergeCell ref="H13:H14"/>
    <mergeCell ref="I13:I14"/>
    <mergeCell ref="J13:J14"/>
    <mergeCell ref="K13:K14"/>
  </mergeCells>
  <printOptions horizontalCentered="1"/>
  <pageMargins left="0.7" right="0.7" top="0.5" bottom="0.5" header="0.3" footer="0.3"/>
  <pageSetup scale="60" fitToHeight="0" orientation="landscape" r:id="rId1"/>
  <ignoredErrors>
    <ignoredError sqref="E9:J12 A9:C12" unlockedFormula="1"/>
    <ignoredError sqref="D9:D12" numberStoredAsText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AEC9-24CD-4EB2-9A51-EA91A73B522F}">
  <dimension ref="A1:R81"/>
  <sheetViews>
    <sheetView zoomScaleNormal="100" workbookViewId="0">
      <selection activeCell="I4" sqref="I4:J6"/>
    </sheetView>
    <sheetView workbookViewId="1">
      <selection activeCell="A5" sqref="A5"/>
    </sheetView>
  </sheetViews>
  <sheetFormatPr defaultRowHeight="12.75" x14ac:dyDescent="0.2"/>
  <cols>
    <col min="1" max="1" width="51.85546875" style="98" customWidth="1"/>
    <col min="2" max="2" width="56.7109375" style="98" customWidth="1"/>
    <col min="3" max="5" width="30.5703125" style="98" customWidth="1"/>
    <col min="6" max="6" width="4.42578125" style="98" customWidth="1"/>
    <col min="7" max="7" width="16.5703125" style="98" customWidth="1"/>
    <col min="8" max="8" width="6.5703125" style="98" customWidth="1"/>
    <col min="9" max="9" width="19.5703125" style="98" customWidth="1"/>
    <col min="10" max="10" width="6.5703125" style="98" bestFit="1" customWidth="1"/>
    <col min="11" max="12" width="8.85546875" style="98" bestFit="1" customWidth="1"/>
    <col min="13" max="13" width="12.28515625" style="98" customWidth="1"/>
    <col min="14" max="17" width="9.140625" style="98"/>
    <col min="18" max="18" width="11.140625" style="98" customWidth="1"/>
    <col min="19" max="256" width="9.140625" style="98"/>
    <col min="257" max="257" width="5.5703125" style="98" customWidth="1"/>
    <col min="258" max="258" width="10.5703125" style="98" customWidth="1"/>
    <col min="259" max="259" width="16.5703125" style="98" customWidth="1"/>
    <col min="260" max="260" width="6.5703125" style="98" customWidth="1"/>
    <col min="261" max="262" width="10.5703125" style="98" customWidth="1"/>
    <col min="263" max="265" width="20.5703125" style="98" customWidth="1"/>
    <col min="266" max="512" width="9.140625" style="98"/>
    <col min="513" max="513" width="5.5703125" style="98" customWidth="1"/>
    <col min="514" max="514" width="10.5703125" style="98" customWidth="1"/>
    <col min="515" max="515" width="16.5703125" style="98" customWidth="1"/>
    <col min="516" max="516" width="6.5703125" style="98" customWidth="1"/>
    <col min="517" max="518" width="10.5703125" style="98" customWidth="1"/>
    <col min="519" max="521" width="20.5703125" style="98" customWidth="1"/>
    <col min="522" max="768" width="9.140625" style="98"/>
    <col min="769" max="769" width="5.5703125" style="98" customWidth="1"/>
    <col min="770" max="770" width="10.5703125" style="98" customWidth="1"/>
    <col min="771" max="771" width="16.5703125" style="98" customWidth="1"/>
    <col min="772" max="772" width="6.5703125" style="98" customWidth="1"/>
    <col min="773" max="774" width="10.5703125" style="98" customWidth="1"/>
    <col min="775" max="777" width="20.5703125" style="98" customWidth="1"/>
    <col min="778" max="1024" width="9.140625" style="98"/>
    <col min="1025" max="1025" width="5.5703125" style="98" customWidth="1"/>
    <col min="1026" max="1026" width="10.5703125" style="98" customWidth="1"/>
    <col min="1027" max="1027" width="16.5703125" style="98" customWidth="1"/>
    <col min="1028" max="1028" width="6.5703125" style="98" customWidth="1"/>
    <col min="1029" max="1030" width="10.5703125" style="98" customWidth="1"/>
    <col min="1031" max="1033" width="20.5703125" style="98" customWidth="1"/>
    <col min="1034" max="1280" width="9.140625" style="98"/>
    <col min="1281" max="1281" width="5.5703125" style="98" customWidth="1"/>
    <col min="1282" max="1282" width="10.5703125" style="98" customWidth="1"/>
    <col min="1283" max="1283" width="16.5703125" style="98" customWidth="1"/>
    <col min="1284" max="1284" width="6.5703125" style="98" customWidth="1"/>
    <col min="1285" max="1286" width="10.5703125" style="98" customWidth="1"/>
    <col min="1287" max="1289" width="20.5703125" style="98" customWidth="1"/>
    <col min="1290" max="1536" width="9.140625" style="98"/>
    <col min="1537" max="1537" width="5.5703125" style="98" customWidth="1"/>
    <col min="1538" max="1538" width="10.5703125" style="98" customWidth="1"/>
    <col min="1539" max="1539" width="16.5703125" style="98" customWidth="1"/>
    <col min="1540" max="1540" width="6.5703125" style="98" customWidth="1"/>
    <col min="1541" max="1542" width="10.5703125" style="98" customWidth="1"/>
    <col min="1543" max="1545" width="20.5703125" style="98" customWidth="1"/>
    <col min="1546" max="1792" width="9.140625" style="98"/>
    <col min="1793" max="1793" width="5.5703125" style="98" customWidth="1"/>
    <col min="1794" max="1794" width="10.5703125" style="98" customWidth="1"/>
    <col min="1795" max="1795" width="16.5703125" style="98" customWidth="1"/>
    <col min="1796" max="1796" width="6.5703125" style="98" customWidth="1"/>
    <col min="1797" max="1798" width="10.5703125" style="98" customWidth="1"/>
    <col min="1799" max="1801" width="20.5703125" style="98" customWidth="1"/>
    <col min="1802" max="2048" width="9.140625" style="98"/>
    <col min="2049" max="2049" width="5.5703125" style="98" customWidth="1"/>
    <col min="2050" max="2050" width="10.5703125" style="98" customWidth="1"/>
    <col min="2051" max="2051" width="16.5703125" style="98" customWidth="1"/>
    <col min="2052" max="2052" width="6.5703125" style="98" customWidth="1"/>
    <col min="2053" max="2054" width="10.5703125" style="98" customWidth="1"/>
    <col min="2055" max="2057" width="20.5703125" style="98" customWidth="1"/>
    <col min="2058" max="2304" width="9.140625" style="98"/>
    <col min="2305" max="2305" width="5.5703125" style="98" customWidth="1"/>
    <col min="2306" max="2306" width="10.5703125" style="98" customWidth="1"/>
    <col min="2307" max="2307" width="16.5703125" style="98" customWidth="1"/>
    <col min="2308" max="2308" width="6.5703125" style="98" customWidth="1"/>
    <col min="2309" max="2310" width="10.5703125" style="98" customWidth="1"/>
    <col min="2311" max="2313" width="20.5703125" style="98" customWidth="1"/>
    <col min="2314" max="2560" width="9.140625" style="98"/>
    <col min="2561" max="2561" width="5.5703125" style="98" customWidth="1"/>
    <col min="2562" max="2562" width="10.5703125" style="98" customWidth="1"/>
    <col min="2563" max="2563" width="16.5703125" style="98" customWidth="1"/>
    <col min="2564" max="2564" width="6.5703125" style="98" customWidth="1"/>
    <col min="2565" max="2566" width="10.5703125" style="98" customWidth="1"/>
    <col min="2567" max="2569" width="20.5703125" style="98" customWidth="1"/>
    <col min="2570" max="2816" width="9.140625" style="98"/>
    <col min="2817" max="2817" width="5.5703125" style="98" customWidth="1"/>
    <col min="2818" max="2818" width="10.5703125" style="98" customWidth="1"/>
    <col min="2819" max="2819" width="16.5703125" style="98" customWidth="1"/>
    <col min="2820" max="2820" width="6.5703125" style="98" customWidth="1"/>
    <col min="2821" max="2822" width="10.5703125" style="98" customWidth="1"/>
    <col min="2823" max="2825" width="20.5703125" style="98" customWidth="1"/>
    <col min="2826" max="3072" width="9.140625" style="98"/>
    <col min="3073" max="3073" width="5.5703125" style="98" customWidth="1"/>
    <col min="3074" max="3074" width="10.5703125" style="98" customWidth="1"/>
    <col min="3075" max="3075" width="16.5703125" style="98" customWidth="1"/>
    <col min="3076" max="3076" width="6.5703125" style="98" customWidth="1"/>
    <col min="3077" max="3078" width="10.5703125" style="98" customWidth="1"/>
    <col min="3079" max="3081" width="20.5703125" style="98" customWidth="1"/>
    <col min="3082" max="3328" width="9.140625" style="98"/>
    <col min="3329" max="3329" width="5.5703125" style="98" customWidth="1"/>
    <col min="3330" max="3330" width="10.5703125" style="98" customWidth="1"/>
    <col min="3331" max="3331" width="16.5703125" style="98" customWidth="1"/>
    <col min="3332" max="3332" width="6.5703125" style="98" customWidth="1"/>
    <col min="3333" max="3334" width="10.5703125" style="98" customWidth="1"/>
    <col min="3335" max="3337" width="20.5703125" style="98" customWidth="1"/>
    <col min="3338" max="3584" width="9.140625" style="98"/>
    <col min="3585" max="3585" width="5.5703125" style="98" customWidth="1"/>
    <col min="3586" max="3586" width="10.5703125" style="98" customWidth="1"/>
    <col min="3587" max="3587" width="16.5703125" style="98" customWidth="1"/>
    <col min="3588" max="3588" width="6.5703125" style="98" customWidth="1"/>
    <col min="3589" max="3590" width="10.5703125" style="98" customWidth="1"/>
    <col min="3591" max="3593" width="20.5703125" style="98" customWidth="1"/>
    <col min="3594" max="3840" width="9.140625" style="98"/>
    <col min="3841" max="3841" width="5.5703125" style="98" customWidth="1"/>
    <col min="3842" max="3842" width="10.5703125" style="98" customWidth="1"/>
    <col min="3843" max="3843" width="16.5703125" style="98" customWidth="1"/>
    <col min="3844" max="3844" width="6.5703125" style="98" customWidth="1"/>
    <col min="3845" max="3846" width="10.5703125" style="98" customWidth="1"/>
    <col min="3847" max="3849" width="20.5703125" style="98" customWidth="1"/>
    <col min="3850" max="4096" width="9.140625" style="98"/>
    <col min="4097" max="4097" width="5.5703125" style="98" customWidth="1"/>
    <col min="4098" max="4098" width="10.5703125" style="98" customWidth="1"/>
    <col min="4099" max="4099" width="16.5703125" style="98" customWidth="1"/>
    <col min="4100" max="4100" width="6.5703125" style="98" customWidth="1"/>
    <col min="4101" max="4102" width="10.5703125" style="98" customWidth="1"/>
    <col min="4103" max="4105" width="20.5703125" style="98" customWidth="1"/>
    <col min="4106" max="4352" width="9.140625" style="98"/>
    <col min="4353" max="4353" width="5.5703125" style="98" customWidth="1"/>
    <col min="4354" max="4354" width="10.5703125" style="98" customWidth="1"/>
    <col min="4355" max="4355" width="16.5703125" style="98" customWidth="1"/>
    <col min="4356" max="4356" width="6.5703125" style="98" customWidth="1"/>
    <col min="4357" max="4358" width="10.5703125" style="98" customWidth="1"/>
    <col min="4359" max="4361" width="20.5703125" style="98" customWidth="1"/>
    <col min="4362" max="4608" width="9.140625" style="98"/>
    <col min="4609" max="4609" width="5.5703125" style="98" customWidth="1"/>
    <col min="4610" max="4610" width="10.5703125" style="98" customWidth="1"/>
    <col min="4611" max="4611" width="16.5703125" style="98" customWidth="1"/>
    <col min="4612" max="4612" width="6.5703125" style="98" customWidth="1"/>
    <col min="4613" max="4614" width="10.5703125" style="98" customWidth="1"/>
    <col min="4615" max="4617" width="20.5703125" style="98" customWidth="1"/>
    <col min="4618" max="4864" width="9.140625" style="98"/>
    <col min="4865" max="4865" width="5.5703125" style="98" customWidth="1"/>
    <col min="4866" max="4866" width="10.5703125" style="98" customWidth="1"/>
    <col min="4867" max="4867" width="16.5703125" style="98" customWidth="1"/>
    <col min="4868" max="4868" width="6.5703125" style="98" customWidth="1"/>
    <col min="4869" max="4870" width="10.5703125" style="98" customWidth="1"/>
    <col min="4871" max="4873" width="20.5703125" style="98" customWidth="1"/>
    <col min="4874" max="5120" width="9.140625" style="98"/>
    <col min="5121" max="5121" width="5.5703125" style="98" customWidth="1"/>
    <col min="5122" max="5122" width="10.5703125" style="98" customWidth="1"/>
    <col min="5123" max="5123" width="16.5703125" style="98" customWidth="1"/>
    <col min="5124" max="5124" width="6.5703125" style="98" customWidth="1"/>
    <col min="5125" max="5126" width="10.5703125" style="98" customWidth="1"/>
    <col min="5127" max="5129" width="20.5703125" style="98" customWidth="1"/>
    <col min="5130" max="5376" width="9.140625" style="98"/>
    <col min="5377" max="5377" width="5.5703125" style="98" customWidth="1"/>
    <col min="5378" max="5378" width="10.5703125" style="98" customWidth="1"/>
    <col min="5379" max="5379" width="16.5703125" style="98" customWidth="1"/>
    <col min="5380" max="5380" width="6.5703125" style="98" customWidth="1"/>
    <col min="5381" max="5382" width="10.5703125" style="98" customWidth="1"/>
    <col min="5383" max="5385" width="20.5703125" style="98" customWidth="1"/>
    <col min="5386" max="5632" width="9.140625" style="98"/>
    <col min="5633" max="5633" width="5.5703125" style="98" customWidth="1"/>
    <col min="5634" max="5634" width="10.5703125" style="98" customWidth="1"/>
    <col min="5635" max="5635" width="16.5703125" style="98" customWidth="1"/>
    <col min="5636" max="5636" width="6.5703125" style="98" customWidth="1"/>
    <col min="5637" max="5638" width="10.5703125" style="98" customWidth="1"/>
    <col min="5639" max="5641" width="20.5703125" style="98" customWidth="1"/>
    <col min="5642" max="5888" width="9.140625" style="98"/>
    <col min="5889" max="5889" width="5.5703125" style="98" customWidth="1"/>
    <col min="5890" max="5890" width="10.5703125" style="98" customWidth="1"/>
    <col min="5891" max="5891" width="16.5703125" style="98" customWidth="1"/>
    <col min="5892" max="5892" width="6.5703125" style="98" customWidth="1"/>
    <col min="5893" max="5894" width="10.5703125" style="98" customWidth="1"/>
    <col min="5895" max="5897" width="20.5703125" style="98" customWidth="1"/>
    <col min="5898" max="6144" width="9.140625" style="98"/>
    <col min="6145" max="6145" width="5.5703125" style="98" customWidth="1"/>
    <col min="6146" max="6146" width="10.5703125" style="98" customWidth="1"/>
    <col min="6147" max="6147" width="16.5703125" style="98" customWidth="1"/>
    <col min="6148" max="6148" width="6.5703125" style="98" customWidth="1"/>
    <col min="6149" max="6150" width="10.5703125" style="98" customWidth="1"/>
    <col min="6151" max="6153" width="20.5703125" style="98" customWidth="1"/>
    <col min="6154" max="6400" width="9.140625" style="98"/>
    <col min="6401" max="6401" width="5.5703125" style="98" customWidth="1"/>
    <col min="6402" max="6402" width="10.5703125" style="98" customWidth="1"/>
    <col min="6403" max="6403" width="16.5703125" style="98" customWidth="1"/>
    <col min="6404" max="6404" width="6.5703125" style="98" customWidth="1"/>
    <col min="6405" max="6406" width="10.5703125" style="98" customWidth="1"/>
    <col min="6407" max="6409" width="20.5703125" style="98" customWidth="1"/>
    <col min="6410" max="6656" width="9.140625" style="98"/>
    <col min="6657" max="6657" width="5.5703125" style="98" customWidth="1"/>
    <col min="6658" max="6658" width="10.5703125" style="98" customWidth="1"/>
    <col min="6659" max="6659" width="16.5703125" style="98" customWidth="1"/>
    <col min="6660" max="6660" width="6.5703125" style="98" customWidth="1"/>
    <col min="6661" max="6662" width="10.5703125" style="98" customWidth="1"/>
    <col min="6663" max="6665" width="20.5703125" style="98" customWidth="1"/>
    <col min="6666" max="6912" width="9.140625" style="98"/>
    <col min="6913" max="6913" width="5.5703125" style="98" customWidth="1"/>
    <col min="6914" max="6914" width="10.5703125" style="98" customWidth="1"/>
    <col min="6915" max="6915" width="16.5703125" style="98" customWidth="1"/>
    <col min="6916" max="6916" width="6.5703125" style="98" customWidth="1"/>
    <col min="6917" max="6918" width="10.5703125" style="98" customWidth="1"/>
    <col min="6919" max="6921" width="20.5703125" style="98" customWidth="1"/>
    <col min="6922" max="7168" width="9.140625" style="98"/>
    <col min="7169" max="7169" width="5.5703125" style="98" customWidth="1"/>
    <col min="7170" max="7170" width="10.5703125" style="98" customWidth="1"/>
    <col min="7171" max="7171" width="16.5703125" style="98" customWidth="1"/>
    <col min="7172" max="7172" width="6.5703125" style="98" customWidth="1"/>
    <col min="7173" max="7174" width="10.5703125" style="98" customWidth="1"/>
    <col min="7175" max="7177" width="20.5703125" style="98" customWidth="1"/>
    <col min="7178" max="7424" width="9.140625" style="98"/>
    <col min="7425" max="7425" width="5.5703125" style="98" customWidth="1"/>
    <col min="7426" max="7426" width="10.5703125" style="98" customWidth="1"/>
    <col min="7427" max="7427" width="16.5703125" style="98" customWidth="1"/>
    <col min="7428" max="7428" width="6.5703125" style="98" customWidth="1"/>
    <col min="7429" max="7430" width="10.5703125" style="98" customWidth="1"/>
    <col min="7431" max="7433" width="20.5703125" style="98" customWidth="1"/>
    <col min="7434" max="7680" width="9.140625" style="98"/>
    <col min="7681" max="7681" width="5.5703125" style="98" customWidth="1"/>
    <col min="7682" max="7682" width="10.5703125" style="98" customWidth="1"/>
    <col min="7683" max="7683" width="16.5703125" style="98" customWidth="1"/>
    <col min="7684" max="7684" width="6.5703125" style="98" customWidth="1"/>
    <col min="7685" max="7686" width="10.5703125" style="98" customWidth="1"/>
    <col min="7687" max="7689" width="20.5703125" style="98" customWidth="1"/>
    <col min="7690" max="7936" width="9.140625" style="98"/>
    <col min="7937" max="7937" width="5.5703125" style="98" customWidth="1"/>
    <col min="7938" max="7938" width="10.5703125" style="98" customWidth="1"/>
    <col min="7939" max="7939" width="16.5703125" style="98" customWidth="1"/>
    <col min="7940" max="7940" width="6.5703125" style="98" customWidth="1"/>
    <col min="7941" max="7942" width="10.5703125" style="98" customWidth="1"/>
    <col min="7943" max="7945" width="20.5703125" style="98" customWidth="1"/>
    <col min="7946" max="8192" width="9.140625" style="98"/>
    <col min="8193" max="8193" width="5.5703125" style="98" customWidth="1"/>
    <col min="8194" max="8194" width="10.5703125" style="98" customWidth="1"/>
    <col min="8195" max="8195" width="16.5703125" style="98" customWidth="1"/>
    <col min="8196" max="8196" width="6.5703125" style="98" customWidth="1"/>
    <col min="8197" max="8198" width="10.5703125" style="98" customWidth="1"/>
    <col min="8199" max="8201" width="20.5703125" style="98" customWidth="1"/>
    <col min="8202" max="8448" width="9.140625" style="98"/>
    <col min="8449" max="8449" width="5.5703125" style="98" customWidth="1"/>
    <col min="8450" max="8450" width="10.5703125" style="98" customWidth="1"/>
    <col min="8451" max="8451" width="16.5703125" style="98" customWidth="1"/>
    <col min="8452" max="8452" width="6.5703125" style="98" customWidth="1"/>
    <col min="8453" max="8454" width="10.5703125" style="98" customWidth="1"/>
    <col min="8455" max="8457" width="20.5703125" style="98" customWidth="1"/>
    <col min="8458" max="8704" width="9.140625" style="98"/>
    <col min="8705" max="8705" width="5.5703125" style="98" customWidth="1"/>
    <col min="8706" max="8706" width="10.5703125" style="98" customWidth="1"/>
    <col min="8707" max="8707" width="16.5703125" style="98" customWidth="1"/>
    <col min="8708" max="8708" width="6.5703125" style="98" customWidth="1"/>
    <col min="8709" max="8710" width="10.5703125" style="98" customWidth="1"/>
    <col min="8711" max="8713" width="20.5703125" style="98" customWidth="1"/>
    <col min="8714" max="8960" width="9.140625" style="98"/>
    <col min="8961" max="8961" width="5.5703125" style="98" customWidth="1"/>
    <col min="8962" max="8962" width="10.5703125" style="98" customWidth="1"/>
    <col min="8963" max="8963" width="16.5703125" style="98" customWidth="1"/>
    <col min="8964" max="8964" width="6.5703125" style="98" customWidth="1"/>
    <col min="8965" max="8966" width="10.5703125" style="98" customWidth="1"/>
    <col min="8967" max="8969" width="20.5703125" style="98" customWidth="1"/>
    <col min="8970" max="9216" width="9.140625" style="98"/>
    <col min="9217" max="9217" width="5.5703125" style="98" customWidth="1"/>
    <col min="9218" max="9218" width="10.5703125" style="98" customWidth="1"/>
    <col min="9219" max="9219" width="16.5703125" style="98" customWidth="1"/>
    <col min="9220" max="9220" width="6.5703125" style="98" customWidth="1"/>
    <col min="9221" max="9222" width="10.5703125" style="98" customWidth="1"/>
    <col min="9223" max="9225" width="20.5703125" style="98" customWidth="1"/>
    <col min="9226" max="9472" width="9.140625" style="98"/>
    <col min="9473" max="9473" width="5.5703125" style="98" customWidth="1"/>
    <col min="9474" max="9474" width="10.5703125" style="98" customWidth="1"/>
    <col min="9475" max="9475" width="16.5703125" style="98" customWidth="1"/>
    <col min="9476" max="9476" width="6.5703125" style="98" customWidth="1"/>
    <col min="9477" max="9478" width="10.5703125" style="98" customWidth="1"/>
    <col min="9479" max="9481" width="20.5703125" style="98" customWidth="1"/>
    <col min="9482" max="9728" width="9.140625" style="98"/>
    <col min="9729" max="9729" width="5.5703125" style="98" customWidth="1"/>
    <col min="9730" max="9730" width="10.5703125" style="98" customWidth="1"/>
    <col min="9731" max="9731" width="16.5703125" style="98" customWidth="1"/>
    <col min="9732" max="9732" width="6.5703125" style="98" customWidth="1"/>
    <col min="9733" max="9734" width="10.5703125" style="98" customWidth="1"/>
    <col min="9735" max="9737" width="20.5703125" style="98" customWidth="1"/>
    <col min="9738" max="9984" width="9.140625" style="98"/>
    <col min="9985" max="9985" width="5.5703125" style="98" customWidth="1"/>
    <col min="9986" max="9986" width="10.5703125" style="98" customWidth="1"/>
    <col min="9987" max="9987" width="16.5703125" style="98" customWidth="1"/>
    <col min="9988" max="9988" width="6.5703125" style="98" customWidth="1"/>
    <col min="9989" max="9990" width="10.5703125" style="98" customWidth="1"/>
    <col min="9991" max="9993" width="20.5703125" style="98" customWidth="1"/>
    <col min="9994" max="10240" width="9.140625" style="98"/>
    <col min="10241" max="10241" width="5.5703125" style="98" customWidth="1"/>
    <col min="10242" max="10242" width="10.5703125" style="98" customWidth="1"/>
    <col min="10243" max="10243" width="16.5703125" style="98" customWidth="1"/>
    <col min="10244" max="10244" width="6.5703125" style="98" customWidth="1"/>
    <col min="10245" max="10246" width="10.5703125" style="98" customWidth="1"/>
    <col min="10247" max="10249" width="20.5703125" style="98" customWidth="1"/>
    <col min="10250" max="10496" width="9.140625" style="98"/>
    <col min="10497" max="10497" width="5.5703125" style="98" customWidth="1"/>
    <col min="10498" max="10498" width="10.5703125" style="98" customWidth="1"/>
    <col min="10499" max="10499" width="16.5703125" style="98" customWidth="1"/>
    <col min="10500" max="10500" width="6.5703125" style="98" customWidth="1"/>
    <col min="10501" max="10502" width="10.5703125" style="98" customWidth="1"/>
    <col min="10503" max="10505" width="20.5703125" style="98" customWidth="1"/>
    <col min="10506" max="10752" width="9.140625" style="98"/>
    <col min="10753" max="10753" width="5.5703125" style="98" customWidth="1"/>
    <col min="10754" max="10754" width="10.5703125" style="98" customWidth="1"/>
    <col min="10755" max="10755" width="16.5703125" style="98" customWidth="1"/>
    <col min="10756" max="10756" width="6.5703125" style="98" customWidth="1"/>
    <col min="10757" max="10758" width="10.5703125" style="98" customWidth="1"/>
    <col min="10759" max="10761" width="20.5703125" style="98" customWidth="1"/>
    <col min="10762" max="11008" width="9.140625" style="98"/>
    <col min="11009" max="11009" width="5.5703125" style="98" customWidth="1"/>
    <col min="11010" max="11010" width="10.5703125" style="98" customWidth="1"/>
    <col min="11011" max="11011" width="16.5703125" style="98" customWidth="1"/>
    <col min="11012" max="11012" width="6.5703125" style="98" customWidth="1"/>
    <col min="11013" max="11014" width="10.5703125" style="98" customWidth="1"/>
    <col min="11015" max="11017" width="20.5703125" style="98" customWidth="1"/>
    <col min="11018" max="11264" width="9.140625" style="98"/>
    <col min="11265" max="11265" width="5.5703125" style="98" customWidth="1"/>
    <col min="11266" max="11266" width="10.5703125" style="98" customWidth="1"/>
    <col min="11267" max="11267" width="16.5703125" style="98" customWidth="1"/>
    <col min="11268" max="11268" width="6.5703125" style="98" customWidth="1"/>
    <col min="11269" max="11270" width="10.5703125" style="98" customWidth="1"/>
    <col min="11271" max="11273" width="20.5703125" style="98" customWidth="1"/>
    <col min="11274" max="11520" width="9.140625" style="98"/>
    <col min="11521" max="11521" width="5.5703125" style="98" customWidth="1"/>
    <col min="11522" max="11522" width="10.5703125" style="98" customWidth="1"/>
    <col min="11523" max="11523" width="16.5703125" style="98" customWidth="1"/>
    <col min="11524" max="11524" width="6.5703125" style="98" customWidth="1"/>
    <col min="11525" max="11526" width="10.5703125" style="98" customWidth="1"/>
    <col min="11527" max="11529" width="20.5703125" style="98" customWidth="1"/>
    <col min="11530" max="11776" width="9.140625" style="98"/>
    <col min="11777" max="11777" width="5.5703125" style="98" customWidth="1"/>
    <col min="11778" max="11778" width="10.5703125" style="98" customWidth="1"/>
    <col min="11779" max="11779" width="16.5703125" style="98" customWidth="1"/>
    <col min="11780" max="11780" width="6.5703125" style="98" customWidth="1"/>
    <col min="11781" max="11782" width="10.5703125" style="98" customWidth="1"/>
    <col min="11783" max="11785" width="20.5703125" style="98" customWidth="1"/>
    <col min="11786" max="12032" width="9.140625" style="98"/>
    <col min="12033" max="12033" width="5.5703125" style="98" customWidth="1"/>
    <col min="12034" max="12034" width="10.5703125" style="98" customWidth="1"/>
    <col min="12035" max="12035" width="16.5703125" style="98" customWidth="1"/>
    <col min="12036" max="12036" width="6.5703125" style="98" customWidth="1"/>
    <col min="12037" max="12038" width="10.5703125" style="98" customWidth="1"/>
    <col min="12039" max="12041" width="20.5703125" style="98" customWidth="1"/>
    <col min="12042" max="12288" width="9.140625" style="98"/>
    <col min="12289" max="12289" width="5.5703125" style="98" customWidth="1"/>
    <col min="12290" max="12290" width="10.5703125" style="98" customWidth="1"/>
    <col min="12291" max="12291" width="16.5703125" style="98" customWidth="1"/>
    <col min="12292" max="12292" width="6.5703125" style="98" customWidth="1"/>
    <col min="12293" max="12294" width="10.5703125" style="98" customWidth="1"/>
    <col min="12295" max="12297" width="20.5703125" style="98" customWidth="1"/>
    <col min="12298" max="12544" width="9.140625" style="98"/>
    <col min="12545" max="12545" width="5.5703125" style="98" customWidth="1"/>
    <col min="12546" max="12546" width="10.5703125" style="98" customWidth="1"/>
    <col min="12547" max="12547" width="16.5703125" style="98" customWidth="1"/>
    <col min="12548" max="12548" width="6.5703125" style="98" customWidth="1"/>
    <col min="12549" max="12550" width="10.5703125" style="98" customWidth="1"/>
    <col min="12551" max="12553" width="20.5703125" style="98" customWidth="1"/>
    <col min="12554" max="12800" width="9.140625" style="98"/>
    <col min="12801" max="12801" width="5.5703125" style="98" customWidth="1"/>
    <col min="12802" max="12802" width="10.5703125" style="98" customWidth="1"/>
    <col min="12803" max="12803" width="16.5703125" style="98" customWidth="1"/>
    <col min="12804" max="12804" width="6.5703125" style="98" customWidth="1"/>
    <col min="12805" max="12806" width="10.5703125" style="98" customWidth="1"/>
    <col min="12807" max="12809" width="20.5703125" style="98" customWidth="1"/>
    <col min="12810" max="13056" width="9.140625" style="98"/>
    <col min="13057" max="13057" width="5.5703125" style="98" customWidth="1"/>
    <col min="13058" max="13058" width="10.5703125" style="98" customWidth="1"/>
    <col min="13059" max="13059" width="16.5703125" style="98" customWidth="1"/>
    <col min="13060" max="13060" width="6.5703125" style="98" customWidth="1"/>
    <col min="13061" max="13062" width="10.5703125" style="98" customWidth="1"/>
    <col min="13063" max="13065" width="20.5703125" style="98" customWidth="1"/>
    <col min="13066" max="13312" width="9.140625" style="98"/>
    <col min="13313" max="13313" width="5.5703125" style="98" customWidth="1"/>
    <col min="13314" max="13314" width="10.5703125" style="98" customWidth="1"/>
    <col min="13315" max="13315" width="16.5703125" style="98" customWidth="1"/>
    <col min="13316" max="13316" width="6.5703125" style="98" customWidth="1"/>
    <col min="13317" max="13318" width="10.5703125" style="98" customWidth="1"/>
    <col min="13319" max="13321" width="20.5703125" style="98" customWidth="1"/>
    <col min="13322" max="13568" width="9.140625" style="98"/>
    <col min="13569" max="13569" width="5.5703125" style="98" customWidth="1"/>
    <col min="13570" max="13570" width="10.5703125" style="98" customWidth="1"/>
    <col min="13571" max="13571" width="16.5703125" style="98" customWidth="1"/>
    <col min="13572" max="13572" width="6.5703125" style="98" customWidth="1"/>
    <col min="13573" max="13574" width="10.5703125" style="98" customWidth="1"/>
    <col min="13575" max="13577" width="20.5703125" style="98" customWidth="1"/>
    <col min="13578" max="13824" width="9.140625" style="98"/>
    <col min="13825" max="13825" width="5.5703125" style="98" customWidth="1"/>
    <col min="13826" max="13826" width="10.5703125" style="98" customWidth="1"/>
    <col min="13827" max="13827" width="16.5703125" style="98" customWidth="1"/>
    <col min="13828" max="13828" width="6.5703125" style="98" customWidth="1"/>
    <col min="13829" max="13830" width="10.5703125" style="98" customWidth="1"/>
    <col min="13831" max="13833" width="20.5703125" style="98" customWidth="1"/>
    <col min="13834" max="14080" width="9.140625" style="98"/>
    <col min="14081" max="14081" width="5.5703125" style="98" customWidth="1"/>
    <col min="14082" max="14082" width="10.5703125" style="98" customWidth="1"/>
    <col min="14083" max="14083" width="16.5703125" style="98" customWidth="1"/>
    <col min="14084" max="14084" width="6.5703125" style="98" customWidth="1"/>
    <col min="14085" max="14086" width="10.5703125" style="98" customWidth="1"/>
    <col min="14087" max="14089" width="20.5703125" style="98" customWidth="1"/>
    <col min="14090" max="14336" width="9.140625" style="98"/>
    <col min="14337" max="14337" width="5.5703125" style="98" customWidth="1"/>
    <col min="14338" max="14338" width="10.5703125" style="98" customWidth="1"/>
    <col min="14339" max="14339" width="16.5703125" style="98" customWidth="1"/>
    <col min="14340" max="14340" width="6.5703125" style="98" customWidth="1"/>
    <col min="14341" max="14342" width="10.5703125" style="98" customWidth="1"/>
    <col min="14343" max="14345" width="20.5703125" style="98" customWidth="1"/>
    <col min="14346" max="14592" width="9.140625" style="98"/>
    <col min="14593" max="14593" width="5.5703125" style="98" customWidth="1"/>
    <col min="14594" max="14594" width="10.5703125" style="98" customWidth="1"/>
    <col min="14595" max="14595" width="16.5703125" style="98" customWidth="1"/>
    <col min="14596" max="14596" width="6.5703125" style="98" customWidth="1"/>
    <col min="14597" max="14598" width="10.5703125" style="98" customWidth="1"/>
    <col min="14599" max="14601" width="20.5703125" style="98" customWidth="1"/>
    <col min="14602" max="14848" width="9.140625" style="98"/>
    <col min="14849" max="14849" width="5.5703125" style="98" customWidth="1"/>
    <col min="14850" max="14850" width="10.5703125" style="98" customWidth="1"/>
    <col min="14851" max="14851" width="16.5703125" style="98" customWidth="1"/>
    <col min="14852" max="14852" width="6.5703125" style="98" customWidth="1"/>
    <col min="14853" max="14854" width="10.5703125" style="98" customWidth="1"/>
    <col min="14855" max="14857" width="20.5703125" style="98" customWidth="1"/>
    <col min="14858" max="15104" width="9.140625" style="98"/>
    <col min="15105" max="15105" width="5.5703125" style="98" customWidth="1"/>
    <col min="15106" max="15106" width="10.5703125" style="98" customWidth="1"/>
    <col min="15107" max="15107" width="16.5703125" style="98" customWidth="1"/>
    <col min="15108" max="15108" width="6.5703125" style="98" customWidth="1"/>
    <col min="15109" max="15110" width="10.5703125" style="98" customWidth="1"/>
    <col min="15111" max="15113" width="20.5703125" style="98" customWidth="1"/>
    <col min="15114" max="15360" width="9.140625" style="98"/>
    <col min="15361" max="15361" width="5.5703125" style="98" customWidth="1"/>
    <col min="15362" max="15362" width="10.5703125" style="98" customWidth="1"/>
    <col min="15363" max="15363" width="16.5703125" style="98" customWidth="1"/>
    <col min="15364" max="15364" width="6.5703125" style="98" customWidth="1"/>
    <col min="15365" max="15366" width="10.5703125" style="98" customWidth="1"/>
    <col min="15367" max="15369" width="20.5703125" style="98" customWidth="1"/>
    <col min="15370" max="15616" width="9.140625" style="98"/>
    <col min="15617" max="15617" width="5.5703125" style="98" customWidth="1"/>
    <col min="15618" max="15618" width="10.5703125" style="98" customWidth="1"/>
    <col min="15619" max="15619" width="16.5703125" style="98" customWidth="1"/>
    <col min="15620" max="15620" width="6.5703125" style="98" customWidth="1"/>
    <col min="15621" max="15622" width="10.5703125" style="98" customWidth="1"/>
    <col min="15623" max="15625" width="20.5703125" style="98" customWidth="1"/>
    <col min="15626" max="15872" width="9.140625" style="98"/>
    <col min="15873" max="15873" width="5.5703125" style="98" customWidth="1"/>
    <col min="15874" max="15874" width="10.5703125" style="98" customWidth="1"/>
    <col min="15875" max="15875" width="16.5703125" style="98" customWidth="1"/>
    <col min="15876" max="15876" width="6.5703125" style="98" customWidth="1"/>
    <col min="15877" max="15878" width="10.5703125" style="98" customWidth="1"/>
    <col min="15879" max="15881" width="20.5703125" style="98" customWidth="1"/>
    <col min="15882" max="16128" width="9.140625" style="98"/>
    <col min="16129" max="16129" width="5.5703125" style="98" customWidth="1"/>
    <col min="16130" max="16130" width="10.5703125" style="98" customWidth="1"/>
    <col min="16131" max="16131" width="16.5703125" style="98" customWidth="1"/>
    <col min="16132" max="16132" width="6.5703125" style="98" customWidth="1"/>
    <col min="16133" max="16134" width="10.5703125" style="98" customWidth="1"/>
    <col min="16135" max="16137" width="20.5703125" style="98" customWidth="1"/>
    <col min="16138" max="16383" width="9.140625" style="98"/>
    <col min="16384" max="16384" width="9.140625" style="98" customWidth="1"/>
  </cols>
  <sheetData>
    <row r="1" spans="1:18" ht="18" x14ac:dyDescent="0.25">
      <c r="A1" s="235"/>
      <c r="B1" s="235"/>
      <c r="C1" s="235"/>
      <c r="D1" s="207" t="s">
        <v>48</v>
      </c>
      <c r="E1" s="207"/>
      <c r="F1" s="109"/>
      <c r="G1" s="109"/>
      <c r="H1" s="109"/>
      <c r="I1" s="109"/>
      <c r="K1" s="207"/>
      <c r="L1" s="207"/>
      <c r="M1" s="207"/>
      <c r="N1" s="207"/>
      <c r="O1" s="207"/>
      <c r="P1" s="109"/>
      <c r="Q1" s="109"/>
      <c r="R1" s="109"/>
    </row>
    <row r="2" spans="1:18" ht="18.75" x14ac:dyDescent="0.3">
      <c r="A2" s="235"/>
      <c r="B2" s="176"/>
      <c r="C2" s="176"/>
      <c r="D2" s="207" t="s">
        <v>49</v>
      </c>
      <c r="E2" s="207"/>
      <c r="F2" s="109"/>
      <c r="G2" s="109"/>
      <c r="H2" s="109"/>
      <c r="I2" s="109"/>
      <c r="K2" s="207"/>
      <c r="L2" s="207"/>
      <c r="M2" s="207"/>
      <c r="N2" s="207"/>
      <c r="O2" s="207"/>
      <c r="P2" s="109"/>
      <c r="Q2" s="109"/>
      <c r="R2" s="109"/>
    </row>
    <row r="3" spans="1:18" ht="20.25" x14ac:dyDescent="0.3">
      <c r="A3" s="125"/>
      <c r="B3" s="126"/>
      <c r="C3" s="126"/>
      <c r="D3" s="126"/>
      <c r="E3" s="126"/>
      <c r="F3" s="126"/>
      <c r="G3" s="126"/>
      <c r="H3" s="126"/>
      <c r="I3" s="126"/>
      <c r="P3" s="99"/>
    </row>
    <row r="4" spans="1:18" ht="21.6" customHeight="1" x14ac:dyDescent="0.3">
      <c r="A4" s="127" t="s">
        <v>155</v>
      </c>
      <c r="B4" s="126"/>
      <c r="C4" s="126"/>
      <c r="D4" s="126"/>
      <c r="E4" s="126"/>
      <c r="F4" s="126"/>
      <c r="G4" s="126"/>
      <c r="H4" s="126"/>
      <c r="I4" s="126"/>
      <c r="P4" s="99"/>
    </row>
    <row r="5" spans="1:18" ht="21" thickBot="1" x14ac:dyDescent="0.35">
      <c r="A5" s="125"/>
      <c r="B5" s="126"/>
      <c r="C5" s="126"/>
      <c r="D5" s="126"/>
      <c r="E5" s="126"/>
      <c r="F5" s="126"/>
      <c r="G5" s="126"/>
      <c r="H5" s="126"/>
      <c r="I5" s="126"/>
      <c r="P5" s="99"/>
    </row>
    <row r="6" spans="1:18" ht="20.25" x14ac:dyDescent="0.3">
      <c r="A6" s="273" t="s">
        <v>51</v>
      </c>
      <c r="B6" s="279" t="s">
        <v>2</v>
      </c>
      <c r="C6" s="279" t="s">
        <v>16</v>
      </c>
      <c r="D6" s="275" t="s">
        <v>52</v>
      </c>
      <c r="E6" s="277" t="s">
        <v>11</v>
      </c>
      <c r="F6" s="126"/>
      <c r="G6" s="126"/>
      <c r="H6" s="126"/>
      <c r="I6" s="126"/>
      <c r="P6" s="99"/>
    </row>
    <row r="7" spans="1:18" ht="20.25" x14ac:dyDescent="0.3">
      <c r="A7" s="274"/>
      <c r="B7" s="276"/>
      <c r="C7" s="276"/>
      <c r="D7" s="276"/>
      <c r="E7" s="278"/>
      <c r="F7" s="126"/>
      <c r="G7" s="126"/>
      <c r="H7" s="126"/>
      <c r="I7" s="126"/>
      <c r="P7" s="99"/>
    </row>
    <row r="8" spans="1:18" ht="30" customHeight="1" x14ac:dyDescent="0.3">
      <c r="A8" s="128" t="s">
        <v>53</v>
      </c>
      <c r="B8" s="149"/>
      <c r="C8" s="149"/>
      <c r="D8" s="149"/>
      <c r="E8" s="150">
        <f t="shared" ref="E8:E25" si="0">SUM(B8:D8)</f>
        <v>0</v>
      </c>
      <c r="F8" s="126"/>
      <c r="G8" s="126"/>
      <c r="H8" s="126"/>
      <c r="I8" s="126"/>
      <c r="P8" s="99"/>
    </row>
    <row r="9" spans="1:18" ht="30" customHeight="1" x14ac:dyDescent="0.3">
      <c r="A9" s="128" t="s">
        <v>54</v>
      </c>
      <c r="B9" s="149"/>
      <c r="C9" s="149"/>
      <c r="D9" s="149"/>
      <c r="E9" s="150">
        <f t="shared" si="0"/>
        <v>0</v>
      </c>
      <c r="F9" s="126"/>
      <c r="G9" s="126"/>
      <c r="H9" s="126"/>
      <c r="I9" s="126"/>
      <c r="P9" s="99"/>
    </row>
    <row r="10" spans="1:18" ht="30" customHeight="1" x14ac:dyDescent="0.3">
      <c r="A10" s="128" t="s">
        <v>55</v>
      </c>
      <c r="B10" s="149"/>
      <c r="C10" s="149"/>
      <c r="D10" s="149"/>
      <c r="E10" s="150">
        <f t="shared" si="0"/>
        <v>0</v>
      </c>
      <c r="F10" s="126"/>
      <c r="G10" s="126"/>
      <c r="H10" s="126"/>
      <c r="I10" s="126"/>
      <c r="P10" s="99"/>
    </row>
    <row r="11" spans="1:18" ht="30" customHeight="1" x14ac:dyDescent="0.3">
      <c r="A11" s="128" t="s">
        <v>56</v>
      </c>
      <c r="B11" s="149"/>
      <c r="C11" s="149"/>
      <c r="D11" s="149"/>
      <c r="E11" s="150">
        <f t="shared" si="0"/>
        <v>0</v>
      </c>
      <c r="F11" s="126"/>
      <c r="G11" s="126"/>
      <c r="H11" s="126"/>
      <c r="I11" s="126"/>
      <c r="P11" s="99"/>
    </row>
    <row r="12" spans="1:18" ht="30" customHeight="1" x14ac:dyDescent="0.3">
      <c r="A12" s="128" t="s">
        <v>57</v>
      </c>
      <c r="B12" s="149"/>
      <c r="C12" s="149"/>
      <c r="D12" s="149"/>
      <c r="E12" s="150">
        <f t="shared" si="0"/>
        <v>0</v>
      </c>
      <c r="F12" s="126"/>
      <c r="G12" s="126"/>
      <c r="H12" s="126"/>
      <c r="I12" s="126"/>
      <c r="P12" s="99"/>
    </row>
    <row r="13" spans="1:18" ht="30" customHeight="1" x14ac:dyDescent="0.3">
      <c r="A13" s="128" t="s">
        <v>7</v>
      </c>
      <c r="B13" s="149"/>
      <c r="C13" s="149"/>
      <c r="D13" s="149"/>
      <c r="E13" s="150">
        <f t="shared" si="0"/>
        <v>0</v>
      </c>
      <c r="F13" s="126"/>
      <c r="G13" s="126"/>
      <c r="H13" s="126"/>
      <c r="I13" s="126"/>
      <c r="P13" s="99"/>
    </row>
    <row r="14" spans="1:18" ht="30" customHeight="1" x14ac:dyDescent="0.3">
      <c r="A14" s="128" t="s">
        <v>58</v>
      </c>
      <c r="B14" s="149"/>
      <c r="C14" s="149"/>
      <c r="D14" s="149"/>
      <c r="E14" s="150">
        <f t="shared" si="0"/>
        <v>0</v>
      </c>
      <c r="F14" s="126"/>
      <c r="G14" s="126"/>
      <c r="H14" s="126"/>
      <c r="I14" s="126"/>
      <c r="P14" s="99"/>
    </row>
    <row r="15" spans="1:18" ht="30" customHeight="1" x14ac:dyDescent="0.3">
      <c r="A15" s="128" t="s">
        <v>59</v>
      </c>
      <c r="B15" s="149"/>
      <c r="C15" s="149"/>
      <c r="D15" s="149"/>
      <c r="E15" s="150">
        <f t="shared" si="0"/>
        <v>0</v>
      </c>
      <c r="F15" s="126"/>
      <c r="G15" s="126"/>
      <c r="H15" s="126"/>
      <c r="I15" s="126"/>
      <c r="P15" s="99"/>
    </row>
    <row r="16" spans="1:18" ht="30" customHeight="1" x14ac:dyDescent="0.3">
      <c r="A16" s="128" t="s">
        <v>60</v>
      </c>
      <c r="B16" s="149"/>
      <c r="C16" s="149"/>
      <c r="D16" s="149"/>
      <c r="E16" s="150">
        <f t="shared" si="0"/>
        <v>0</v>
      </c>
      <c r="F16" s="126"/>
      <c r="G16" s="126"/>
      <c r="H16" s="126"/>
      <c r="I16" s="126"/>
      <c r="P16" s="99"/>
    </row>
    <row r="17" spans="1:16" ht="30" customHeight="1" x14ac:dyDescent="0.3">
      <c r="A17" s="128" t="s">
        <v>61</v>
      </c>
      <c r="B17" s="149"/>
      <c r="C17" s="149"/>
      <c r="D17" s="149"/>
      <c r="E17" s="150">
        <f t="shared" si="0"/>
        <v>0</v>
      </c>
      <c r="F17" s="126"/>
      <c r="G17" s="126"/>
      <c r="H17" s="126"/>
      <c r="I17" s="126"/>
      <c r="P17" s="99"/>
    </row>
    <row r="18" spans="1:16" ht="30" customHeight="1" x14ac:dyDescent="0.3">
      <c r="A18" s="128" t="s">
        <v>62</v>
      </c>
      <c r="B18" s="149"/>
      <c r="C18" s="149"/>
      <c r="D18" s="149"/>
      <c r="E18" s="150">
        <f t="shared" si="0"/>
        <v>0</v>
      </c>
      <c r="F18" s="126"/>
      <c r="G18" s="126"/>
      <c r="H18" s="126"/>
      <c r="I18" s="126"/>
      <c r="P18" s="99"/>
    </row>
    <row r="19" spans="1:16" ht="30" customHeight="1" x14ac:dyDescent="0.3">
      <c r="A19" s="128" t="s">
        <v>63</v>
      </c>
      <c r="B19" s="149"/>
      <c r="C19" s="149"/>
      <c r="D19" s="149"/>
      <c r="E19" s="150">
        <f t="shared" si="0"/>
        <v>0</v>
      </c>
      <c r="F19" s="126"/>
      <c r="G19" s="126"/>
      <c r="H19" s="126"/>
      <c r="I19" s="126"/>
      <c r="P19" s="99"/>
    </row>
    <row r="20" spans="1:16" ht="30" customHeight="1" x14ac:dyDescent="0.3">
      <c r="A20" s="128" t="s">
        <v>64</v>
      </c>
      <c r="B20" s="149"/>
      <c r="C20" s="149"/>
      <c r="D20" s="149"/>
      <c r="E20" s="150">
        <f t="shared" si="0"/>
        <v>0</v>
      </c>
      <c r="F20" s="126"/>
      <c r="G20" s="126"/>
      <c r="H20" s="126"/>
      <c r="I20" s="126"/>
      <c r="P20" s="99"/>
    </row>
    <row r="21" spans="1:16" ht="30" customHeight="1" x14ac:dyDescent="0.3">
      <c r="A21" s="128" t="s">
        <v>65</v>
      </c>
      <c r="B21" s="149"/>
      <c r="C21" s="149"/>
      <c r="D21" s="149"/>
      <c r="E21" s="150">
        <f t="shared" si="0"/>
        <v>0</v>
      </c>
      <c r="F21" s="126"/>
      <c r="G21" s="126"/>
      <c r="H21" s="126"/>
      <c r="I21" s="126"/>
      <c r="P21" s="99"/>
    </row>
    <row r="22" spans="1:16" ht="30" customHeight="1" x14ac:dyDescent="0.3">
      <c r="A22" s="128" t="s">
        <v>66</v>
      </c>
      <c r="B22" s="149"/>
      <c r="C22" s="149">
        <f>'ATCO Disbursements'!O4</f>
        <v>2280.75</v>
      </c>
      <c r="D22" s="149"/>
      <c r="E22" s="150">
        <f t="shared" si="0"/>
        <v>2280.75</v>
      </c>
      <c r="F22" s="126"/>
      <c r="G22" s="126"/>
      <c r="H22" s="126"/>
      <c r="I22" s="126"/>
      <c r="P22" s="99"/>
    </row>
    <row r="23" spans="1:16" ht="30" customHeight="1" x14ac:dyDescent="0.3">
      <c r="A23" s="128" t="s">
        <v>67</v>
      </c>
      <c r="B23" s="149"/>
      <c r="C23" s="149"/>
      <c r="D23" s="149"/>
      <c r="E23" s="150">
        <f t="shared" si="0"/>
        <v>0</v>
      </c>
      <c r="F23" s="126"/>
      <c r="G23" s="126"/>
      <c r="H23" s="126"/>
      <c r="I23" s="126"/>
      <c r="P23" s="99"/>
    </row>
    <row r="24" spans="1:16" ht="30" customHeight="1" x14ac:dyDescent="0.3">
      <c r="A24" s="128" t="s">
        <v>68</v>
      </c>
      <c r="B24" s="149"/>
      <c r="C24" s="149"/>
      <c r="D24" s="149"/>
      <c r="E24" s="150">
        <f t="shared" si="0"/>
        <v>0</v>
      </c>
      <c r="F24" s="126"/>
      <c r="G24" s="126"/>
      <c r="H24" s="126"/>
      <c r="I24" s="126"/>
      <c r="P24" s="99"/>
    </row>
    <row r="25" spans="1:16" ht="30" customHeight="1" thickBot="1" x14ac:dyDescent="0.35">
      <c r="A25" s="131" t="s">
        <v>69</v>
      </c>
      <c r="B25" s="151"/>
      <c r="C25" s="151"/>
      <c r="D25" s="151"/>
      <c r="E25" s="150">
        <f t="shared" si="0"/>
        <v>0</v>
      </c>
      <c r="F25" s="126"/>
      <c r="G25" s="126"/>
      <c r="H25" s="126"/>
      <c r="I25" s="126"/>
      <c r="P25" s="99"/>
    </row>
    <row r="26" spans="1:16" ht="30" customHeight="1" thickBot="1" x14ac:dyDescent="0.35">
      <c r="A26" s="134" t="s">
        <v>70</v>
      </c>
      <c r="B26" s="152">
        <f>SUM(B8:B25)</f>
        <v>0</v>
      </c>
      <c r="C26" s="152">
        <f t="shared" ref="C26:E26" si="1">SUM(C8:C25)</f>
        <v>2280.75</v>
      </c>
      <c r="D26" s="152">
        <f t="shared" si="1"/>
        <v>0</v>
      </c>
      <c r="E26" s="152">
        <f t="shared" si="1"/>
        <v>2280.75</v>
      </c>
      <c r="F26" s="126"/>
      <c r="G26" s="126"/>
      <c r="H26" s="126"/>
      <c r="I26" s="126"/>
      <c r="P26" s="99"/>
    </row>
    <row r="27" spans="1:16" ht="30" customHeight="1" thickTop="1" thickBot="1" x14ac:dyDescent="0.35">
      <c r="A27" s="138" t="s">
        <v>71</v>
      </c>
      <c r="B27" s="139"/>
      <c r="C27" s="140"/>
      <c r="D27" s="140"/>
      <c r="E27" s="141"/>
      <c r="F27" s="126"/>
      <c r="G27" s="126"/>
      <c r="H27" s="126"/>
      <c r="I27" s="126"/>
      <c r="P27" s="99"/>
    </row>
    <row r="28" spans="1:16" ht="20.100000000000001" customHeight="1" x14ac:dyDescent="0.3">
      <c r="A28" s="125"/>
      <c r="B28" s="126"/>
      <c r="C28" s="126"/>
      <c r="D28" s="126"/>
      <c r="E28" s="126"/>
      <c r="F28" s="126"/>
      <c r="G28" s="126"/>
      <c r="H28" s="126"/>
      <c r="I28" s="126"/>
      <c r="P28" s="99"/>
    </row>
    <row r="29" spans="1:16" ht="20.100000000000001" customHeight="1" x14ac:dyDescent="0.3">
      <c r="A29" s="125"/>
      <c r="B29" s="126"/>
      <c r="C29" s="126"/>
      <c r="D29" s="126"/>
      <c r="E29" s="126"/>
      <c r="F29" s="126"/>
      <c r="G29" s="126"/>
      <c r="H29" s="126"/>
      <c r="I29" s="126"/>
      <c r="P29" s="99"/>
    </row>
    <row r="30" spans="1:16" ht="30" customHeight="1" x14ac:dyDescent="0.3">
      <c r="A30" s="122" t="s">
        <v>19</v>
      </c>
      <c r="B30" s="286" t="s">
        <v>20</v>
      </c>
      <c r="C30" s="142" t="s">
        <v>21</v>
      </c>
      <c r="D30" s="287" t="s">
        <v>20</v>
      </c>
      <c r="E30" s="287"/>
      <c r="F30" s="126"/>
      <c r="G30" s="126"/>
      <c r="H30" s="126"/>
      <c r="I30" s="126"/>
      <c r="P30" s="99"/>
    </row>
    <row r="31" spans="1:16" ht="30" customHeight="1" x14ac:dyDescent="0.3">
      <c r="A31" s="122" t="s">
        <v>47</v>
      </c>
      <c r="B31" s="124" t="s">
        <v>154</v>
      </c>
      <c r="C31" s="142" t="s">
        <v>23</v>
      </c>
      <c r="D31" s="144" t="s">
        <v>24</v>
      </c>
      <c r="E31" s="145"/>
      <c r="F31" s="126"/>
      <c r="G31" s="126"/>
      <c r="H31" s="126"/>
      <c r="I31" s="126"/>
      <c r="P31" s="99"/>
    </row>
    <row r="32" spans="1:16" ht="20.25" hidden="1" x14ac:dyDescent="0.3">
      <c r="A32" s="125"/>
      <c r="B32" s="126"/>
      <c r="C32" s="126"/>
      <c r="D32" s="126"/>
      <c r="E32" s="126"/>
      <c r="F32" s="126"/>
      <c r="G32" s="126"/>
      <c r="H32" s="126"/>
      <c r="I32" s="126"/>
      <c r="P32" s="99"/>
    </row>
    <row r="33" spans="1:15" ht="18.75" hidden="1" x14ac:dyDescent="0.3">
      <c r="A33" s="125"/>
      <c r="E33" s="109"/>
      <c r="F33" s="109"/>
      <c r="G33" s="112"/>
      <c r="H33" s="113"/>
      <c r="I33" s="113"/>
      <c r="J33" s="113"/>
      <c r="K33" s="113"/>
      <c r="L33" s="113"/>
      <c r="M33" s="113"/>
      <c r="N33" s="113"/>
      <c r="O33" s="113"/>
    </row>
    <row r="34" spans="1:15" ht="18" hidden="1" x14ac:dyDescent="0.25">
      <c r="D34" s="207" t="s">
        <v>48</v>
      </c>
      <c r="E34" s="207"/>
      <c r="F34" s="109"/>
    </row>
    <row r="35" spans="1:15" ht="18.75" hidden="1" x14ac:dyDescent="0.3">
      <c r="D35" s="207" t="s">
        <v>72</v>
      </c>
      <c r="E35" s="207"/>
    </row>
    <row r="36" spans="1:15" ht="30" hidden="1" customHeight="1" x14ac:dyDescent="0.3">
      <c r="A36" s="127" t="s">
        <v>50</v>
      </c>
      <c r="B36" s="126"/>
      <c r="C36" s="126"/>
      <c r="D36" s="126"/>
      <c r="E36" s="126"/>
    </row>
    <row r="37" spans="1:15" ht="15" hidden="1" customHeight="1" x14ac:dyDescent="0.3">
      <c r="A37" s="125"/>
      <c r="B37" s="126"/>
      <c r="C37" s="126"/>
      <c r="D37" s="126"/>
      <c r="E37" s="126"/>
    </row>
    <row r="38" spans="1:15" ht="30" hidden="1" customHeight="1" x14ac:dyDescent="0.2">
      <c r="A38" s="273" t="s">
        <v>51</v>
      </c>
      <c r="B38" s="275" t="s">
        <v>52</v>
      </c>
      <c r="C38" s="275" t="s">
        <v>52</v>
      </c>
      <c r="D38" s="275" t="s">
        <v>52</v>
      </c>
      <c r="E38" s="277" t="s">
        <v>11</v>
      </c>
    </row>
    <row r="39" spans="1:15" ht="30" hidden="1" customHeight="1" x14ac:dyDescent="0.2">
      <c r="A39" s="274"/>
      <c r="B39" s="276"/>
      <c r="C39" s="276"/>
      <c r="D39" s="276"/>
      <c r="E39" s="278"/>
    </row>
    <row r="40" spans="1:15" ht="30" hidden="1" customHeight="1" x14ac:dyDescent="0.2">
      <c r="A40" s="128" t="s">
        <v>53</v>
      </c>
      <c r="B40" s="129"/>
      <c r="C40" s="129"/>
      <c r="D40" s="129"/>
      <c r="E40" s="130"/>
    </row>
    <row r="41" spans="1:15" ht="30" hidden="1" customHeight="1" x14ac:dyDescent="0.2">
      <c r="A41" s="128" t="s">
        <v>54</v>
      </c>
      <c r="B41" s="129"/>
      <c r="C41" s="129"/>
      <c r="D41" s="129"/>
      <c r="E41" s="130"/>
    </row>
    <row r="42" spans="1:15" ht="30" hidden="1" customHeight="1" x14ac:dyDescent="0.2">
      <c r="A42" s="128" t="s">
        <v>55</v>
      </c>
      <c r="B42" s="129"/>
      <c r="C42" s="129"/>
      <c r="D42" s="129"/>
      <c r="E42" s="130"/>
    </row>
    <row r="43" spans="1:15" ht="30" hidden="1" customHeight="1" x14ac:dyDescent="0.2">
      <c r="A43" s="128" t="s">
        <v>56</v>
      </c>
      <c r="B43" s="129"/>
      <c r="C43" s="129"/>
      <c r="D43" s="129"/>
      <c r="E43" s="130"/>
    </row>
    <row r="44" spans="1:15" ht="30" hidden="1" customHeight="1" x14ac:dyDescent="0.2">
      <c r="A44" s="128" t="s">
        <v>57</v>
      </c>
      <c r="B44" s="129"/>
      <c r="C44" s="129"/>
      <c r="D44" s="129"/>
      <c r="E44" s="130"/>
    </row>
    <row r="45" spans="1:15" ht="30" hidden="1" customHeight="1" x14ac:dyDescent="0.2">
      <c r="A45" s="128" t="s">
        <v>7</v>
      </c>
      <c r="B45" s="129"/>
      <c r="C45" s="129"/>
      <c r="D45" s="129"/>
      <c r="E45" s="130"/>
    </row>
    <row r="46" spans="1:15" ht="30" hidden="1" customHeight="1" x14ac:dyDescent="0.2">
      <c r="A46" s="128" t="s">
        <v>58</v>
      </c>
      <c r="B46" s="129"/>
      <c r="C46" s="129"/>
      <c r="D46" s="129"/>
      <c r="E46" s="130"/>
    </row>
    <row r="47" spans="1:15" ht="30" hidden="1" customHeight="1" x14ac:dyDescent="0.2">
      <c r="A47" s="128" t="s">
        <v>59</v>
      </c>
      <c r="B47" s="129"/>
      <c r="C47" s="129"/>
      <c r="D47" s="129"/>
      <c r="E47" s="130"/>
    </row>
    <row r="48" spans="1:15" ht="30" hidden="1" customHeight="1" x14ac:dyDescent="0.2">
      <c r="A48" s="128" t="s">
        <v>60</v>
      </c>
      <c r="B48" s="129"/>
      <c r="C48" s="129"/>
      <c r="D48" s="129"/>
      <c r="E48" s="130"/>
    </row>
    <row r="49" spans="1:5" ht="30" hidden="1" customHeight="1" x14ac:dyDescent="0.2">
      <c r="A49" s="128" t="s">
        <v>61</v>
      </c>
      <c r="B49" s="129"/>
      <c r="C49" s="129"/>
      <c r="D49" s="129"/>
      <c r="E49" s="130"/>
    </row>
    <row r="50" spans="1:5" ht="30" hidden="1" customHeight="1" x14ac:dyDescent="0.2">
      <c r="A50" s="128" t="s">
        <v>62</v>
      </c>
      <c r="B50" s="129"/>
      <c r="C50" s="129"/>
      <c r="D50" s="129"/>
      <c r="E50" s="130"/>
    </row>
    <row r="51" spans="1:5" ht="30" hidden="1" customHeight="1" x14ac:dyDescent="0.2">
      <c r="A51" s="128" t="s">
        <v>63</v>
      </c>
      <c r="B51" s="129"/>
      <c r="C51" s="129"/>
      <c r="D51" s="129"/>
      <c r="E51" s="130"/>
    </row>
    <row r="52" spans="1:5" ht="30" hidden="1" customHeight="1" x14ac:dyDescent="0.2">
      <c r="A52" s="128" t="s">
        <v>64</v>
      </c>
      <c r="B52" s="129"/>
      <c r="C52" s="129"/>
      <c r="D52" s="129"/>
      <c r="E52" s="130"/>
    </row>
    <row r="53" spans="1:5" ht="30" hidden="1" customHeight="1" x14ac:dyDescent="0.2">
      <c r="A53" s="128" t="s">
        <v>65</v>
      </c>
      <c r="B53" s="129"/>
      <c r="C53" s="129"/>
      <c r="D53" s="129"/>
      <c r="E53" s="130"/>
    </row>
    <row r="54" spans="1:5" ht="30" hidden="1" customHeight="1" x14ac:dyDescent="0.2">
      <c r="A54" s="128" t="s">
        <v>69</v>
      </c>
      <c r="B54" s="129"/>
      <c r="C54" s="129"/>
      <c r="D54" s="129"/>
      <c r="E54" s="130"/>
    </row>
    <row r="55" spans="1:5" ht="30" hidden="1" customHeight="1" x14ac:dyDescent="0.2">
      <c r="A55" s="128" t="s">
        <v>69</v>
      </c>
      <c r="B55" s="129"/>
      <c r="C55" s="129"/>
      <c r="D55" s="129"/>
      <c r="E55" s="130"/>
    </row>
    <row r="56" spans="1:5" ht="30" hidden="1" customHeight="1" x14ac:dyDescent="0.2">
      <c r="A56" s="128" t="s">
        <v>69</v>
      </c>
      <c r="B56" s="129"/>
      <c r="C56" s="129"/>
      <c r="D56" s="129"/>
      <c r="E56" s="130"/>
    </row>
    <row r="57" spans="1:5" ht="30" hidden="1" customHeight="1" x14ac:dyDescent="0.2">
      <c r="A57" s="131" t="s">
        <v>69</v>
      </c>
      <c r="B57" s="132"/>
      <c r="C57" s="132"/>
      <c r="D57" s="132"/>
      <c r="E57" s="133"/>
    </row>
    <row r="58" spans="1:5" ht="30" hidden="1" customHeight="1" x14ac:dyDescent="0.25">
      <c r="A58" s="134" t="s">
        <v>70</v>
      </c>
      <c r="B58" s="135"/>
      <c r="C58" s="136"/>
      <c r="D58" s="136"/>
      <c r="E58" s="137"/>
    </row>
    <row r="59" spans="1:5" ht="30" hidden="1" customHeight="1" x14ac:dyDescent="0.25">
      <c r="A59" s="138" t="s">
        <v>71</v>
      </c>
      <c r="B59" s="139"/>
      <c r="C59" s="140"/>
      <c r="D59" s="140"/>
      <c r="E59" s="141"/>
    </row>
    <row r="60" spans="1:5" ht="20.100000000000001" hidden="1" customHeight="1" x14ac:dyDescent="0.3">
      <c r="A60" s="125"/>
      <c r="B60" s="126"/>
      <c r="C60" s="126"/>
      <c r="D60" s="126"/>
      <c r="E60" s="126"/>
    </row>
    <row r="61" spans="1:5" ht="20.100000000000001" hidden="1" customHeight="1" x14ac:dyDescent="0.3">
      <c r="A61" s="125"/>
      <c r="B61" s="126"/>
      <c r="C61" s="126"/>
      <c r="D61" s="126"/>
      <c r="E61" s="126"/>
    </row>
    <row r="62" spans="1:5" ht="30" hidden="1" customHeight="1" x14ac:dyDescent="0.3">
      <c r="A62" s="122" t="s">
        <v>19</v>
      </c>
      <c r="B62" s="123"/>
      <c r="C62" s="142" t="s">
        <v>21</v>
      </c>
      <c r="D62" s="123"/>
      <c r="E62" s="143"/>
    </row>
    <row r="63" spans="1:5" ht="30" hidden="1" customHeight="1" x14ac:dyDescent="0.3">
      <c r="A63" s="122" t="s">
        <v>47</v>
      </c>
      <c r="B63" s="124"/>
      <c r="C63" s="142" t="s">
        <v>23</v>
      </c>
      <c r="D63" s="144"/>
      <c r="E63" s="145"/>
    </row>
    <row r="64" spans="1:5" ht="12.95" hidden="1" customHeight="1" x14ac:dyDescent="0.3">
      <c r="A64" s="125"/>
      <c r="B64" s="126"/>
      <c r="C64" s="126"/>
      <c r="D64" s="126"/>
      <c r="E64" s="126"/>
    </row>
    <row r="65" spans="1:5" ht="12.95" hidden="1" customHeight="1" x14ac:dyDescent="0.3">
      <c r="A65" s="125"/>
      <c r="B65" s="126"/>
      <c r="C65" s="126"/>
      <c r="D65" s="126"/>
      <c r="E65" s="126"/>
    </row>
    <row r="66" spans="1:5" ht="12.95" hidden="1" customHeight="1" x14ac:dyDescent="0.2"/>
    <row r="67" spans="1:5" ht="12.95" hidden="1" customHeight="1" x14ac:dyDescent="0.2"/>
    <row r="68" spans="1:5" ht="12.95" hidden="1" customHeight="1" x14ac:dyDescent="0.2"/>
    <row r="69" spans="1:5" ht="12.95" customHeight="1" x14ac:dyDescent="0.2"/>
    <row r="70" spans="1:5" ht="12.95" customHeight="1" x14ac:dyDescent="0.2"/>
    <row r="71" spans="1:5" ht="12.95" customHeight="1" x14ac:dyDescent="0.2"/>
    <row r="72" spans="1:5" ht="12.95" customHeight="1" x14ac:dyDescent="0.2"/>
    <row r="73" spans="1:5" ht="12.95" customHeight="1" x14ac:dyDescent="0.2"/>
    <row r="74" spans="1:5" ht="13.5" customHeight="1" x14ac:dyDescent="0.2"/>
    <row r="75" spans="1:5" ht="20.100000000000001" customHeight="1" x14ac:dyDescent="0.2"/>
    <row r="76" spans="1:5" ht="20.100000000000001" customHeight="1" x14ac:dyDescent="0.2"/>
    <row r="77" spans="1:5" ht="20.100000000000001" customHeight="1" x14ac:dyDescent="0.2"/>
    <row r="80" spans="1:5" ht="20.100000000000001" customHeight="1" x14ac:dyDescent="0.2"/>
    <row r="81" ht="20.100000000000001" customHeight="1" x14ac:dyDescent="0.2"/>
  </sheetData>
  <mergeCells count="19">
    <mergeCell ref="D30:E30"/>
    <mergeCell ref="E6:E7"/>
    <mergeCell ref="A1:C1"/>
    <mergeCell ref="D1:E1"/>
    <mergeCell ref="K1:O1"/>
    <mergeCell ref="A2:C2"/>
    <mergeCell ref="D2:E2"/>
    <mergeCell ref="K2:O2"/>
    <mergeCell ref="A6:A7"/>
    <mergeCell ref="B6:B7"/>
    <mergeCell ref="C6:C7"/>
    <mergeCell ref="D6:D7"/>
    <mergeCell ref="D34:E34"/>
    <mergeCell ref="D35:E35"/>
    <mergeCell ref="A38:A39"/>
    <mergeCell ref="B38:B39"/>
    <mergeCell ref="C38:C39"/>
    <mergeCell ref="D38:D39"/>
    <mergeCell ref="E38:E39"/>
  </mergeCells>
  <printOptions horizontalCentered="1"/>
  <pageMargins left="0.7" right="0.7" top="0.5" bottom="0.5" header="0.3" footer="0.3"/>
  <pageSetup scale="58" fitToHeight="0" orientation="landscape" r:id="rId1"/>
  <rowBreaks count="1" manualBreakCount="1">
    <brk id="3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0214-F269-4B1E-8E5E-C6ADA58954C5}">
  <sheetPr>
    <pageSetUpPr fitToPage="1"/>
  </sheetPr>
  <dimension ref="B1:S71"/>
  <sheetViews>
    <sheetView showOutlineSymbols="0" showWhiteSpace="0" topLeftCell="A51" workbookViewId="0">
      <selection activeCell="H8" sqref="H8"/>
    </sheetView>
    <sheetView tabSelected="1" topLeftCell="A21" zoomScale="80" zoomScaleNormal="80" workbookViewId="1">
      <selection activeCell="Y61" sqref="Y61"/>
    </sheetView>
  </sheetViews>
  <sheetFormatPr defaultColWidth="9.140625" defaultRowHeight="15" x14ac:dyDescent="0.25"/>
  <cols>
    <col min="1" max="1" width="4.7109375" customWidth="1"/>
    <col min="2" max="2" width="22.28515625" customWidth="1"/>
    <col min="3" max="3" width="10.42578125" bestFit="1" customWidth="1"/>
    <col min="4" max="4" width="7.5703125" bestFit="1" customWidth="1"/>
    <col min="5" max="5" width="12.28515625" customWidth="1"/>
    <col min="6" max="6" width="24.42578125" customWidth="1"/>
    <col min="7" max="7" width="10" customWidth="1"/>
    <col min="8" max="8" width="8.5703125" bestFit="1" customWidth="1"/>
    <col min="9" max="9" width="13" customWidth="1"/>
    <col min="10" max="10" width="12.7109375" customWidth="1"/>
    <col min="11" max="11" width="14.28515625" customWidth="1"/>
    <col min="12" max="12" width="11.85546875" customWidth="1"/>
    <col min="13" max="13" width="13.140625" customWidth="1"/>
    <col min="14" max="14" width="13.85546875" customWidth="1"/>
    <col min="15" max="15" width="20.140625" customWidth="1"/>
    <col min="16" max="16" width="18.28515625" customWidth="1"/>
    <col min="17" max="17" width="11.5703125" customWidth="1"/>
    <col min="18" max="18" width="20.140625" customWidth="1"/>
    <col min="19" max="19" width="10.7109375" customWidth="1"/>
    <col min="20" max="20" width="10.85546875" customWidth="1"/>
    <col min="21" max="23" width="12.5703125" customWidth="1"/>
    <col min="24" max="24" width="19.42578125" customWidth="1"/>
    <col min="25" max="32" width="11.85546875" customWidth="1"/>
  </cols>
  <sheetData>
    <row r="1" spans="2:18" x14ac:dyDescent="0.25">
      <c r="B1" s="91" t="s">
        <v>73</v>
      </c>
      <c r="C1" s="91"/>
      <c r="D1" s="93"/>
      <c r="F1" s="1"/>
    </row>
    <row r="2" spans="2:18" x14ac:dyDescent="0.25">
      <c r="B2" s="91" t="s">
        <v>74</v>
      </c>
      <c r="C2" s="96"/>
      <c r="D2" s="93"/>
      <c r="F2" s="1"/>
    </row>
    <row r="3" spans="2:18" x14ac:dyDescent="0.25">
      <c r="B3" s="92" t="s">
        <v>75</v>
      </c>
      <c r="C3" s="96"/>
      <c r="D3" s="93"/>
      <c r="F3" s="1"/>
    </row>
    <row r="4" spans="2:18" x14ac:dyDescent="0.25">
      <c r="B4" s="91" t="s">
        <v>76</v>
      </c>
      <c r="C4" s="97"/>
      <c r="D4" s="93"/>
    </row>
    <row r="5" spans="2:18" s="59" customFormat="1" ht="25.5" x14ac:dyDescent="0.25">
      <c r="B5" s="56" t="s">
        <v>77</v>
      </c>
      <c r="C5" s="57" t="s">
        <v>78</v>
      </c>
      <c r="D5" s="57" t="s">
        <v>79</v>
      </c>
      <c r="E5" s="57" t="s">
        <v>80</v>
      </c>
      <c r="F5" s="57" t="s">
        <v>81</v>
      </c>
      <c r="G5" s="58" t="s">
        <v>82</v>
      </c>
      <c r="H5" s="58" t="s">
        <v>83</v>
      </c>
      <c r="I5" s="58" t="s">
        <v>84</v>
      </c>
      <c r="J5" s="58" t="s">
        <v>85</v>
      </c>
      <c r="K5" s="58" t="s">
        <v>1</v>
      </c>
      <c r="L5" s="58" t="s">
        <v>12</v>
      </c>
      <c r="M5" s="58" t="s">
        <v>3</v>
      </c>
      <c r="N5" s="58" t="s">
        <v>86</v>
      </c>
      <c r="O5" s="58" t="s">
        <v>87</v>
      </c>
      <c r="P5" s="77" t="s">
        <v>88</v>
      </c>
      <c r="Q5" s="58" t="s">
        <v>12</v>
      </c>
      <c r="R5" s="78" t="s">
        <v>89</v>
      </c>
    </row>
    <row r="6" spans="2:18" x14ac:dyDescent="0.25"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x14ac:dyDescent="0.25">
      <c r="J7" s="6"/>
      <c r="K7" s="6"/>
    </row>
    <row r="8" spans="2:18" x14ac:dyDescent="0.25">
      <c r="B8" s="2" t="s">
        <v>90</v>
      </c>
      <c r="C8" s="10" t="s">
        <v>138</v>
      </c>
      <c r="D8" s="11">
        <v>2024</v>
      </c>
      <c r="E8" s="11">
        <v>1614011</v>
      </c>
      <c r="F8" s="11" t="s">
        <v>91</v>
      </c>
      <c r="G8">
        <v>2013</v>
      </c>
      <c r="H8" s="4">
        <f>D8-G8</f>
        <v>11</v>
      </c>
      <c r="I8" s="13">
        <v>3</v>
      </c>
      <c r="J8" s="5">
        <f>810-(810*0.27342)</f>
        <v>588.52980000000002</v>
      </c>
      <c r="K8" s="13">
        <f>J8*I8</f>
        <v>1765.5894000000001</v>
      </c>
      <c r="L8" s="13">
        <f>K8*0.05</f>
        <v>88.279470000000003</v>
      </c>
      <c r="M8" s="13">
        <f t="shared" ref="M8:M9" si="0">K8+L8</f>
        <v>1853.86887</v>
      </c>
      <c r="N8" s="13">
        <f>'YUB Scale of Costs'!$D$9</f>
        <v>320</v>
      </c>
      <c r="O8" s="13">
        <f t="shared" ref="O8:O9" si="1">K8</f>
        <v>1765.5894000000001</v>
      </c>
      <c r="P8" s="13">
        <f>I8*N8</f>
        <v>960</v>
      </c>
      <c r="Q8" s="13">
        <f t="shared" ref="Q8:Q9" si="2">L8</f>
        <v>88.279470000000003</v>
      </c>
      <c r="R8" s="13">
        <f>I8*(J8-N8)</f>
        <v>805.58940000000007</v>
      </c>
    </row>
    <row r="9" spans="2:18" x14ac:dyDescent="0.25">
      <c r="B9" s="2"/>
      <c r="C9" s="10"/>
      <c r="D9" s="11">
        <v>2024</v>
      </c>
      <c r="E9" s="11"/>
      <c r="F9" s="11" t="s">
        <v>147</v>
      </c>
      <c r="G9">
        <v>2022</v>
      </c>
      <c r="H9" s="4">
        <f>D9-G9</f>
        <v>2</v>
      </c>
      <c r="I9" s="13">
        <v>2.1</v>
      </c>
      <c r="J9" s="5">
        <f>500-(500*0.27333)</f>
        <v>363.33499999999998</v>
      </c>
      <c r="K9" s="13">
        <f>J9*I9</f>
        <v>763.00350000000003</v>
      </c>
      <c r="L9" s="13">
        <f>K9*0.05</f>
        <v>38.150175000000004</v>
      </c>
      <c r="M9" s="13">
        <f t="shared" si="0"/>
        <v>801.15367500000002</v>
      </c>
      <c r="N9" s="13">
        <f>'YUB Scale of Costs'!$D$7</f>
        <v>240</v>
      </c>
      <c r="O9" s="13">
        <f t="shared" si="1"/>
        <v>763.00350000000003</v>
      </c>
      <c r="P9" s="13">
        <f>I9*N9</f>
        <v>504</v>
      </c>
      <c r="Q9" s="13">
        <f t="shared" si="2"/>
        <v>38.150175000000004</v>
      </c>
      <c r="R9" s="13">
        <f>I9*(J9-N9)</f>
        <v>259.00349999999997</v>
      </c>
    </row>
    <row r="10" spans="2:18" x14ac:dyDescent="0.25">
      <c r="B10" s="2"/>
      <c r="C10" s="7"/>
      <c r="F10" s="2"/>
      <c r="G10" s="3"/>
      <c r="H10" s="3"/>
      <c r="I10" s="3"/>
      <c r="J10" s="3"/>
      <c r="K10" s="55">
        <f>SUM(K8:K9)</f>
        <v>2528.5929000000001</v>
      </c>
      <c r="L10" s="55">
        <f t="shared" ref="L10:M10" si="3">SUM(L8:L9)</f>
        <v>126.42964500000001</v>
      </c>
      <c r="M10" s="55">
        <f t="shared" si="3"/>
        <v>2655.0225449999998</v>
      </c>
      <c r="N10" s="55"/>
      <c r="O10" s="55">
        <f t="shared" ref="O10:R10" si="4">SUM(O8:O9)</f>
        <v>2528.5929000000001</v>
      </c>
      <c r="P10" s="55">
        <f>SUM(P8:P9)</f>
        <v>1464</v>
      </c>
      <c r="Q10" s="55">
        <f t="shared" si="4"/>
        <v>126.42964500000001</v>
      </c>
      <c r="R10" s="55">
        <f t="shared" si="4"/>
        <v>1064.5929000000001</v>
      </c>
    </row>
    <row r="11" spans="2:18" x14ac:dyDescent="0.25">
      <c r="G11" s="3"/>
      <c r="H11" s="3"/>
      <c r="I11" s="3"/>
      <c r="J11" s="3"/>
      <c r="K11" s="14"/>
      <c r="L11" s="14"/>
      <c r="M11" s="14"/>
      <c r="N11" s="14"/>
      <c r="O11" s="14"/>
      <c r="P11" s="14"/>
      <c r="Q11" s="14"/>
      <c r="R11" s="14"/>
    </row>
    <row r="12" spans="2:18" x14ac:dyDescent="0.25">
      <c r="B12" s="2" t="s">
        <v>37</v>
      </c>
      <c r="C12" s="155" t="s">
        <v>139</v>
      </c>
      <c r="D12" s="20">
        <v>2025</v>
      </c>
      <c r="E12" s="11">
        <v>1617998</v>
      </c>
      <c r="F12" s="11" t="s">
        <v>91</v>
      </c>
      <c r="G12">
        <v>2013</v>
      </c>
      <c r="H12" s="4">
        <f>D12-G12</f>
        <v>12</v>
      </c>
      <c r="I12" s="94">
        <v>1.2</v>
      </c>
      <c r="J12" s="94">
        <f>875*(1-0.15)</f>
        <v>743.75</v>
      </c>
      <c r="K12" s="94">
        <f>J12*I12</f>
        <v>892.5</v>
      </c>
      <c r="L12" s="94">
        <f>K12*0.05</f>
        <v>44.625</v>
      </c>
      <c r="M12" s="94">
        <f>K12+L12</f>
        <v>937.125</v>
      </c>
      <c r="N12" s="94">
        <f>'YUB Scale of Costs'!$D$9</f>
        <v>320</v>
      </c>
      <c r="O12" s="94">
        <f>K12</f>
        <v>892.5</v>
      </c>
      <c r="P12" s="94">
        <f>I12*N12</f>
        <v>384</v>
      </c>
      <c r="Q12" s="94">
        <f>L12</f>
        <v>44.625</v>
      </c>
      <c r="R12" s="94">
        <f>I12*(J12-N12)</f>
        <v>508.5</v>
      </c>
    </row>
    <row r="13" spans="2:18" x14ac:dyDescent="0.25">
      <c r="B13" s="2"/>
      <c r="C13" s="156"/>
      <c r="D13" s="20">
        <v>2025</v>
      </c>
      <c r="E13" s="157"/>
      <c r="F13" s="11" t="s">
        <v>147</v>
      </c>
      <c r="G13">
        <v>2022</v>
      </c>
      <c r="H13" s="4">
        <f>D13-G13</f>
        <v>3</v>
      </c>
      <c r="I13" s="94">
        <v>0.7</v>
      </c>
      <c r="J13" s="94">
        <f>595*(1-0.15)</f>
        <v>505.75</v>
      </c>
      <c r="K13" s="94">
        <f>J13*I13</f>
        <v>354.02499999999998</v>
      </c>
      <c r="L13" s="94">
        <f>K13*0.05</f>
        <v>17.701249999999998</v>
      </c>
      <c r="M13" s="94">
        <f>K13+L13</f>
        <v>371.72624999999999</v>
      </c>
      <c r="N13" s="94">
        <f>'YUB Scale of Costs'!$D$7</f>
        <v>240</v>
      </c>
      <c r="O13" s="94">
        <f>K13</f>
        <v>354.02499999999998</v>
      </c>
      <c r="P13" s="94">
        <f>I13*N13</f>
        <v>168</v>
      </c>
      <c r="Q13" s="94">
        <f>L13</f>
        <v>17.701249999999998</v>
      </c>
      <c r="R13" s="94">
        <f>I13*(J13-N13)</f>
        <v>186.02499999999998</v>
      </c>
    </row>
    <row r="14" spans="2:18" x14ac:dyDescent="0.25">
      <c r="B14" s="2"/>
      <c r="C14" s="156"/>
      <c r="D14" s="157"/>
      <c r="E14" s="157"/>
      <c r="F14" s="2"/>
      <c r="G14" s="3"/>
      <c r="H14" s="3"/>
      <c r="I14" s="3"/>
      <c r="J14" s="3"/>
      <c r="K14" s="55">
        <f>SUM(K12:K13)</f>
        <v>1246.5250000000001</v>
      </c>
      <c r="L14" s="55">
        <f>SUM(L12:L13)</f>
        <v>62.326250000000002</v>
      </c>
      <c r="M14" s="55">
        <f>SUM(M12:M13)</f>
        <v>1308.8512499999999</v>
      </c>
      <c r="N14" s="55"/>
      <c r="O14" s="55">
        <f>SUM(O12:O13)</f>
        <v>1246.5250000000001</v>
      </c>
      <c r="P14" s="55">
        <f>SUM(P12:P13)</f>
        <v>552</v>
      </c>
      <c r="Q14" s="55">
        <f>SUM(Q12:Q13)</f>
        <v>62.326250000000002</v>
      </c>
      <c r="R14" s="55">
        <f>SUM(R12:R13)</f>
        <v>694.52499999999998</v>
      </c>
    </row>
    <row r="15" spans="2:18" x14ac:dyDescent="0.25">
      <c r="B15" s="2"/>
      <c r="C15" s="156"/>
      <c r="D15" s="157"/>
      <c r="E15" s="157"/>
      <c r="F15" s="2"/>
      <c r="G15" s="3"/>
      <c r="H15" s="3"/>
      <c r="I15" s="3"/>
      <c r="J15" s="3"/>
      <c r="K15" s="14"/>
      <c r="L15" s="14"/>
      <c r="M15" s="14"/>
      <c r="N15" s="14"/>
      <c r="O15" s="14"/>
      <c r="P15" s="14"/>
      <c r="Q15" s="14"/>
      <c r="R15" s="14"/>
    </row>
    <row r="16" spans="2:18" x14ac:dyDescent="0.25">
      <c r="B16" s="2" t="s">
        <v>37</v>
      </c>
      <c r="C16" s="10" t="s">
        <v>140</v>
      </c>
      <c r="D16" s="11">
        <v>2025</v>
      </c>
      <c r="E16" s="11">
        <v>1621763</v>
      </c>
      <c r="F16" s="11" t="s">
        <v>91</v>
      </c>
      <c r="G16">
        <v>2013</v>
      </c>
      <c r="H16" s="4">
        <f>D16-G16</f>
        <v>12</v>
      </c>
      <c r="I16" s="13">
        <v>2.1</v>
      </c>
      <c r="J16" s="94">
        <f>875*(1-0.15)</f>
        <v>743.75</v>
      </c>
      <c r="K16" s="13">
        <f>J16*I16</f>
        <v>1561.875</v>
      </c>
      <c r="L16" s="13">
        <f>K16*0.05</f>
        <v>78.09375</v>
      </c>
      <c r="M16" s="13">
        <f t="shared" ref="M16" si="5">K16+L16</f>
        <v>1639.96875</v>
      </c>
      <c r="N16" s="13">
        <f>'YUB Scale of Costs'!$D$9</f>
        <v>320</v>
      </c>
      <c r="O16" s="13">
        <f t="shared" ref="O16:O17" si="6">K16</f>
        <v>1561.875</v>
      </c>
      <c r="P16" s="13">
        <f>I16*N16</f>
        <v>672</v>
      </c>
      <c r="Q16" s="13">
        <f t="shared" ref="Q16:Q17" si="7">L16</f>
        <v>78.09375</v>
      </c>
      <c r="R16" s="13">
        <f>I16*(J16-N16)</f>
        <v>889.875</v>
      </c>
    </row>
    <row r="17" spans="2:18" x14ac:dyDescent="0.25">
      <c r="B17" s="2"/>
      <c r="C17" s="10"/>
      <c r="D17" s="11"/>
      <c r="E17" s="11"/>
      <c r="F17" s="20"/>
      <c r="H17" s="4"/>
      <c r="I17" s="13"/>
      <c r="J17" s="13"/>
      <c r="K17" s="13"/>
      <c r="L17" s="13">
        <f>K17*0.05</f>
        <v>0</v>
      </c>
      <c r="M17" s="13">
        <f t="shared" ref="M17" si="8">K17+L17</f>
        <v>0</v>
      </c>
      <c r="N17" s="158"/>
      <c r="O17" s="13">
        <f t="shared" si="6"/>
        <v>0</v>
      </c>
      <c r="P17" s="13"/>
      <c r="Q17" s="13">
        <f t="shared" si="7"/>
        <v>0</v>
      </c>
      <c r="R17" s="13"/>
    </row>
    <row r="18" spans="2:18" x14ac:dyDescent="0.25">
      <c r="B18" s="2"/>
      <c r="C18" s="7"/>
      <c r="F18" s="2"/>
      <c r="G18" s="3"/>
      <c r="H18" s="3"/>
      <c r="I18" s="3"/>
      <c r="J18" s="3"/>
      <c r="K18" s="55">
        <f>SUM(K16:K17)</f>
        <v>1561.875</v>
      </c>
      <c r="L18" s="55">
        <f>SUM(L16:L17)</f>
        <v>78.09375</v>
      </c>
      <c r="M18" s="55">
        <f>SUM(M16:M17)</f>
        <v>1639.96875</v>
      </c>
      <c r="N18" s="55"/>
      <c r="O18" s="55">
        <f>SUM(O16:O17)</f>
        <v>1561.875</v>
      </c>
      <c r="P18" s="55">
        <f>SUM(P16:P17)</f>
        <v>672</v>
      </c>
      <c r="Q18" s="55">
        <f>SUM(Q16:Q17)</f>
        <v>78.09375</v>
      </c>
      <c r="R18" s="55">
        <f>SUM(R16:R17)</f>
        <v>889.875</v>
      </c>
    </row>
    <row r="19" spans="2:18" x14ac:dyDescent="0.25">
      <c r="B19" s="2"/>
      <c r="C19" s="7"/>
      <c r="F19" s="2"/>
      <c r="G19" s="3"/>
      <c r="H19" s="3"/>
      <c r="I19" s="3"/>
      <c r="J19" s="3"/>
      <c r="K19" s="14"/>
      <c r="L19" s="14"/>
      <c r="M19" s="14"/>
      <c r="N19" s="14"/>
      <c r="O19" s="14"/>
      <c r="P19" s="14"/>
      <c r="Q19" s="14"/>
      <c r="R19" s="14"/>
    </row>
    <row r="20" spans="2:18" x14ac:dyDescent="0.25">
      <c r="B20" s="2" t="s">
        <v>37</v>
      </c>
      <c r="C20" s="10" t="s">
        <v>141</v>
      </c>
      <c r="D20" s="11">
        <v>2025</v>
      </c>
      <c r="E20" s="11">
        <v>1627190</v>
      </c>
      <c r="F20" s="11" t="s">
        <v>91</v>
      </c>
      <c r="G20">
        <v>2013</v>
      </c>
      <c r="H20" s="4">
        <f>D20-G20</f>
        <v>12</v>
      </c>
      <c r="I20" s="94">
        <v>9.4</v>
      </c>
      <c r="J20" s="94">
        <f>875*(1-0.15)</f>
        <v>743.75</v>
      </c>
      <c r="K20" s="94">
        <f>J20*I20</f>
        <v>6991.25</v>
      </c>
      <c r="L20" s="94">
        <f>K20*0.05</f>
        <v>349.5625</v>
      </c>
      <c r="M20" s="94">
        <f>K20+L20</f>
        <v>7340.8125</v>
      </c>
      <c r="N20" s="94">
        <f>'YUB Scale of Costs'!$D$9</f>
        <v>320</v>
      </c>
      <c r="O20" s="94">
        <f>K20</f>
        <v>6991.25</v>
      </c>
      <c r="P20" s="94">
        <f>I20*N20</f>
        <v>3008</v>
      </c>
      <c r="Q20" s="94">
        <f>L20</f>
        <v>349.5625</v>
      </c>
      <c r="R20" s="94">
        <f>I20*(J20-N20)</f>
        <v>3983.25</v>
      </c>
    </row>
    <row r="21" spans="2:18" x14ac:dyDescent="0.25">
      <c r="B21" s="2"/>
      <c r="D21" s="11">
        <v>2025</v>
      </c>
      <c r="E21" s="11"/>
      <c r="F21" s="11" t="s">
        <v>147</v>
      </c>
      <c r="G21">
        <v>2022</v>
      </c>
      <c r="H21" s="4">
        <f>D21-G21</f>
        <v>3</v>
      </c>
      <c r="I21" s="94">
        <v>17.899999999999999</v>
      </c>
      <c r="J21" s="94">
        <f>595*(1-0.15)</f>
        <v>505.75</v>
      </c>
      <c r="K21" s="94">
        <f>J21*I21</f>
        <v>9052.9249999999993</v>
      </c>
      <c r="L21" s="94">
        <f>K21*0.05</f>
        <v>452.64625000000001</v>
      </c>
      <c r="M21" s="94">
        <f>K21+L21</f>
        <v>9505.5712499999991</v>
      </c>
      <c r="N21" s="94">
        <f>'YUB Scale of Costs'!$D$7</f>
        <v>240</v>
      </c>
      <c r="O21" s="94">
        <f>K21</f>
        <v>9052.9249999999993</v>
      </c>
      <c r="P21" s="94">
        <f>I21*N21</f>
        <v>4296</v>
      </c>
      <c r="Q21" s="94">
        <f>L21</f>
        <v>452.64625000000001</v>
      </c>
      <c r="R21" s="94">
        <f>I21*(J21-N21)</f>
        <v>4756.9249999999993</v>
      </c>
    </row>
    <row r="22" spans="2:18" x14ac:dyDescent="0.25">
      <c r="B22" s="2"/>
      <c r="C22" s="10"/>
      <c r="D22" s="11"/>
      <c r="E22" s="11"/>
      <c r="F22" s="20"/>
      <c r="H22" s="4"/>
      <c r="I22" s="94"/>
      <c r="J22" s="94"/>
      <c r="K22" s="94"/>
      <c r="L22" s="94"/>
      <c r="M22" s="94"/>
      <c r="N22" s="159"/>
      <c r="O22" s="94"/>
      <c r="P22" s="94"/>
      <c r="Q22" s="94">
        <f>L22</f>
        <v>0</v>
      </c>
      <c r="R22" s="94"/>
    </row>
    <row r="23" spans="2:18" x14ac:dyDescent="0.25">
      <c r="B23" s="2"/>
      <c r="C23" s="7"/>
      <c r="F23" s="2"/>
      <c r="G23" s="3"/>
      <c r="H23" s="3"/>
      <c r="I23" s="3"/>
      <c r="J23" s="3"/>
      <c r="K23" s="55">
        <f>SUM(K20:K22)</f>
        <v>16044.174999999999</v>
      </c>
      <c r="L23" s="55">
        <f>SUM(L20:L22)</f>
        <v>802.20875000000001</v>
      </c>
      <c r="M23" s="55">
        <f>SUM(M20:M22)</f>
        <v>16846.383750000001</v>
      </c>
      <c r="N23" s="55"/>
      <c r="O23" s="55">
        <f>SUM(O20:O22)</f>
        <v>16044.174999999999</v>
      </c>
      <c r="P23" s="55">
        <f>SUM(P20:P22)</f>
        <v>7304</v>
      </c>
      <c r="Q23" s="55">
        <f>SUM(Q20:Q22)</f>
        <v>802.20875000000001</v>
      </c>
      <c r="R23" s="55">
        <f>SUM(R20:R22)</f>
        <v>8740.1749999999993</v>
      </c>
    </row>
    <row r="24" spans="2:18" x14ac:dyDescent="0.25">
      <c r="B24" s="2"/>
      <c r="C24" s="7"/>
      <c r="F24" s="2"/>
      <c r="G24" s="3"/>
      <c r="H24" s="3"/>
      <c r="I24" s="3"/>
      <c r="J24" s="3"/>
      <c r="K24" s="14"/>
      <c r="L24" s="14"/>
      <c r="M24" s="14"/>
      <c r="N24" s="14"/>
      <c r="O24" s="14"/>
      <c r="P24" s="14"/>
      <c r="Q24" s="14"/>
      <c r="R24" s="14"/>
    </row>
    <row r="25" spans="2:18" x14ac:dyDescent="0.25">
      <c r="B25" s="2" t="s">
        <v>90</v>
      </c>
      <c r="C25" s="10" t="s">
        <v>142</v>
      </c>
      <c r="D25" s="11">
        <v>2025</v>
      </c>
      <c r="E25">
        <v>1631701</v>
      </c>
      <c r="F25" s="11" t="s">
        <v>91</v>
      </c>
      <c r="G25" s="160">
        <v>2013</v>
      </c>
      <c r="H25" s="4">
        <f t="shared" ref="H25:H26" si="9">D25-G25</f>
        <v>12</v>
      </c>
      <c r="I25" s="14">
        <v>5.3</v>
      </c>
      <c r="J25" s="94">
        <f>875*(1-0.15)</f>
        <v>743.75</v>
      </c>
      <c r="K25" s="13">
        <f t="shared" ref="K25:K26" si="10">J25*I25</f>
        <v>3941.875</v>
      </c>
      <c r="L25" s="13">
        <f t="shared" ref="L25:L26" si="11">K25*0.05</f>
        <v>197.09375</v>
      </c>
      <c r="M25" s="13">
        <f t="shared" ref="M25:M26" si="12">K25+L25</f>
        <v>4138.96875</v>
      </c>
      <c r="N25" s="14">
        <f>N38</f>
        <v>320</v>
      </c>
      <c r="O25" s="13">
        <f t="shared" ref="O25:O26" si="13">K25</f>
        <v>3941.875</v>
      </c>
      <c r="P25" s="13">
        <f t="shared" ref="P25:P26" si="14">I25*N25</f>
        <v>1696</v>
      </c>
      <c r="Q25" s="13">
        <f t="shared" ref="Q25:Q26" si="15">L25</f>
        <v>197.09375</v>
      </c>
      <c r="R25" s="13">
        <f t="shared" ref="R25:R26" si="16">I25*(J25-N25)</f>
        <v>2245.875</v>
      </c>
    </row>
    <row r="26" spans="2:18" x14ac:dyDescent="0.25">
      <c r="B26" s="2"/>
      <c r="C26" s="7"/>
      <c r="D26" s="11">
        <v>2025</v>
      </c>
      <c r="F26" s="11" t="s">
        <v>147</v>
      </c>
      <c r="G26" s="160">
        <v>2022</v>
      </c>
      <c r="H26" s="4">
        <f t="shared" si="9"/>
        <v>3</v>
      </c>
      <c r="I26" s="14">
        <v>9</v>
      </c>
      <c r="J26" s="94">
        <f>595*(1-0.15)</f>
        <v>505.75</v>
      </c>
      <c r="K26" s="13">
        <f t="shared" si="10"/>
        <v>4551.75</v>
      </c>
      <c r="L26" s="13">
        <f t="shared" si="11"/>
        <v>227.58750000000001</v>
      </c>
      <c r="M26" s="13">
        <f t="shared" si="12"/>
        <v>4779.3374999999996</v>
      </c>
      <c r="N26" s="14">
        <f>N39</f>
        <v>240</v>
      </c>
      <c r="O26" s="13">
        <f t="shared" si="13"/>
        <v>4551.75</v>
      </c>
      <c r="P26" s="13">
        <f t="shared" si="14"/>
        <v>2160</v>
      </c>
      <c r="Q26" s="13">
        <f t="shared" si="15"/>
        <v>227.58750000000001</v>
      </c>
      <c r="R26" s="13">
        <f t="shared" si="16"/>
        <v>2391.75</v>
      </c>
    </row>
    <row r="27" spans="2:18" x14ac:dyDescent="0.25">
      <c r="B27" s="1"/>
      <c r="D27" s="11"/>
      <c r="E27" s="11"/>
      <c r="F27" s="11"/>
      <c r="G27" s="160"/>
      <c r="H27" s="4"/>
      <c r="I27" s="13"/>
      <c r="J27" s="13"/>
      <c r="K27" s="13"/>
      <c r="L27" s="13"/>
      <c r="M27" s="13"/>
      <c r="N27" s="95"/>
      <c r="O27" s="13"/>
      <c r="P27" s="13"/>
      <c r="Q27" s="13"/>
      <c r="R27" s="13"/>
    </row>
    <row r="28" spans="2:18" x14ac:dyDescent="0.25">
      <c r="B28" s="2"/>
      <c r="C28" s="10"/>
      <c r="D28" s="11"/>
      <c r="E28" s="11"/>
      <c r="F28" s="11"/>
      <c r="G28" s="154"/>
      <c r="H28" s="4"/>
      <c r="I28" s="13"/>
      <c r="J28" s="13"/>
      <c r="K28" s="55">
        <f>SUM(K25:K27)</f>
        <v>8493.625</v>
      </c>
      <c r="L28" s="55">
        <f>SUM(L25:L27)</f>
        <v>424.68124999999998</v>
      </c>
      <c r="M28" s="55">
        <f>SUM(M25:M27)</f>
        <v>8918.3062499999996</v>
      </c>
      <c r="N28" s="55"/>
      <c r="O28" s="55">
        <f>SUM(O25:O27)</f>
        <v>8493.625</v>
      </c>
      <c r="P28" s="55">
        <f>SUM(P25:P27)</f>
        <v>3856</v>
      </c>
      <c r="Q28" s="55">
        <f>SUM(Q25:Q27)</f>
        <v>424.68124999999998</v>
      </c>
      <c r="R28" s="55">
        <f>SUM(R25:R27)</f>
        <v>4637.625</v>
      </c>
    </row>
    <row r="29" spans="2:18" x14ac:dyDescent="0.25">
      <c r="B29" s="2"/>
      <c r="C29" s="10"/>
      <c r="D29" s="11"/>
      <c r="E29" s="11"/>
      <c r="F29" s="11"/>
      <c r="H29" s="4"/>
      <c r="I29" s="13"/>
      <c r="J29" s="13"/>
      <c r="K29" s="14"/>
      <c r="L29" s="14"/>
      <c r="M29" s="14"/>
      <c r="N29" s="14"/>
      <c r="O29" s="14"/>
      <c r="P29" s="14"/>
      <c r="Q29" s="14"/>
      <c r="R29" s="14"/>
    </row>
    <row r="30" spans="2:18" x14ac:dyDescent="0.25">
      <c r="B30" s="2" t="s">
        <v>151</v>
      </c>
      <c r="C30" s="10" t="s">
        <v>143</v>
      </c>
      <c r="D30" s="11">
        <v>2025</v>
      </c>
      <c r="E30" s="11">
        <v>1637757</v>
      </c>
      <c r="F30" s="11" t="s">
        <v>91</v>
      </c>
      <c r="G30" s="160">
        <v>2013</v>
      </c>
      <c r="H30" s="4">
        <f t="shared" ref="H30:H31" si="17">D30-G30</f>
        <v>12</v>
      </c>
      <c r="I30" s="13">
        <v>0.9</v>
      </c>
      <c r="J30" s="94">
        <f>875*(1-0.15)</f>
        <v>743.75</v>
      </c>
      <c r="K30" s="13">
        <f>J30*I30</f>
        <v>669.375</v>
      </c>
      <c r="L30" s="13">
        <f>K30*0.05</f>
        <v>33.46875</v>
      </c>
      <c r="M30" s="13">
        <f t="shared" ref="M30" si="18">K30+L30</f>
        <v>702.84375</v>
      </c>
      <c r="N30" s="13">
        <v>320</v>
      </c>
      <c r="O30" s="13">
        <f t="shared" ref="O30" si="19">K30</f>
        <v>669.375</v>
      </c>
      <c r="P30" s="13">
        <f>I30*N30</f>
        <v>288</v>
      </c>
      <c r="Q30" s="13">
        <f t="shared" ref="Q30" si="20">L30</f>
        <v>33.46875</v>
      </c>
      <c r="R30" s="13">
        <f>I30*(J30-N30)</f>
        <v>381.375</v>
      </c>
    </row>
    <row r="31" spans="2:18" x14ac:dyDescent="0.25">
      <c r="B31" s="2"/>
      <c r="C31" s="10"/>
      <c r="D31" s="11">
        <v>2025</v>
      </c>
      <c r="E31" s="11"/>
      <c r="F31" s="11" t="s">
        <v>147</v>
      </c>
      <c r="G31" s="160">
        <v>2022</v>
      </c>
      <c r="H31" s="4">
        <f t="shared" si="17"/>
        <v>3</v>
      </c>
      <c r="I31" s="13">
        <v>0.1</v>
      </c>
      <c r="J31" s="94">
        <f>595*(1-0.15)</f>
        <v>505.75</v>
      </c>
      <c r="K31" s="13">
        <f t="shared" ref="K31" si="21">J31*I31</f>
        <v>50.575000000000003</v>
      </c>
      <c r="L31" s="13">
        <f t="shared" ref="L31" si="22">K31*0.05</f>
        <v>2.5287500000000005</v>
      </c>
      <c r="M31" s="13">
        <f t="shared" ref="M31" si="23">K31+L31</f>
        <v>53.103750000000005</v>
      </c>
      <c r="N31" s="13">
        <v>240</v>
      </c>
      <c r="O31" s="13">
        <f t="shared" ref="O31" si="24">K31</f>
        <v>50.575000000000003</v>
      </c>
      <c r="P31" s="13">
        <f t="shared" ref="P31" si="25">I31*N31</f>
        <v>24</v>
      </c>
      <c r="Q31" s="13">
        <f t="shared" ref="Q31" si="26">L31</f>
        <v>2.5287500000000005</v>
      </c>
      <c r="R31" s="13">
        <f t="shared" ref="R31" si="27">I31*(J31-N31)</f>
        <v>26.575000000000003</v>
      </c>
    </row>
    <row r="32" spans="2:18" x14ac:dyDescent="0.25">
      <c r="B32" s="2"/>
      <c r="C32" s="10"/>
      <c r="D32" s="11"/>
      <c r="E32" s="11"/>
      <c r="F32" s="11"/>
      <c r="G32" s="154"/>
      <c r="H32" s="4"/>
      <c r="I32" s="13"/>
      <c r="J32" s="13"/>
      <c r="K32" s="55">
        <f>SUM(K30:K31)</f>
        <v>719.95</v>
      </c>
      <c r="L32" s="55">
        <f>SUM(L30:L31)</f>
        <v>35.997500000000002</v>
      </c>
      <c r="M32" s="55">
        <f>SUM(M30:M31)</f>
        <v>755.94749999999999</v>
      </c>
      <c r="N32" s="55"/>
      <c r="O32" s="55">
        <f>SUM(O30:O31)</f>
        <v>719.95</v>
      </c>
      <c r="P32" s="55">
        <f>SUM(P30:P31)</f>
        <v>312</v>
      </c>
      <c r="Q32" s="55">
        <f>SUM(Q30:Q31)</f>
        <v>35.997500000000002</v>
      </c>
      <c r="R32" s="55">
        <f>SUM(R30:R31)</f>
        <v>407.95</v>
      </c>
    </row>
    <row r="33" spans="2:19" x14ac:dyDescent="0.25">
      <c r="B33" s="2"/>
      <c r="C33" s="10"/>
      <c r="D33" s="11"/>
      <c r="E33" s="11"/>
      <c r="F33" s="11"/>
      <c r="H33" s="4"/>
      <c r="I33" s="13"/>
      <c r="J33" s="13"/>
      <c r="K33" s="14"/>
      <c r="L33" s="14"/>
      <c r="M33" s="14"/>
      <c r="N33" s="14"/>
      <c r="O33" s="14"/>
      <c r="P33" s="14"/>
      <c r="Q33" s="14"/>
      <c r="R33" s="14"/>
    </row>
    <row r="34" spans="2:19" x14ac:dyDescent="0.25">
      <c r="B34" s="2" t="s">
        <v>151</v>
      </c>
      <c r="C34" s="10" t="s">
        <v>144</v>
      </c>
      <c r="D34" s="11">
        <v>2025</v>
      </c>
      <c r="E34" s="11">
        <v>1641007</v>
      </c>
      <c r="F34" s="11" t="s">
        <v>91</v>
      </c>
      <c r="G34">
        <v>2013</v>
      </c>
      <c r="H34" s="4">
        <f>D34-G34</f>
        <v>12</v>
      </c>
      <c r="I34" s="13">
        <v>7.6</v>
      </c>
      <c r="J34" s="5">
        <f>875-(875*0.15)</f>
        <v>743.75</v>
      </c>
      <c r="K34" s="5">
        <f>J34*I34</f>
        <v>5652.5</v>
      </c>
      <c r="L34" s="5">
        <f>K34*0.05</f>
        <v>282.625</v>
      </c>
      <c r="M34" s="5">
        <f t="shared" ref="M34:M35" si="28">K34+L34</f>
        <v>5935.125</v>
      </c>
      <c r="N34" s="5">
        <f>'YUB Scale of Costs'!$D$9</f>
        <v>320</v>
      </c>
      <c r="O34" s="5">
        <f t="shared" ref="O34:O35" si="29">K34</f>
        <v>5652.5</v>
      </c>
      <c r="P34" s="13">
        <f>I34*N34</f>
        <v>2432</v>
      </c>
      <c r="Q34" s="5">
        <f t="shared" ref="Q34:Q35" si="30">L34</f>
        <v>282.625</v>
      </c>
      <c r="R34" s="5">
        <f>I34*(J34-N34)</f>
        <v>3220.5</v>
      </c>
      <c r="S34" s="6"/>
    </row>
    <row r="35" spans="2:19" x14ac:dyDescent="0.25">
      <c r="B35" s="2"/>
      <c r="C35" s="10"/>
      <c r="D35" s="11">
        <v>2025</v>
      </c>
      <c r="E35" s="11"/>
      <c r="F35" s="11" t="s">
        <v>147</v>
      </c>
      <c r="G35">
        <v>2022</v>
      </c>
      <c r="H35" s="4">
        <f>D35-G35</f>
        <v>3</v>
      </c>
      <c r="I35" s="13">
        <v>19.3</v>
      </c>
      <c r="J35" s="5">
        <f>595-(595*0.15)</f>
        <v>505.75</v>
      </c>
      <c r="K35" s="5">
        <f>J35*I35</f>
        <v>9760.9750000000004</v>
      </c>
      <c r="L35" s="5">
        <f>K35*0.05</f>
        <v>488.04875000000004</v>
      </c>
      <c r="M35" s="5">
        <f t="shared" si="28"/>
        <v>10249.02375</v>
      </c>
      <c r="N35" s="5">
        <f>'YUB Scale of Costs'!$D$7</f>
        <v>240</v>
      </c>
      <c r="O35" s="5">
        <f t="shared" si="29"/>
        <v>9760.9750000000004</v>
      </c>
      <c r="P35" s="13">
        <f>I35*N35</f>
        <v>4632</v>
      </c>
      <c r="Q35" s="5">
        <f t="shared" si="30"/>
        <v>488.04875000000004</v>
      </c>
      <c r="R35" s="5">
        <f>I35*(J35-N35)</f>
        <v>5128.9750000000004</v>
      </c>
    </row>
    <row r="36" spans="2:19" x14ac:dyDescent="0.25">
      <c r="B36" s="2"/>
      <c r="C36" s="7"/>
      <c r="F36" s="2"/>
      <c r="G36" s="3"/>
      <c r="H36" s="3"/>
      <c r="I36" s="3"/>
      <c r="J36" s="3"/>
      <c r="K36" s="8">
        <f>SUM(K34:K35)</f>
        <v>15413.475</v>
      </c>
      <c r="L36" s="8">
        <f t="shared" ref="L36:M36" si="31">SUM(L34:L35)</f>
        <v>770.67375000000004</v>
      </c>
      <c r="M36" s="8">
        <f t="shared" si="31"/>
        <v>16184.14875</v>
      </c>
      <c r="N36" s="8"/>
      <c r="O36" s="8">
        <f t="shared" ref="O36" si="32">SUM(O34:O35)</f>
        <v>15413.475</v>
      </c>
      <c r="P36" s="8">
        <f>SUM(P34:P35)</f>
        <v>7064</v>
      </c>
      <c r="Q36" s="8">
        <f t="shared" ref="Q36:R36" si="33">SUM(Q34:Q35)</f>
        <v>770.67375000000004</v>
      </c>
      <c r="R36" s="8">
        <f t="shared" si="33"/>
        <v>8349.4750000000004</v>
      </c>
    </row>
    <row r="37" spans="2:19" x14ac:dyDescent="0.25">
      <c r="B37" s="2"/>
      <c r="C37" s="7"/>
      <c r="F37" s="2"/>
      <c r="G37" s="3"/>
      <c r="H37" s="3"/>
      <c r="I37" s="3"/>
      <c r="J37" s="3"/>
      <c r="K37" s="9"/>
      <c r="L37" s="9"/>
      <c r="M37" s="9"/>
      <c r="N37" s="9"/>
      <c r="O37" s="9"/>
      <c r="P37" s="9"/>
      <c r="Q37" s="9"/>
      <c r="R37" s="9"/>
    </row>
    <row r="38" spans="2:19" x14ac:dyDescent="0.25">
      <c r="B38" s="2" t="s">
        <v>151</v>
      </c>
      <c r="C38" s="10" t="s">
        <v>152</v>
      </c>
      <c r="D38" s="11">
        <v>2025</v>
      </c>
      <c r="E38" s="11">
        <v>1655719</v>
      </c>
      <c r="F38" s="11" t="s">
        <v>91</v>
      </c>
      <c r="G38">
        <v>2013</v>
      </c>
      <c r="H38" s="4">
        <f>D38-G38</f>
        <v>12</v>
      </c>
      <c r="I38" s="13">
        <v>2.4</v>
      </c>
      <c r="J38" s="5">
        <f>875-(875*0.15)</f>
        <v>743.75</v>
      </c>
      <c r="K38" s="5">
        <f>J38*I38</f>
        <v>1785</v>
      </c>
      <c r="L38" s="5">
        <f>K38*0.05</f>
        <v>89.25</v>
      </c>
      <c r="M38" s="5">
        <f t="shared" ref="M38" si="34">K38+L38</f>
        <v>1874.25</v>
      </c>
      <c r="N38" s="5">
        <f>'YUB Scale of Costs'!$D$9</f>
        <v>320</v>
      </c>
      <c r="O38" s="5">
        <f t="shared" ref="O38" si="35">K38</f>
        <v>1785</v>
      </c>
      <c r="P38" s="13">
        <f>I38*N38</f>
        <v>768</v>
      </c>
      <c r="Q38" s="5">
        <f t="shared" ref="Q38" si="36">L38</f>
        <v>89.25</v>
      </c>
      <c r="R38" s="5">
        <f>I38*(J38-N38)</f>
        <v>1017</v>
      </c>
      <c r="S38" s="6"/>
    </row>
    <row r="39" spans="2:19" x14ac:dyDescent="0.25">
      <c r="B39" s="2"/>
      <c r="C39" s="10"/>
      <c r="D39" s="11">
        <v>2025</v>
      </c>
      <c r="E39" s="11"/>
      <c r="F39" s="11" t="s">
        <v>147</v>
      </c>
      <c r="G39">
        <v>2022</v>
      </c>
      <c r="H39" s="4">
        <f>D39-G39</f>
        <v>3</v>
      </c>
      <c r="I39" s="13">
        <v>1</v>
      </c>
      <c r="J39" s="5">
        <f>595-(595*0.15)</f>
        <v>505.75</v>
      </c>
      <c r="K39" s="5">
        <f>J39*I39</f>
        <v>505.75</v>
      </c>
      <c r="L39" s="5">
        <f>K39*0.05</f>
        <v>25.287500000000001</v>
      </c>
      <c r="M39" s="5">
        <f t="shared" ref="M39" si="37">K39+L39</f>
        <v>531.03750000000002</v>
      </c>
      <c r="N39" s="5">
        <f>'YUB Scale of Costs'!$D$7</f>
        <v>240</v>
      </c>
      <c r="O39" s="5">
        <f t="shared" ref="O39" si="38">K39</f>
        <v>505.75</v>
      </c>
      <c r="P39" s="13">
        <f>I39*N39</f>
        <v>240</v>
      </c>
      <c r="Q39" s="5">
        <f t="shared" ref="Q39" si="39">L39</f>
        <v>25.287500000000001</v>
      </c>
      <c r="R39" s="5">
        <f>I39*(J39-N39)</f>
        <v>265.75</v>
      </c>
    </row>
    <row r="40" spans="2:19" x14ac:dyDescent="0.25">
      <c r="B40" s="2"/>
      <c r="C40" s="7"/>
      <c r="F40" s="2"/>
      <c r="G40" s="3"/>
      <c r="H40" s="3"/>
      <c r="I40" s="3"/>
      <c r="J40" s="3"/>
      <c r="K40" s="8">
        <f>SUM(K38:K39)</f>
        <v>2290.75</v>
      </c>
      <c r="L40" s="8">
        <f t="shared" ref="L40:M40" si="40">SUM(L38:L39)</f>
        <v>114.53749999999999</v>
      </c>
      <c r="M40" s="8">
        <f t="shared" si="40"/>
        <v>2405.2874999999999</v>
      </c>
      <c r="N40" s="8"/>
      <c r="O40" s="8">
        <f t="shared" ref="O40" si="41">SUM(O38:O39)</f>
        <v>2290.75</v>
      </c>
      <c r="P40" s="8">
        <f>SUM(P38:P39)</f>
        <v>1008</v>
      </c>
      <c r="Q40" s="8">
        <f t="shared" ref="Q40" si="42">SUM(Q38:Q39)</f>
        <v>114.53749999999999</v>
      </c>
      <c r="R40" s="8">
        <f t="shared" ref="R40" si="43">SUM(R38:R39)</f>
        <v>1282.75</v>
      </c>
    </row>
    <row r="41" spans="2:19" x14ac:dyDescent="0.25">
      <c r="B41" s="2"/>
      <c r="C41" s="7"/>
      <c r="F41" s="2"/>
      <c r="G41" s="3"/>
      <c r="H41" s="3"/>
      <c r="I41" s="3"/>
      <c r="J41" s="3"/>
      <c r="K41" s="9"/>
      <c r="L41" s="9"/>
      <c r="M41" s="14"/>
      <c r="N41" s="9"/>
      <c r="O41" s="9"/>
      <c r="P41" s="9"/>
      <c r="Q41" s="9"/>
      <c r="R41" s="9"/>
    </row>
    <row r="42" spans="2:19" x14ac:dyDescent="0.25">
      <c r="B42" s="2"/>
      <c r="C42" s="7"/>
      <c r="F42" s="2"/>
      <c r="G42" s="3"/>
      <c r="H42" s="3"/>
      <c r="I42" s="14"/>
      <c r="J42" s="3"/>
      <c r="K42" s="14"/>
      <c r="L42" s="14"/>
      <c r="M42" s="14"/>
      <c r="N42" s="14"/>
      <c r="O42" s="14"/>
      <c r="P42" s="14"/>
      <c r="Q42" s="14"/>
      <c r="R42" s="14"/>
    </row>
    <row r="43" spans="2:19" x14ac:dyDescent="0.25">
      <c r="B43" s="2"/>
      <c r="C43" s="7"/>
      <c r="G43" s="3"/>
      <c r="H43" s="3"/>
      <c r="I43" s="90">
        <f>SUM(I8:I39)</f>
        <v>82</v>
      </c>
      <c r="J43" s="3"/>
      <c r="K43" s="9"/>
      <c r="L43" s="9"/>
      <c r="M43" s="9"/>
      <c r="N43" s="2" t="s">
        <v>92</v>
      </c>
      <c r="O43" s="14">
        <f>SUM(O7:O40)/2</f>
        <v>48298.967900000003</v>
      </c>
      <c r="P43" s="14">
        <f>SUM(P7:P40)/2</f>
        <v>22232</v>
      </c>
      <c r="Q43" s="14">
        <f>SUM(Q7:Q40)/2</f>
        <v>2414.9483950000003</v>
      </c>
      <c r="R43" s="14">
        <f>SUM(R7:R40)/2</f>
        <v>26066.9679</v>
      </c>
    </row>
    <row r="44" spans="2:19" x14ac:dyDescent="0.25">
      <c r="B44" s="2"/>
      <c r="C44" s="7"/>
      <c r="F44" s="2"/>
      <c r="G44" s="3"/>
      <c r="H44" s="3"/>
      <c r="I44" s="3"/>
      <c r="J44" s="15"/>
      <c r="K44" s="16"/>
      <c r="L44" s="9"/>
      <c r="M44" s="9"/>
      <c r="N44" s="9"/>
      <c r="O44" s="9"/>
      <c r="P44" s="17"/>
      <c r="Q44" s="9"/>
      <c r="R44" s="17"/>
    </row>
    <row r="45" spans="2:19" x14ac:dyDescent="0.25">
      <c r="K45" s="6"/>
      <c r="L45" s="12"/>
      <c r="O45" s="18"/>
      <c r="P45" s="18"/>
      <c r="R45" s="6"/>
    </row>
    <row r="46" spans="2:19" x14ac:dyDescent="0.25">
      <c r="K46" s="6"/>
      <c r="L46" s="12"/>
      <c r="N46" s="22"/>
      <c r="O46" s="18"/>
      <c r="P46" s="21"/>
      <c r="R46" s="6"/>
    </row>
    <row r="47" spans="2:19" x14ac:dyDescent="0.25">
      <c r="K47" s="6"/>
      <c r="L47" s="12"/>
      <c r="O47" s="18"/>
      <c r="P47" s="18"/>
      <c r="R47" s="6"/>
    </row>
    <row r="48" spans="2:19" x14ac:dyDescent="0.25">
      <c r="K48" s="6"/>
      <c r="L48" s="12"/>
      <c r="M48" s="6"/>
      <c r="O48" s="18"/>
      <c r="P48" s="18"/>
      <c r="R48" s="6"/>
    </row>
    <row r="49" spans="2:18" x14ac:dyDescent="0.25">
      <c r="K49" s="6"/>
      <c r="L49" s="12"/>
      <c r="O49" s="18"/>
      <c r="P49" s="18"/>
      <c r="R49" s="6"/>
    </row>
    <row r="50" spans="2:18" x14ac:dyDescent="0.25">
      <c r="K50" s="6"/>
      <c r="L50" s="12"/>
      <c r="O50" s="18"/>
      <c r="P50" s="18"/>
      <c r="R50" s="6"/>
    </row>
    <row r="51" spans="2:18" ht="15.75" thickBot="1" x14ac:dyDescent="0.3">
      <c r="B51" s="19" t="s">
        <v>90</v>
      </c>
      <c r="C51" s="20"/>
      <c r="D51" s="20"/>
      <c r="E51" s="20"/>
      <c r="F51" s="20"/>
      <c r="G51" s="20"/>
      <c r="H51" s="20"/>
      <c r="I51" s="20"/>
      <c r="J51" s="20"/>
      <c r="K51" s="20"/>
      <c r="L51" s="21"/>
      <c r="O51" s="20"/>
      <c r="Q51" s="20"/>
    </row>
    <row r="52" spans="2:18" x14ac:dyDescent="0.25">
      <c r="B52" s="20"/>
      <c r="C52" s="23" t="s">
        <v>94</v>
      </c>
      <c r="D52" s="24"/>
      <c r="E52" s="25"/>
      <c r="F52" s="25"/>
      <c r="G52" s="26"/>
      <c r="H52" s="26"/>
      <c r="I52" s="27"/>
      <c r="J52" s="27"/>
      <c r="K52" s="28"/>
      <c r="L52" s="28"/>
      <c r="M52" s="28"/>
      <c r="N52" s="29"/>
      <c r="O52" s="29"/>
      <c r="P52" s="30"/>
      <c r="Q52" s="31"/>
    </row>
    <row r="53" spans="2:18" ht="16.5" x14ac:dyDescent="0.35">
      <c r="B53" s="20"/>
      <c r="C53" s="32" t="s">
        <v>95</v>
      </c>
      <c r="D53" s="33"/>
      <c r="E53" s="34"/>
      <c r="F53" s="34"/>
      <c r="G53" s="33" t="s">
        <v>96</v>
      </c>
      <c r="H53" s="35"/>
      <c r="I53" s="36" t="s">
        <v>41</v>
      </c>
      <c r="J53" s="36"/>
      <c r="K53" s="36" t="s">
        <v>1</v>
      </c>
      <c r="L53" s="37" t="s">
        <v>12</v>
      </c>
      <c r="M53" s="37" t="s">
        <v>3</v>
      </c>
      <c r="N53" s="33" t="s">
        <v>97</v>
      </c>
      <c r="O53" s="33"/>
      <c r="P53" s="38" t="s">
        <v>98</v>
      </c>
      <c r="Q53" s="31"/>
    </row>
    <row r="54" spans="2:18" x14ac:dyDescent="0.25">
      <c r="B54" s="20"/>
      <c r="C54" s="39" t="s">
        <v>91</v>
      </c>
      <c r="D54" s="34"/>
      <c r="E54" s="34"/>
      <c r="F54" s="34"/>
      <c r="G54" s="40"/>
      <c r="H54" s="41"/>
      <c r="I54" s="41">
        <f>SUMIF($F$7:$F$26,C54,$I$7:$I$26)</f>
        <v>21</v>
      </c>
      <c r="J54" s="41"/>
      <c r="K54" s="41">
        <f>SUMIF($F$6:$F$26,C54,$K$6:$K$28)</f>
        <v>15153.089400000001</v>
      </c>
      <c r="L54" s="41">
        <f>SUMIF($F$6:$F$26,C54,$L$6:$L$28)</f>
        <v>757.65446999999995</v>
      </c>
      <c r="M54" s="41">
        <f>K54+L54</f>
        <v>15910.74387</v>
      </c>
      <c r="N54" s="41">
        <v>320</v>
      </c>
      <c r="O54" s="41"/>
      <c r="P54" s="42">
        <f>I54*N54</f>
        <v>6720</v>
      </c>
      <c r="Q54" s="31"/>
      <c r="R54" s="6"/>
    </row>
    <row r="55" spans="2:18" x14ac:dyDescent="0.25">
      <c r="B55" s="20"/>
      <c r="C55" s="39" t="s">
        <v>147</v>
      </c>
      <c r="D55" s="34"/>
      <c r="E55" s="34"/>
      <c r="F55" s="34"/>
      <c r="G55" s="40"/>
      <c r="H55" s="41"/>
      <c r="I55" s="41">
        <f>SUMIF($F$7:$F$26,C55,$I$7:$I$26)</f>
        <v>29.7</v>
      </c>
      <c r="J55" s="41"/>
      <c r="K55" s="41">
        <f>SUMIF($F$6:$F$26,C55,$K$6:$K$28)</f>
        <v>14721.7035</v>
      </c>
      <c r="L55" s="41">
        <f>SUMIF($F$6:$F$26,C55,$L$6:$L$28)</f>
        <v>736.08517500000005</v>
      </c>
      <c r="M55" s="41">
        <f>K55+L55</f>
        <v>15457.788675</v>
      </c>
      <c r="N55" s="41">
        <v>240</v>
      </c>
      <c r="O55" s="41"/>
      <c r="P55" s="42">
        <f>I55*N55</f>
        <v>7128</v>
      </c>
      <c r="Q55" s="31"/>
      <c r="R55" s="6"/>
    </row>
    <row r="56" spans="2:18" x14ac:dyDescent="0.25">
      <c r="B56" s="20"/>
      <c r="C56" s="39"/>
      <c r="D56" s="34"/>
      <c r="E56" s="34"/>
      <c r="F56" s="34"/>
      <c r="G56" s="40"/>
      <c r="H56" s="41"/>
      <c r="I56" s="41"/>
      <c r="J56" s="41"/>
      <c r="K56" s="41"/>
      <c r="L56" s="41"/>
      <c r="M56" s="41">
        <f t="shared" ref="M56" si="44">K56+L56</f>
        <v>0</v>
      </c>
      <c r="N56" s="41"/>
      <c r="O56" s="41"/>
      <c r="P56" s="42">
        <f t="shared" ref="P56" si="45">I56*N56</f>
        <v>0</v>
      </c>
      <c r="Q56" s="31"/>
    </row>
    <row r="57" spans="2:18" ht="15.75" thickBot="1" x14ac:dyDescent="0.3">
      <c r="B57" s="20"/>
      <c r="C57" s="43" t="s">
        <v>92</v>
      </c>
      <c r="D57" s="44"/>
      <c r="E57" s="44"/>
      <c r="F57" s="44"/>
      <c r="G57" s="45"/>
      <c r="H57" s="44"/>
      <c r="I57" s="46">
        <f>SUM(I54:I56)</f>
        <v>50.7</v>
      </c>
      <c r="J57" s="47"/>
      <c r="K57" s="46">
        <f>SUM(K54:K56)</f>
        <v>29874.7929</v>
      </c>
      <c r="L57" s="46">
        <f>SUM(L54:L56)</f>
        <v>1493.7396450000001</v>
      </c>
      <c r="M57" s="46">
        <f>SUM(M54:M56)</f>
        <v>31368.532545000002</v>
      </c>
      <c r="N57" s="48"/>
      <c r="O57" s="48"/>
      <c r="P57" s="49">
        <f>SUM(P54:P56)</f>
        <v>13848</v>
      </c>
      <c r="Q57" s="31"/>
    </row>
    <row r="58" spans="2:18" x14ac:dyDescent="0.25">
      <c r="B58" s="20"/>
      <c r="C58" s="20"/>
      <c r="D58" s="20"/>
      <c r="E58" s="20"/>
      <c r="F58" s="20"/>
      <c r="G58" s="20"/>
      <c r="H58" s="20"/>
      <c r="I58" s="21"/>
      <c r="J58" s="20"/>
      <c r="K58" s="21"/>
      <c r="L58" s="21"/>
      <c r="M58" s="21"/>
      <c r="N58" s="20"/>
      <c r="O58" s="20"/>
      <c r="P58" s="20"/>
      <c r="Q58" s="21"/>
    </row>
    <row r="59" spans="2:18" x14ac:dyDescent="0.25">
      <c r="B59" s="20"/>
      <c r="Q59" s="20"/>
    </row>
    <row r="60" spans="2:18" ht="15.75" thickBot="1" x14ac:dyDescent="0.3">
      <c r="B60" s="19" t="s">
        <v>99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2" t="s">
        <v>93</v>
      </c>
      <c r="N60" s="20"/>
      <c r="O60" s="20"/>
      <c r="P60" s="21"/>
      <c r="Q60" s="20"/>
    </row>
    <row r="61" spans="2:18" x14ac:dyDescent="0.25">
      <c r="B61" s="20"/>
      <c r="C61" s="23" t="s">
        <v>94</v>
      </c>
      <c r="D61" s="24"/>
      <c r="E61" s="25"/>
      <c r="F61" s="25"/>
      <c r="G61" s="26"/>
      <c r="H61" s="26"/>
      <c r="I61" s="27"/>
      <c r="J61" s="27"/>
      <c r="K61" s="28"/>
      <c r="L61" s="28"/>
      <c r="M61" s="28"/>
      <c r="N61" s="29"/>
      <c r="O61" s="29"/>
      <c r="P61" s="30"/>
      <c r="Q61" s="20"/>
    </row>
    <row r="62" spans="2:18" ht="16.5" x14ac:dyDescent="0.35">
      <c r="B62" s="20"/>
      <c r="C62" s="32" t="s">
        <v>95</v>
      </c>
      <c r="D62" s="33"/>
      <c r="E62" s="34"/>
      <c r="F62" s="34"/>
      <c r="G62" s="33" t="s">
        <v>96</v>
      </c>
      <c r="H62" s="35"/>
      <c r="I62" s="36" t="s">
        <v>41</v>
      </c>
      <c r="J62" s="36"/>
      <c r="K62" s="36" t="s">
        <v>1</v>
      </c>
      <c r="L62" s="37" t="s">
        <v>12</v>
      </c>
      <c r="M62" s="37" t="s">
        <v>3</v>
      </c>
      <c r="N62" s="33" t="s">
        <v>97</v>
      </c>
      <c r="O62" s="33"/>
      <c r="P62" s="38" t="s">
        <v>98</v>
      </c>
      <c r="Q62" s="20"/>
    </row>
    <row r="63" spans="2:18" x14ac:dyDescent="0.25">
      <c r="B63" s="20"/>
      <c r="C63" s="39" t="s">
        <v>91</v>
      </c>
      <c r="D63" s="34"/>
      <c r="E63" s="34"/>
      <c r="F63" s="34"/>
      <c r="G63" s="40"/>
      <c r="H63" s="41"/>
      <c r="I63" s="41">
        <f>SUMIF($F$29:$F$39,C63,$I$29:$I$39)</f>
        <v>10.9</v>
      </c>
      <c r="J63" s="41"/>
      <c r="K63" s="41">
        <f>SUMIF($F$30:$F$39,C63,$K$30:$K$40)</f>
        <v>8106.875</v>
      </c>
      <c r="L63" s="41">
        <f>SUMIF($F$30:$F$39,C63,$L$30:$L$40)</f>
        <v>405.34375</v>
      </c>
      <c r="M63" s="41">
        <f>K63+L63</f>
        <v>8512.21875</v>
      </c>
      <c r="N63" s="41">
        <v>320</v>
      </c>
      <c r="O63" s="41"/>
      <c r="P63" s="42">
        <f>I63*N63</f>
        <v>3488</v>
      </c>
      <c r="Q63" s="20"/>
    </row>
    <row r="64" spans="2:18" x14ac:dyDescent="0.25">
      <c r="B64" s="20"/>
      <c r="C64" s="39" t="s">
        <v>147</v>
      </c>
      <c r="D64" s="34"/>
      <c r="E64" s="34"/>
      <c r="F64" s="34"/>
      <c r="G64" s="40"/>
      <c r="H64" s="41"/>
      <c r="I64" s="41">
        <f>SUMIF($F$29:$F$39,C64,$I$29:$I$39)</f>
        <v>20.400000000000002</v>
      </c>
      <c r="J64" s="41"/>
      <c r="K64" s="41">
        <f>SUMIF($F$30:$F$40,C64,$K$30:$K$40)</f>
        <v>10317.300000000001</v>
      </c>
      <c r="L64" s="41">
        <f>SUMIF($F$30:$F$41,C64,$L$30:$L$41)</f>
        <v>515.86500000000001</v>
      </c>
      <c r="M64" s="41">
        <f t="shared" ref="M64" si="46">K64+L64</f>
        <v>10833.165000000001</v>
      </c>
      <c r="N64" s="41">
        <v>240</v>
      </c>
      <c r="O64" s="41"/>
      <c r="P64" s="42">
        <f>I64*N64</f>
        <v>4896.0000000000009</v>
      </c>
      <c r="Q64" s="20"/>
    </row>
    <row r="65" spans="2:17" x14ac:dyDescent="0.25">
      <c r="B65" s="20"/>
      <c r="C65" s="39"/>
      <c r="D65" s="34"/>
      <c r="E65" s="34"/>
      <c r="F65" s="34"/>
      <c r="G65" s="40"/>
      <c r="H65" s="41"/>
      <c r="I65" s="41"/>
      <c r="J65" s="41"/>
      <c r="K65" s="41"/>
      <c r="L65" s="41"/>
      <c r="M65" s="41"/>
      <c r="N65" s="41"/>
      <c r="O65" s="41"/>
      <c r="P65" s="42"/>
      <c r="Q65" s="20"/>
    </row>
    <row r="66" spans="2:17" ht="15.75" thickBot="1" x14ac:dyDescent="0.3">
      <c r="B66" s="20"/>
      <c r="C66" s="43" t="s">
        <v>92</v>
      </c>
      <c r="D66" s="44"/>
      <c r="E66" s="44"/>
      <c r="F66" s="44"/>
      <c r="G66" s="45"/>
      <c r="H66" s="44"/>
      <c r="I66" s="46">
        <f>SUM(I63:I65)</f>
        <v>31.300000000000004</v>
      </c>
      <c r="J66" s="46">
        <f t="shared" ref="J66:M66" si="47">SUM(J63:J65)</f>
        <v>0</v>
      </c>
      <c r="K66" s="46">
        <f t="shared" si="47"/>
        <v>18424.175000000003</v>
      </c>
      <c r="L66" s="46">
        <f t="shared" si="47"/>
        <v>921.20875000000001</v>
      </c>
      <c r="M66" s="46">
        <f t="shared" si="47"/>
        <v>19345.383750000001</v>
      </c>
      <c r="N66" s="48"/>
      <c r="O66" s="48"/>
      <c r="P66" s="49">
        <f>SUM(P63:P65)</f>
        <v>8384</v>
      </c>
      <c r="Q66" s="20"/>
    </row>
    <row r="67" spans="2:17" x14ac:dyDescent="0.25">
      <c r="B67" s="20"/>
      <c r="Q67" s="20"/>
    </row>
    <row r="69" spans="2:17" x14ac:dyDescent="0.25">
      <c r="C69" s="50" t="s">
        <v>100</v>
      </c>
      <c r="D69" s="50"/>
      <c r="E69" s="50"/>
      <c r="F69" s="50"/>
      <c r="G69" s="51"/>
      <c r="H69" s="51"/>
      <c r="I69" s="52">
        <f>I57+I66</f>
        <v>82</v>
      </c>
      <c r="J69" s="51"/>
      <c r="K69" s="52">
        <f>K57+K66</f>
        <v>48298.967900000003</v>
      </c>
      <c r="L69" s="52">
        <f>L57+L66</f>
        <v>2414.9483950000003</v>
      </c>
      <c r="M69" s="52">
        <f>M57+M66</f>
        <v>50713.916295000003</v>
      </c>
      <c r="N69" s="51"/>
      <c r="O69" s="51"/>
      <c r="P69" s="52">
        <f>P57+P66</f>
        <v>22232</v>
      </c>
    </row>
    <row r="70" spans="2:17" x14ac:dyDescent="0.25">
      <c r="C70" s="20" t="s">
        <v>101</v>
      </c>
      <c r="D70" s="20"/>
      <c r="E70" s="20"/>
      <c r="F70" s="20"/>
      <c r="G70" s="20"/>
      <c r="H70" s="20"/>
      <c r="I70" s="53"/>
      <c r="J70" s="20"/>
      <c r="K70" s="53"/>
      <c r="L70" s="53"/>
      <c r="M70" s="53"/>
      <c r="N70" s="20"/>
      <c r="O70" s="20"/>
      <c r="P70" s="54"/>
      <c r="Q70" s="6"/>
    </row>
    <row r="71" spans="2:17" x14ac:dyDescent="0.25">
      <c r="C71" s="20" t="s">
        <v>102</v>
      </c>
      <c r="D71" s="20"/>
      <c r="E71" s="20"/>
      <c r="F71" s="20"/>
      <c r="G71" s="20"/>
      <c r="H71" s="20"/>
      <c r="I71" s="53"/>
      <c r="J71" s="20"/>
      <c r="K71" s="53"/>
      <c r="L71" s="53"/>
      <c r="M71" s="53"/>
      <c r="N71" s="20"/>
      <c r="O71" s="20"/>
      <c r="P71" s="21"/>
    </row>
  </sheetData>
  <pageMargins left="0.7" right="0.7" top="0.75" bottom="0.75" header="0.3" footer="0.3"/>
  <pageSetup paperSize="17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0843-837A-4555-97C4-BAFDE35AC14B}">
  <dimension ref="B1:P17"/>
  <sheetViews>
    <sheetView showOutlineSymbols="0" showWhiteSpace="0" topLeftCell="A23" zoomScale="90" zoomScaleNormal="90" workbookViewId="0">
      <selection activeCell="M74" sqref="M74"/>
    </sheetView>
    <sheetView workbookViewId="1">
      <selection activeCell="C21" sqref="C21"/>
    </sheetView>
  </sheetViews>
  <sheetFormatPr defaultRowHeight="15" x14ac:dyDescent="0.25"/>
  <cols>
    <col min="1" max="1" width="9.28515625" customWidth="1"/>
    <col min="2" max="2" width="28.7109375" customWidth="1"/>
    <col min="3" max="3" width="24.5703125" customWidth="1"/>
    <col min="4" max="4" width="16.140625" style="62" customWidth="1"/>
    <col min="5" max="5" width="20" customWidth="1"/>
    <col min="6" max="6" width="40.42578125" customWidth="1"/>
    <col min="7" max="7" width="13.28515625" customWidth="1"/>
    <col min="8" max="8" width="9.7109375" bestFit="1" customWidth="1"/>
    <col min="10" max="10" width="14.5703125" customWidth="1"/>
    <col min="11" max="11" width="15.85546875" customWidth="1"/>
    <col min="12" max="12" width="18.5703125" customWidth="1"/>
    <col min="13" max="13" width="10.85546875" customWidth="1"/>
    <col min="14" max="14" width="13.85546875" customWidth="1"/>
    <col min="15" max="15" width="11.7109375" customWidth="1"/>
    <col min="16" max="16" width="14.28515625" customWidth="1"/>
    <col min="17" max="18" width="10" bestFit="1" customWidth="1"/>
  </cols>
  <sheetData>
    <row r="1" spans="2:16" ht="15.75" thickBot="1" x14ac:dyDescent="0.3"/>
    <row r="2" spans="2:16" s="59" customFormat="1" ht="26.1" customHeight="1" thickBot="1" x14ac:dyDescent="0.3">
      <c r="B2" s="280" t="s">
        <v>118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2"/>
    </row>
    <row r="3" spans="2:16" s="71" customFormat="1" ht="45" x14ac:dyDescent="0.2">
      <c r="B3" s="81" t="s">
        <v>0</v>
      </c>
      <c r="C3" s="82" t="s">
        <v>6</v>
      </c>
      <c r="D3" s="82" t="s">
        <v>103</v>
      </c>
      <c r="E3" s="82" t="s">
        <v>104</v>
      </c>
      <c r="F3" s="82" t="s">
        <v>105</v>
      </c>
      <c r="G3" s="82" t="s">
        <v>106</v>
      </c>
      <c r="H3" s="82" t="s">
        <v>12</v>
      </c>
      <c r="I3" s="82" t="s">
        <v>107</v>
      </c>
      <c r="J3" s="82" t="s">
        <v>108</v>
      </c>
      <c r="K3" s="82" t="s">
        <v>109</v>
      </c>
      <c r="L3" s="83" t="s">
        <v>110</v>
      </c>
      <c r="M3" s="82" t="s">
        <v>111</v>
      </c>
      <c r="N3" s="82" t="s">
        <v>112</v>
      </c>
      <c r="O3" s="84" t="s">
        <v>113</v>
      </c>
      <c r="P3" s="85" t="s">
        <v>114</v>
      </c>
    </row>
    <row r="4" spans="2:16" ht="59.25" customHeight="1" x14ac:dyDescent="0.25">
      <c r="B4" s="64" t="s">
        <v>4</v>
      </c>
      <c r="C4" s="65" t="s">
        <v>5</v>
      </c>
      <c r="D4" s="66" t="s">
        <v>148</v>
      </c>
      <c r="E4" s="65" t="s">
        <v>119</v>
      </c>
      <c r="F4" s="66" t="s">
        <v>120</v>
      </c>
      <c r="G4" s="87">
        <v>2280.75</v>
      </c>
      <c r="H4" s="65">
        <v>114.03</v>
      </c>
      <c r="I4" s="65"/>
      <c r="J4" s="65">
        <f>G4-I4</f>
        <v>2280.75</v>
      </c>
      <c r="K4" s="65">
        <v>2394.7800000000002</v>
      </c>
      <c r="L4" s="89" t="s">
        <v>121</v>
      </c>
      <c r="M4" s="68">
        <f>J4</f>
        <v>2280.75</v>
      </c>
      <c r="N4" s="65">
        <v>1</v>
      </c>
      <c r="O4" s="65">
        <f>IF((M4*N4)&gt;J4,J4,(M4*N4))</f>
        <v>2280.75</v>
      </c>
      <c r="P4" s="69">
        <f t="shared" ref="P4" si="0">G4-O4</f>
        <v>0</v>
      </c>
    </row>
    <row r="5" spans="2:16" x14ac:dyDescent="0.25">
      <c r="B5" s="64"/>
      <c r="C5" s="70"/>
      <c r="D5" s="66"/>
      <c r="E5" s="68"/>
      <c r="F5" s="66"/>
      <c r="G5" s="66"/>
      <c r="H5" s="86">
        <f t="shared" ref="H5:H6" si="1">G5*0.05</f>
        <v>0</v>
      </c>
      <c r="I5" s="65"/>
      <c r="J5" s="86">
        <f t="shared" ref="J5:J6" si="2">G5-I5</f>
        <v>0</v>
      </c>
      <c r="K5" s="86">
        <f t="shared" ref="K5:K10" si="3">G5+H5</f>
        <v>0</v>
      </c>
      <c r="L5" s="67"/>
      <c r="M5" s="68"/>
      <c r="N5" s="65"/>
      <c r="O5" s="67">
        <f>IF((M5*N5)&gt;J5,J5,(M5*N5))</f>
        <v>0</v>
      </c>
      <c r="P5" s="88">
        <f t="shared" ref="P5" si="4">G5-O5</f>
        <v>0</v>
      </c>
    </row>
    <row r="6" spans="2:16" x14ac:dyDescent="0.25">
      <c r="B6" s="64"/>
      <c r="C6" s="70"/>
      <c r="D6" s="66"/>
      <c r="E6" s="65"/>
      <c r="F6" s="66"/>
      <c r="G6" s="66"/>
      <c r="H6" s="86">
        <f t="shared" si="1"/>
        <v>0</v>
      </c>
      <c r="I6" s="65"/>
      <c r="J6" s="86">
        <f t="shared" si="2"/>
        <v>0</v>
      </c>
      <c r="K6" s="86">
        <f t="shared" si="3"/>
        <v>0</v>
      </c>
      <c r="L6" s="67"/>
      <c r="M6" s="68"/>
      <c r="N6" s="65"/>
      <c r="O6" s="67">
        <f>IF((M6*N6)&gt;J6,J6,(M6*N6))</f>
        <v>0</v>
      </c>
      <c r="P6" s="88">
        <f>G6-O6</f>
        <v>0</v>
      </c>
    </row>
    <row r="7" spans="2:16" x14ac:dyDescent="0.25">
      <c r="B7" s="64"/>
      <c r="C7" s="70"/>
      <c r="D7" s="66"/>
      <c r="E7" s="65"/>
      <c r="F7" s="66"/>
      <c r="G7" s="66"/>
      <c r="H7" s="86"/>
      <c r="I7" s="65"/>
      <c r="J7" s="86"/>
      <c r="K7" s="86">
        <f t="shared" si="3"/>
        <v>0</v>
      </c>
      <c r="L7" s="67"/>
      <c r="M7" s="68"/>
      <c r="N7" s="65"/>
      <c r="O7" s="67"/>
      <c r="P7" s="88"/>
    </row>
    <row r="8" spans="2:16" x14ac:dyDescent="0.25">
      <c r="B8" s="64"/>
      <c r="C8" s="70"/>
      <c r="D8" s="66"/>
      <c r="E8" s="68"/>
      <c r="F8" s="66"/>
      <c r="G8" s="66"/>
      <c r="H8" s="86">
        <f t="shared" ref="H8:H10" si="5">G8*0.05</f>
        <v>0</v>
      </c>
      <c r="I8" s="65"/>
      <c r="J8" s="86">
        <f t="shared" ref="J8:J10" si="6">G8-I8</f>
        <v>0</v>
      </c>
      <c r="K8" s="86">
        <f t="shared" si="3"/>
        <v>0</v>
      </c>
      <c r="L8" s="67"/>
      <c r="M8" s="68"/>
      <c r="N8" s="65"/>
      <c r="O8" s="67">
        <f>IF((M8*N8)&gt;J8,J8,(M8*N8))</f>
        <v>0</v>
      </c>
      <c r="P8" s="88">
        <f t="shared" ref="P8:P10" si="7">G8-O8</f>
        <v>0</v>
      </c>
    </row>
    <row r="9" spans="2:16" x14ac:dyDescent="0.25">
      <c r="B9" s="64"/>
      <c r="C9" s="70"/>
      <c r="D9" s="66"/>
      <c r="E9" s="68"/>
      <c r="F9" s="66"/>
      <c r="G9" s="66"/>
      <c r="H9" s="86">
        <f t="shared" si="5"/>
        <v>0</v>
      </c>
      <c r="I9" s="65"/>
      <c r="J9" s="86">
        <f t="shared" si="6"/>
        <v>0</v>
      </c>
      <c r="K9" s="86">
        <f t="shared" si="3"/>
        <v>0</v>
      </c>
      <c r="L9" s="67"/>
      <c r="M9" s="68"/>
      <c r="N9" s="65"/>
      <c r="O9" s="67">
        <f>IF((M9*N9)&gt;J9,J9,(M9*N9))</f>
        <v>0</v>
      </c>
      <c r="P9" s="88">
        <f t="shared" si="7"/>
        <v>0</v>
      </c>
    </row>
    <row r="10" spans="2:16" x14ac:dyDescent="0.25">
      <c r="B10" s="64"/>
      <c r="C10" s="70"/>
      <c r="D10" s="66"/>
      <c r="E10" s="68"/>
      <c r="F10" s="66"/>
      <c r="G10" s="66"/>
      <c r="H10" s="86">
        <f t="shared" si="5"/>
        <v>0</v>
      </c>
      <c r="I10" s="65"/>
      <c r="J10" s="86">
        <f t="shared" si="6"/>
        <v>0</v>
      </c>
      <c r="K10" s="86">
        <f t="shared" si="3"/>
        <v>0</v>
      </c>
      <c r="L10" s="67"/>
      <c r="M10" s="68"/>
      <c r="N10" s="65"/>
      <c r="O10" s="67">
        <f t="shared" ref="O10" si="8">IF((M10*N10)&gt;J10,J10,(M10*N10))</f>
        <v>0</v>
      </c>
      <c r="P10" s="88">
        <f t="shared" si="7"/>
        <v>0</v>
      </c>
    </row>
    <row r="11" spans="2:16" ht="15.75" thickBot="1" x14ac:dyDescent="0.3">
      <c r="B11" s="72" t="s">
        <v>100</v>
      </c>
      <c r="C11" s="73"/>
      <c r="D11" s="75"/>
      <c r="E11" s="74"/>
      <c r="F11" s="75"/>
      <c r="G11" s="75">
        <f>SUM(G5:G10)</f>
        <v>0</v>
      </c>
      <c r="H11" s="75">
        <f>SUM(H5:H10)</f>
        <v>0</v>
      </c>
      <c r="I11" s="73"/>
      <c r="J11" s="75">
        <f>SUM(J5:J10)</f>
        <v>0</v>
      </c>
      <c r="K11" s="75">
        <f>SUM(K5:K10)</f>
        <v>0</v>
      </c>
      <c r="L11" s="76"/>
      <c r="M11" s="74"/>
      <c r="N11" s="73"/>
      <c r="O11" s="79">
        <f>SUM(O4:O10)</f>
        <v>2280.75</v>
      </c>
      <c r="P11" s="80">
        <f>SUM(P5:P10)</f>
        <v>0</v>
      </c>
    </row>
    <row r="13" spans="2:16" x14ac:dyDescent="0.25">
      <c r="O13" s="6"/>
    </row>
    <row r="14" spans="2:16" x14ac:dyDescent="0.25">
      <c r="M14" t="s">
        <v>122</v>
      </c>
      <c r="N14" t="s">
        <v>66</v>
      </c>
      <c r="O14" s="6">
        <f>O4</f>
        <v>2280.75</v>
      </c>
    </row>
    <row r="15" spans="2:16" x14ac:dyDescent="0.25">
      <c r="O15" s="6"/>
    </row>
    <row r="16" spans="2:16" x14ac:dyDescent="0.25">
      <c r="O16" s="6"/>
    </row>
    <row r="17" spans="15:15" x14ac:dyDescent="0.25">
      <c r="O17" s="6"/>
    </row>
  </sheetData>
  <mergeCells count="1">
    <mergeCell ref="B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E6C1-C629-41C4-AE73-4016FDDD7031}">
  <dimension ref="B2:K69"/>
  <sheetViews>
    <sheetView showOutlineSymbols="0" showWhiteSpace="0" topLeftCell="A37" workbookViewId="0">
      <selection activeCell="K51" sqref="K51"/>
    </sheetView>
    <sheetView topLeftCell="A76" workbookViewId="1">
      <selection activeCell="D40" sqref="D40"/>
    </sheetView>
  </sheetViews>
  <sheetFormatPr defaultRowHeight="15" x14ac:dyDescent="0.25"/>
  <cols>
    <col min="3" max="3" width="23.5703125" bestFit="1" customWidth="1"/>
    <col min="4" max="4" width="14.7109375" style="60" customWidth="1"/>
  </cols>
  <sheetData>
    <row r="2" spans="2:11" x14ac:dyDescent="0.25">
      <c r="B2" s="1" t="s">
        <v>123</v>
      </c>
      <c r="K2" s="63" t="s">
        <v>124</v>
      </c>
    </row>
    <row r="4" spans="2:11" x14ac:dyDescent="0.25">
      <c r="B4" s="1" t="s">
        <v>125</v>
      </c>
      <c r="C4" s="1"/>
      <c r="D4" s="61"/>
    </row>
    <row r="5" spans="2:11" x14ac:dyDescent="0.25">
      <c r="B5" s="1"/>
      <c r="C5" s="1" t="s">
        <v>126</v>
      </c>
      <c r="D5" s="61" t="s">
        <v>127</v>
      </c>
    </row>
    <row r="6" spans="2:11" x14ac:dyDescent="0.25">
      <c r="C6" t="s">
        <v>128</v>
      </c>
      <c r="D6" s="60">
        <v>140</v>
      </c>
    </row>
    <row r="7" spans="2:11" x14ac:dyDescent="0.25">
      <c r="C7" t="s">
        <v>129</v>
      </c>
      <c r="D7" s="60">
        <v>240</v>
      </c>
    </row>
    <row r="8" spans="2:11" x14ac:dyDescent="0.25">
      <c r="C8" t="s">
        <v>130</v>
      </c>
      <c r="D8" s="60">
        <v>280</v>
      </c>
    </row>
    <row r="9" spans="2:11" x14ac:dyDescent="0.25">
      <c r="C9" t="s">
        <v>131</v>
      </c>
      <c r="D9" s="60">
        <v>320</v>
      </c>
    </row>
    <row r="10" spans="2:11" x14ac:dyDescent="0.25">
      <c r="C10" t="s">
        <v>132</v>
      </c>
      <c r="D10" s="60">
        <v>350</v>
      </c>
    </row>
    <row r="13" spans="2:11" x14ac:dyDescent="0.25">
      <c r="B13" s="1" t="s">
        <v>133</v>
      </c>
    </row>
    <row r="14" spans="2:11" x14ac:dyDescent="0.25">
      <c r="C14" s="1" t="s">
        <v>35</v>
      </c>
      <c r="D14" s="61" t="s">
        <v>127</v>
      </c>
    </row>
    <row r="15" spans="2:11" x14ac:dyDescent="0.25">
      <c r="C15" t="s">
        <v>129</v>
      </c>
      <c r="D15" s="60">
        <v>120</v>
      </c>
    </row>
    <row r="16" spans="2:11" x14ac:dyDescent="0.25">
      <c r="C16" t="s">
        <v>130</v>
      </c>
      <c r="D16" s="60">
        <v>160</v>
      </c>
    </row>
    <row r="17" spans="2:4" x14ac:dyDescent="0.25">
      <c r="C17" t="s">
        <v>131</v>
      </c>
      <c r="D17" s="60">
        <v>230</v>
      </c>
    </row>
    <row r="18" spans="2:4" x14ac:dyDescent="0.25">
      <c r="C18" t="s">
        <v>132</v>
      </c>
      <c r="D18" s="60">
        <v>270</v>
      </c>
    </row>
    <row r="19" spans="2:4" x14ac:dyDescent="0.25">
      <c r="C19" t="s">
        <v>134</v>
      </c>
      <c r="D19" s="60">
        <v>45</v>
      </c>
    </row>
    <row r="22" spans="2:4" x14ac:dyDescent="0.25">
      <c r="B22" s="1" t="s">
        <v>135</v>
      </c>
    </row>
    <row r="23" spans="2:4" x14ac:dyDescent="0.25">
      <c r="C23" t="s">
        <v>115</v>
      </c>
      <c r="D23" s="60">
        <v>23.3</v>
      </c>
    </row>
    <row r="24" spans="2:4" x14ac:dyDescent="0.25">
      <c r="C24" t="s">
        <v>117</v>
      </c>
      <c r="D24" s="60">
        <v>21.3</v>
      </c>
    </row>
    <row r="25" spans="2:4" x14ac:dyDescent="0.25">
      <c r="C25" t="s">
        <v>116</v>
      </c>
      <c r="D25" s="60">
        <v>61.45</v>
      </c>
    </row>
    <row r="49" spans="3:3" x14ac:dyDescent="0.25">
      <c r="C49" s="63" t="s">
        <v>136</v>
      </c>
    </row>
    <row r="69" spans="3:3" x14ac:dyDescent="0.25">
      <c r="C69" s="63" t="s">
        <v>137</v>
      </c>
    </row>
  </sheetData>
  <hyperlinks>
    <hyperlink ref="C69" r:id="rId1" location="canadian" xr:uid="{EE62DDD8-DE59-40D1-B0AA-1B70753CD0AE}"/>
    <hyperlink ref="C49" r:id="rId2" xr:uid="{0BD4B29A-7A61-41EF-B680-C489674F282E}"/>
    <hyperlink ref="K2" r:id="rId3" xr:uid="{7A5CF2C8-8ECB-47A8-8D8A-F50645359602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9C1218F5E7D4CAB64BC9B2EE58C32" ma:contentTypeVersion="3" ma:contentTypeDescription="Create a new document." ma:contentTypeScope="" ma:versionID="0a51281adbb1710d6869ba775dd8c60d">
  <xsd:schema xmlns:xsd="http://www.w3.org/2001/XMLSchema" xmlns:xs="http://www.w3.org/2001/XMLSchema" xmlns:p="http://schemas.microsoft.com/office/2006/metadata/properties" xmlns:ns2="61b7039a-0c8d-4f98-b781-03a4bd3160e4" targetNamespace="http://schemas.microsoft.com/office/2006/metadata/properties" ma:root="true" ma:fieldsID="4d8646842ccb394f884d2bc05c95c92c" ns2:_="">
    <xsd:import namespace="61b7039a-0c8d-4f98-b781-03a4bd3160e4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Registered_x0020_Party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7039a-0c8d-4f98-b781-03a4bd3160e4" elementFormDefault="qualified">
    <xsd:import namespace="http://schemas.microsoft.com/office/2006/documentManagement/types"/>
    <xsd:import namespace="http://schemas.microsoft.com/office/infopath/2007/PartnerControls"/>
    <xsd:element name="Description0" ma:index="8" ma:displayName="Description" ma:format="Dropdown" ma:internalName="Description0">
      <xsd:simpleType>
        <xsd:restriction base="dms:Choice">
          <xsd:enumeration value="Application"/>
          <xsd:enumeration value="Back-Up &amp; Resources"/>
          <xsd:enumeration value="Correspondence"/>
          <xsd:enumeration value="CVs"/>
          <xsd:enumeration value="Decision"/>
          <xsd:enumeration value="Exhibits"/>
          <xsd:enumeration value="Information Requests"/>
          <xsd:enumeration value="Information Responses"/>
          <xsd:enumeration value="For Filing"/>
          <xsd:enumeration value="Processed Invoices"/>
          <xsd:enumeration value="SOJ"/>
          <xsd:enumeration value="U-Forms"/>
          <xsd:enumeration value="Workbook"/>
          <xsd:enumeration value="COST CLAIM SUMMARY DETAILS"/>
          <xsd:enumeration value="Email Approvals for Costs and Filings"/>
        </xsd:restriction>
      </xsd:simpleType>
    </xsd:element>
    <xsd:element name="Registered_x0020_Party" ma:index="9" ma:displayName="Registered Party" ma:format="Dropdown" ma:internalName="Registered_x0020_Party">
      <xsd:simpleType>
        <xsd:restriction base="dms:Choice">
          <xsd:enumeration value="AEY"/>
          <xsd:enumeration value="Bennett Jones"/>
          <xsd:enumeration value="John Maissan"/>
          <xsd:enumeration value="Max Fraser"/>
          <xsd:enumeration value="N. Yee"/>
          <xsd:enumeration value="UCG - Roger R."/>
          <xsd:enumeration value="YEC"/>
          <xsd:enumeration value="YUB"/>
        </xsd:restriction>
      </xsd:simpleType>
    </xsd:element>
    <xsd:element name="Notes0" ma:index="10" nillable="true" ma:displayName="Notes" ma:description="Description of Document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stered_x0020_Party xmlns="61b7039a-0c8d-4f98-b781-03a4bd3160e4">AEY</Registered_x0020_Party>
    <Description0 xmlns="61b7039a-0c8d-4f98-b781-03a4bd3160e4">Workbook</Description0>
    <Notes0 xmlns="61b7039a-0c8d-4f98-b781-03a4bd3160e4" xsi:nil="true"/>
  </documentManagement>
</p:properties>
</file>

<file path=customXml/itemProps1.xml><?xml version="1.0" encoding="utf-8"?>
<ds:datastoreItem xmlns:ds="http://schemas.openxmlformats.org/officeDocument/2006/customXml" ds:itemID="{5CD21EF5-46C9-4D5E-8180-D6A4FD20A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7039a-0c8d-4f98-b781-03a4bd316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A3249D-7895-4C01-AEC7-CAE17597D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93599-C98B-462F-B079-8F97A28200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1b7039a-0c8d-4f98-b781-03a4bd3160e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Form 1</vt:lpstr>
      <vt:lpstr>Form 2</vt:lpstr>
      <vt:lpstr>Form 3</vt:lpstr>
      <vt:lpstr>Bennett Jones</vt:lpstr>
      <vt:lpstr>ATCO Disbursements</vt:lpstr>
      <vt:lpstr>YUB Scale of Costs</vt:lpstr>
      <vt:lpstr>'Bennett Jones'!Print_Area</vt:lpstr>
      <vt:lpstr>'Form 1'!Print_Area</vt:lpstr>
      <vt:lpstr>'Form 2'!Print_Area</vt:lpstr>
      <vt:lpstr>'Form 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Dorado, Michelle</dc:creator>
  <cp:keywords/>
  <dc:description/>
  <cp:lastModifiedBy>Perry, Bonnie</cp:lastModifiedBy>
  <cp:revision/>
  <cp:lastPrinted>2025-10-08T18:43:24Z</cp:lastPrinted>
  <dcterms:created xsi:type="dcterms:W3CDTF">2023-07-28T15:37:23Z</dcterms:created>
  <dcterms:modified xsi:type="dcterms:W3CDTF">2025-10-08T18:49:02Z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0x0101002429C1218F5E7D4CAB64BC9B2EE58C32</vt:lpwstr>
  </property>
  <property fmtid="{D5CDD505-2E9C-101B-9397-08002B2CF9AE}" pid="5" name="MediaServiceImageTags">
    <vt:lpwstr/>
  </property>
</Properties>
</file>