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3E9FBAAE-7F2C-4EAC-83BC-2856576DC302}" xr6:coauthVersionLast="47" xr6:coauthVersionMax="47" xr10:uidLastSave="{00000000-0000-0000-0000-000000000000}"/>
  <bookViews>
    <workbookView xWindow="39495" yWindow="-3255" windowWidth="16920" windowHeight="10545" firstSheet="2" activeTab="3" xr2:uid="{4FB07CE4-C7FB-4881-B527-1E99A58B0390}"/>
  </bookViews>
  <sheets>
    <sheet name="(A) Sample Bill - Current" sheetId="5" r:id="rId1"/>
    <sheet name="(B) Sample Bill - Proposed" sheetId="4" r:id="rId2"/>
    <sheet name="(C) Sample - Conventional 2160" sheetId="7" r:id="rId3"/>
    <sheet name="(C) Sample - Conventional 1160 " sheetId="8" r:id="rId4"/>
  </sheets>
  <definedNames>
    <definedName name="_Hlk138232981" localSheetId="0">'(A) Sample Bill - Current'!$A$1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4" l="1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46" i="7"/>
  <c r="C47" i="8" s="1"/>
  <c r="B41" i="8" l="1"/>
  <c r="B40" i="8"/>
  <c r="B39" i="8"/>
  <c r="B38" i="8"/>
  <c r="B37" i="8"/>
  <c r="B36" i="8"/>
  <c r="B35" i="8"/>
  <c r="B34" i="8"/>
  <c r="AM28" i="8"/>
  <c r="AJ28" i="8"/>
  <c r="AG28" i="8"/>
  <c r="AD28" i="8"/>
  <c r="AA28" i="8"/>
  <c r="X28" i="8"/>
  <c r="U28" i="8"/>
  <c r="R28" i="8"/>
  <c r="O28" i="8"/>
  <c r="L28" i="8"/>
  <c r="I28" i="8"/>
  <c r="F28" i="8"/>
  <c r="AB23" i="8"/>
  <c r="AE23" i="8" s="1"/>
  <c r="M23" i="8"/>
  <c r="P23" i="8" s="1"/>
  <c r="M22" i="8"/>
  <c r="P22" i="8" s="1"/>
  <c r="C22" i="8"/>
  <c r="M21" i="8"/>
  <c r="P21" i="8" s="1"/>
  <c r="AE20" i="8"/>
  <c r="AB20" i="8"/>
  <c r="Y20" i="8"/>
  <c r="V20" i="8"/>
  <c r="M20" i="8"/>
  <c r="P20" i="8" s="1"/>
  <c r="AK19" i="8"/>
  <c r="AH19" i="8"/>
  <c r="AE19" i="8"/>
  <c r="J19" i="8"/>
  <c r="M19" i="8" s="1"/>
  <c r="P19" i="8" s="1"/>
  <c r="AL12" i="8"/>
  <c r="AM12" i="8" s="1"/>
  <c r="AI12" i="8"/>
  <c r="AJ12" i="8" s="1"/>
  <c r="AF12" i="8"/>
  <c r="AG12" i="8" s="1"/>
  <c r="AC12" i="8"/>
  <c r="AD12" i="8" s="1"/>
  <c r="Z12" i="8"/>
  <c r="AA12" i="8" s="1"/>
  <c r="W12" i="8"/>
  <c r="X12" i="8" s="1"/>
  <c r="T12" i="8"/>
  <c r="U12" i="8" s="1"/>
  <c r="Q12" i="8"/>
  <c r="R12" i="8" s="1"/>
  <c r="N12" i="8"/>
  <c r="O12" i="8" s="1"/>
  <c r="K12" i="8"/>
  <c r="L12" i="8" s="1"/>
  <c r="H12" i="8"/>
  <c r="I12" i="8" s="1"/>
  <c r="E12" i="8"/>
  <c r="F12" i="8" s="1"/>
  <c r="AL7" i="8"/>
  <c r="B45" i="8" s="1"/>
  <c r="AI7" i="8"/>
  <c r="B44" i="8" s="1"/>
  <c r="AF7" i="8"/>
  <c r="B43" i="8" s="1"/>
  <c r="AC7" i="8"/>
  <c r="B42" i="8" s="1"/>
  <c r="AI10" i="7"/>
  <c r="AI12" i="7" s="1"/>
  <c r="AJ12" i="7" s="1"/>
  <c r="AC9" i="7"/>
  <c r="AC23" i="7" s="1"/>
  <c r="Z9" i="7"/>
  <c r="Z22" i="7" s="1"/>
  <c r="W10" i="7"/>
  <c r="W12" i="7" s="1"/>
  <c r="X12" i="7" s="1"/>
  <c r="T9" i="7"/>
  <c r="T22" i="7" s="1"/>
  <c r="K10" i="7"/>
  <c r="K12" i="7" s="1"/>
  <c r="L12" i="7" s="1"/>
  <c r="H10" i="7"/>
  <c r="H12" i="7" s="1"/>
  <c r="I12" i="7" s="1"/>
  <c r="N10" i="7"/>
  <c r="N12" i="7" s="1"/>
  <c r="O12" i="7" s="1"/>
  <c r="Q10" i="7"/>
  <c r="Q12" i="7" s="1"/>
  <c r="R12" i="7" s="1"/>
  <c r="T10" i="7"/>
  <c r="T12" i="7" s="1"/>
  <c r="U12" i="7" s="1"/>
  <c r="Z10" i="7"/>
  <c r="Z12" i="7" s="1"/>
  <c r="AA12" i="7" s="1"/>
  <c r="AC10" i="7"/>
  <c r="AC12" i="7" s="1"/>
  <c r="AD12" i="7" s="1"/>
  <c r="AF10" i="7"/>
  <c r="AF12" i="7" s="1"/>
  <c r="AG12" i="7" s="1"/>
  <c r="AL10" i="7"/>
  <c r="AL12" i="7" s="1"/>
  <c r="AM12" i="7" s="1"/>
  <c r="E10" i="7"/>
  <c r="E12" i="7" s="1"/>
  <c r="F12" i="7" s="1"/>
  <c r="K9" i="7"/>
  <c r="Q9" i="7"/>
  <c r="Q22" i="7" s="1"/>
  <c r="W9" i="7"/>
  <c r="AI9" i="7"/>
  <c r="E9" i="7"/>
  <c r="B45" i="7"/>
  <c r="B44" i="7"/>
  <c r="B43" i="7"/>
  <c r="B42" i="7"/>
  <c r="B41" i="7"/>
  <c r="B40" i="7"/>
  <c r="B39" i="7"/>
  <c r="B38" i="7"/>
  <c r="B37" i="7"/>
  <c r="B36" i="7"/>
  <c r="B35" i="7"/>
  <c r="B34" i="7"/>
  <c r="X28" i="7"/>
  <c r="U28" i="7"/>
  <c r="R28" i="7"/>
  <c r="O28" i="7"/>
  <c r="L28" i="7"/>
  <c r="I28" i="7"/>
  <c r="F28" i="7"/>
  <c r="AB23" i="7"/>
  <c r="AE23" i="7" s="1"/>
  <c r="M23" i="7"/>
  <c r="M22" i="7"/>
  <c r="P22" i="7" s="1"/>
  <c r="AK21" i="7"/>
  <c r="V21" i="7"/>
  <c r="M21" i="7"/>
  <c r="P21" i="7" s="1"/>
  <c r="AE20" i="7"/>
  <c r="J20" i="7"/>
  <c r="M20" i="7" s="1"/>
  <c r="P20" i="7" s="1"/>
  <c r="AM28" i="4"/>
  <c r="AM27" i="4"/>
  <c r="AK18" i="4"/>
  <c r="AL11" i="4"/>
  <c r="AM11" i="4" s="1"/>
  <c r="AL8" i="4"/>
  <c r="AL6" i="4"/>
  <c r="B44" i="4" s="1"/>
  <c r="AJ28" i="4"/>
  <c r="AJ27" i="4"/>
  <c r="AH18" i="4"/>
  <c r="AI11" i="4"/>
  <c r="AJ11" i="4" s="1"/>
  <c r="AI8" i="4"/>
  <c r="AI6" i="4"/>
  <c r="B43" i="4" s="1"/>
  <c r="AE18" i="4"/>
  <c r="AG28" i="4"/>
  <c r="AG27" i="4"/>
  <c r="AE19" i="4"/>
  <c r="AF11" i="4"/>
  <c r="AG11" i="4" s="1"/>
  <c r="AF8" i="4"/>
  <c r="AF6" i="4"/>
  <c r="B42" i="4" s="1"/>
  <c r="AB22" i="4"/>
  <c r="AE22" i="4" s="1"/>
  <c r="AH22" i="4" s="1"/>
  <c r="AK22" i="4" s="1"/>
  <c r="AC8" i="4"/>
  <c r="C41" i="4" s="1"/>
  <c r="AC6" i="4"/>
  <c r="B41" i="4" s="1"/>
  <c r="AD28" i="4"/>
  <c r="AD27" i="4"/>
  <c r="AB19" i="4"/>
  <c r="AC11" i="4"/>
  <c r="AD11" i="4" s="1"/>
  <c r="C45" i="5"/>
  <c r="B45" i="5"/>
  <c r="AK21" i="5"/>
  <c r="AL23" i="5"/>
  <c r="AL22" i="5"/>
  <c r="AL16" i="5"/>
  <c r="AM16" i="5" s="1"/>
  <c r="AL15" i="5"/>
  <c r="AM15" i="5" s="1"/>
  <c r="AL14" i="5"/>
  <c r="AM14" i="5" s="1"/>
  <c r="AL13" i="5"/>
  <c r="AM13" i="5" s="1"/>
  <c r="AL12" i="5"/>
  <c r="AM12" i="5" s="1"/>
  <c r="C44" i="5"/>
  <c r="B44" i="5"/>
  <c r="AI23" i="5"/>
  <c r="AI22" i="5"/>
  <c r="AI16" i="5"/>
  <c r="AJ16" i="5" s="1"/>
  <c r="AI15" i="5"/>
  <c r="AJ15" i="5" s="1"/>
  <c r="AI14" i="5"/>
  <c r="AJ14" i="5" s="1"/>
  <c r="AI13" i="5"/>
  <c r="AI12" i="5"/>
  <c r="AJ12" i="5" s="1"/>
  <c r="C43" i="5"/>
  <c r="B43" i="5"/>
  <c r="AE20" i="5"/>
  <c r="AH20" i="5" s="1"/>
  <c r="AK20" i="5" s="1"/>
  <c r="AF23" i="5"/>
  <c r="AF22" i="5"/>
  <c r="AF16" i="5"/>
  <c r="AG16" i="5" s="1"/>
  <c r="AF15" i="5"/>
  <c r="AG15" i="5" s="1"/>
  <c r="AF14" i="5"/>
  <c r="AG14" i="5" s="1"/>
  <c r="AF13" i="5"/>
  <c r="AG13" i="5" s="1"/>
  <c r="AF12" i="5"/>
  <c r="AG12" i="5" s="1"/>
  <c r="C42" i="5"/>
  <c r="B42" i="5"/>
  <c r="AB23" i="5"/>
  <c r="AE23" i="5" s="1"/>
  <c r="AH23" i="5" s="1"/>
  <c r="AC23" i="5"/>
  <c r="AC22" i="5"/>
  <c r="AC16" i="5"/>
  <c r="AD16" i="5" s="1"/>
  <c r="AC15" i="5"/>
  <c r="AD15" i="5" s="1"/>
  <c r="AC14" i="5"/>
  <c r="AD14" i="5" s="1"/>
  <c r="AC13" i="5"/>
  <c r="AC12" i="5"/>
  <c r="AD12" i="5" s="1"/>
  <c r="AA28" i="4"/>
  <c r="AA27" i="4"/>
  <c r="X28" i="4"/>
  <c r="X27" i="4"/>
  <c r="U28" i="4"/>
  <c r="U27" i="4"/>
  <c r="R28" i="4"/>
  <c r="R27" i="4"/>
  <c r="O28" i="4"/>
  <c r="O27" i="4"/>
  <c r="L28" i="4"/>
  <c r="L27" i="4"/>
  <c r="I28" i="4"/>
  <c r="I27" i="4"/>
  <c r="AC13" i="7" l="1"/>
  <c r="AD13" i="7" s="1"/>
  <c r="T16" i="7"/>
  <c r="U16" i="7" s="1"/>
  <c r="AC15" i="7"/>
  <c r="AD15" i="7" s="1"/>
  <c r="AD23" i="5"/>
  <c r="AL22" i="4"/>
  <c r="AM22" i="4" s="1"/>
  <c r="C44" i="4"/>
  <c r="AI20" i="4"/>
  <c r="C43" i="4"/>
  <c r="AF22" i="4"/>
  <c r="AG22" i="4" s="1"/>
  <c r="C42" i="4"/>
  <c r="AJ23" i="5"/>
  <c r="AK23" i="5"/>
  <c r="AG23" i="5"/>
  <c r="C45" i="8"/>
  <c r="D45" i="8" s="1"/>
  <c r="AL9" i="8" s="1"/>
  <c r="AL15" i="8" s="1"/>
  <c r="AM15" i="8" s="1"/>
  <c r="AM23" i="5"/>
  <c r="AI17" i="5"/>
  <c r="C43" i="8"/>
  <c r="D43" i="8" s="1"/>
  <c r="AF9" i="8" s="1"/>
  <c r="AF14" i="8" s="1"/>
  <c r="AG14" i="8" s="1"/>
  <c r="C42" i="8"/>
  <c r="D42" i="8" s="1"/>
  <c r="AC9" i="8" s="1"/>
  <c r="AC23" i="8" s="1"/>
  <c r="AD23" i="8" s="1"/>
  <c r="AI13" i="7"/>
  <c r="AJ13" i="7" s="1"/>
  <c r="AI14" i="7"/>
  <c r="AJ14" i="7" s="1"/>
  <c r="AI16" i="7"/>
  <c r="AJ16" i="7" s="1"/>
  <c r="K23" i="7"/>
  <c r="L23" i="7" s="1"/>
  <c r="K14" i="7"/>
  <c r="L14" i="7" s="1"/>
  <c r="W15" i="7"/>
  <c r="X15" i="7" s="1"/>
  <c r="W14" i="7"/>
  <c r="X14" i="7" s="1"/>
  <c r="W22" i="7"/>
  <c r="W13" i="7"/>
  <c r="X13" i="7" s="1"/>
  <c r="W16" i="7"/>
  <c r="X16" i="7" s="1"/>
  <c r="W23" i="7"/>
  <c r="N9" i="7"/>
  <c r="N22" i="7" s="1"/>
  <c r="O22" i="7" s="1"/>
  <c r="AL9" i="7"/>
  <c r="AL15" i="7" s="1"/>
  <c r="AM15" i="7" s="1"/>
  <c r="Z23" i="7"/>
  <c r="AA23" i="7" s="1"/>
  <c r="C44" i="8"/>
  <c r="D44" i="8" s="1"/>
  <c r="AI9" i="8" s="1"/>
  <c r="AI22" i="8" s="1"/>
  <c r="H9" i="7"/>
  <c r="H14" i="7" s="1"/>
  <c r="I14" i="7" s="1"/>
  <c r="AF9" i="7"/>
  <c r="AF15" i="7" s="1"/>
  <c r="AG15" i="7" s="1"/>
  <c r="AD23" i="7"/>
  <c r="Z14" i="7"/>
  <c r="AA14" i="7" s="1"/>
  <c r="Z16" i="7"/>
  <c r="AA16" i="7" s="1"/>
  <c r="AC14" i="7"/>
  <c r="AD14" i="7" s="1"/>
  <c r="AC16" i="7"/>
  <c r="AD16" i="7" s="1"/>
  <c r="Z13" i="7"/>
  <c r="AA13" i="7" s="1"/>
  <c r="Z15" i="7"/>
  <c r="AA15" i="7" s="1"/>
  <c r="AC22" i="7"/>
  <c r="S22" i="8"/>
  <c r="S19" i="8"/>
  <c r="S21" i="8"/>
  <c r="AH23" i="8"/>
  <c r="S20" i="8"/>
  <c r="S23" i="8"/>
  <c r="AI15" i="7"/>
  <c r="AJ15" i="7" s="1"/>
  <c r="AI23" i="7"/>
  <c r="AI22" i="7"/>
  <c r="T13" i="7"/>
  <c r="U13" i="7" s="1"/>
  <c r="T15" i="7"/>
  <c r="U15" i="7" s="1"/>
  <c r="T14" i="7"/>
  <c r="U14" i="7" s="1"/>
  <c r="T23" i="7"/>
  <c r="K13" i="7"/>
  <c r="L13" i="7" s="1"/>
  <c r="K22" i="7"/>
  <c r="L22" i="7" s="1"/>
  <c r="K15" i="7"/>
  <c r="L15" i="7" s="1"/>
  <c r="K16" i="7"/>
  <c r="L16" i="7" s="1"/>
  <c r="Q16" i="7"/>
  <c r="R16" i="7" s="1"/>
  <c r="Q23" i="7"/>
  <c r="Q15" i="7"/>
  <c r="R15" i="7" s="1"/>
  <c r="Q14" i="7"/>
  <c r="R14" i="7" s="1"/>
  <c r="Q13" i="7"/>
  <c r="E14" i="7"/>
  <c r="F14" i="7" s="1"/>
  <c r="E13" i="7"/>
  <c r="F13" i="7" s="1"/>
  <c r="E15" i="7"/>
  <c r="F15" i="7" s="1"/>
  <c r="E23" i="7"/>
  <c r="F23" i="7" s="1"/>
  <c r="E16" i="7"/>
  <c r="F16" i="7" s="1"/>
  <c r="E22" i="7"/>
  <c r="F22" i="7" s="1"/>
  <c r="S20" i="7"/>
  <c r="S22" i="7"/>
  <c r="R22" i="7"/>
  <c r="S21" i="7"/>
  <c r="AH23" i="7"/>
  <c r="AH20" i="7"/>
  <c r="Y21" i="7"/>
  <c r="P23" i="7"/>
  <c r="AL20" i="4"/>
  <c r="AL12" i="4"/>
  <c r="AC12" i="4"/>
  <c r="AD12" i="4" s="1"/>
  <c r="AC22" i="4"/>
  <c r="AD22" i="4" s="1"/>
  <c r="AC20" i="4"/>
  <c r="AI12" i="4"/>
  <c r="AJ12" i="4" s="1"/>
  <c r="AI22" i="4"/>
  <c r="AJ22" i="4" s="1"/>
  <c r="AF20" i="4"/>
  <c r="AF12" i="4"/>
  <c r="AL17" i="5"/>
  <c r="AM17" i="5"/>
  <c r="AJ13" i="5"/>
  <c r="AJ17" i="5" s="1"/>
  <c r="AG17" i="5"/>
  <c r="AF17" i="5"/>
  <c r="AC17" i="5"/>
  <c r="AD13" i="5"/>
  <c r="AD17" i="5" s="1"/>
  <c r="F28" i="4"/>
  <c r="F27" i="4"/>
  <c r="AL22" i="7" l="1"/>
  <c r="AL13" i="7"/>
  <c r="AD17" i="7"/>
  <c r="AC21" i="7" s="1"/>
  <c r="Z17" i="7"/>
  <c r="H23" i="7"/>
  <c r="I23" i="7" s="1"/>
  <c r="W17" i="7"/>
  <c r="AL14" i="7"/>
  <c r="AM14" i="7" s="1"/>
  <c r="AC17" i="7"/>
  <c r="AF16" i="7"/>
  <c r="AG16" i="7" s="1"/>
  <c r="AJ17" i="7"/>
  <c r="AI21" i="7" s="1"/>
  <c r="AJ21" i="7" s="1"/>
  <c r="X17" i="7"/>
  <c r="W21" i="7" s="1"/>
  <c r="X21" i="7" s="1"/>
  <c r="AM13" i="7"/>
  <c r="AL16" i="7"/>
  <c r="AM16" i="7" s="1"/>
  <c r="U17" i="7"/>
  <c r="T20" i="7" s="1"/>
  <c r="U20" i="7" s="1"/>
  <c r="AL23" i="7"/>
  <c r="C45" i="4"/>
  <c r="AI15" i="8"/>
  <c r="AJ15" i="8" s="1"/>
  <c r="AF13" i="8"/>
  <c r="AG13" i="8" s="1"/>
  <c r="AI14" i="8"/>
  <c r="AJ14" i="8" s="1"/>
  <c r="AF15" i="8"/>
  <c r="AG15" i="8" s="1"/>
  <c r="AI13" i="8"/>
  <c r="AF23" i="8"/>
  <c r="AG23" i="8" s="1"/>
  <c r="AF21" i="8"/>
  <c r="AF22" i="8"/>
  <c r="AL22" i="8"/>
  <c r="AC14" i="8"/>
  <c r="AD14" i="8" s="1"/>
  <c r="AL23" i="8"/>
  <c r="AC15" i="8"/>
  <c r="AD15" i="8" s="1"/>
  <c r="AL14" i="8"/>
  <c r="AM14" i="8" s="1"/>
  <c r="AL13" i="8"/>
  <c r="AC13" i="8"/>
  <c r="AD13" i="8" s="1"/>
  <c r="AL21" i="8"/>
  <c r="AC21" i="8"/>
  <c r="AC22" i="8"/>
  <c r="AF23" i="7"/>
  <c r="AG23" i="7" s="1"/>
  <c r="AF14" i="7"/>
  <c r="AG14" i="7" s="1"/>
  <c r="N23" i="7"/>
  <c r="O23" i="7" s="1"/>
  <c r="N13" i="7"/>
  <c r="N15" i="7"/>
  <c r="O15" i="7" s="1"/>
  <c r="N14" i="7"/>
  <c r="O14" i="7" s="1"/>
  <c r="N16" i="7"/>
  <c r="O16" i="7" s="1"/>
  <c r="AA17" i="7"/>
  <c r="Z21" i="7" s="1"/>
  <c r="AA21" i="7" s="1"/>
  <c r="AI21" i="8"/>
  <c r="AI23" i="8"/>
  <c r="AJ23" i="8" s="1"/>
  <c r="H15" i="7"/>
  <c r="I15" i="7" s="1"/>
  <c r="H13" i="7"/>
  <c r="H22" i="7"/>
  <c r="I22" i="7" s="1"/>
  <c r="AF22" i="7"/>
  <c r="H16" i="7"/>
  <c r="I16" i="7" s="1"/>
  <c r="AF13" i="7"/>
  <c r="AG13" i="7" s="1"/>
  <c r="L17" i="7"/>
  <c r="K20" i="7" s="1"/>
  <c r="L20" i="7" s="1"/>
  <c r="AK23" i="8"/>
  <c r="V21" i="8"/>
  <c r="V19" i="8"/>
  <c r="V22" i="8"/>
  <c r="V23" i="8"/>
  <c r="AI17" i="7"/>
  <c r="AC20" i="7"/>
  <c r="T17" i="7"/>
  <c r="K17" i="7"/>
  <c r="Q17" i="7"/>
  <c r="R13" i="7"/>
  <c r="R17" i="7" s="1"/>
  <c r="F17" i="7"/>
  <c r="E20" i="7" s="1"/>
  <c r="F20" i="7" s="1"/>
  <c r="E17" i="7"/>
  <c r="AK23" i="7"/>
  <c r="AJ23" i="7"/>
  <c r="AI20" i="7"/>
  <c r="AJ20" i="7" s="1"/>
  <c r="W20" i="7"/>
  <c r="V20" i="7"/>
  <c r="AK20" i="7"/>
  <c r="V22" i="7"/>
  <c r="U22" i="7"/>
  <c r="S23" i="7"/>
  <c r="R23" i="7"/>
  <c r="AB21" i="7"/>
  <c r="AM12" i="4"/>
  <c r="AG12" i="4"/>
  <c r="AL21" i="5"/>
  <c r="AM21" i="5" s="1"/>
  <c r="AL20" i="5"/>
  <c r="AM20" i="5" s="1"/>
  <c r="AI21" i="5"/>
  <c r="AJ21" i="5" s="1"/>
  <c r="AI20" i="5"/>
  <c r="AJ20" i="5" s="1"/>
  <c r="AF21" i="5"/>
  <c r="AF20" i="5"/>
  <c r="AG20" i="5" s="1"/>
  <c r="AC21" i="5"/>
  <c r="AC20" i="5"/>
  <c r="Z16" i="5"/>
  <c r="Z15" i="5"/>
  <c r="AA15" i="5" s="1"/>
  <c r="W16" i="5"/>
  <c r="W15" i="5"/>
  <c r="X15" i="5" s="1"/>
  <c r="T16" i="5"/>
  <c r="T15" i="5"/>
  <c r="U15" i="5" s="1"/>
  <c r="Q16" i="5"/>
  <c r="Q15" i="5"/>
  <c r="R15" i="5" s="1"/>
  <c r="N16" i="5"/>
  <c r="N15" i="5"/>
  <c r="O15" i="5" s="1"/>
  <c r="K16" i="5"/>
  <c r="K15" i="5"/>
  <c r="L15" i="5" s="1"/>
  <c r="H16" i="5"/>
  <c r="H15" i="5"/>
  <c r="I15" i="5" s="1"/>
  <c r="E16" i="5"/>
  <c r="E15" i="5"/>
  <c r="F15" i="5" s="1"/>
  <c r="X28" i="5"/>
  <c r="U28" i="5"/>
  <c r="R28" i="5"/>
  <c r="O28" i="5"/>
  <c r="L28" i="5"/>
  <c r="I28" i="5"/>
  <c r="F28" i="5"/>
  <c r="T21" i="7" l="1"/>
  <c r="U21" i="7" s="1"/>
  <c r="K21" i="7"/>
  <c r="L21" i="7" s="1"/>
  <c r="L24" i="7" s="1"/>
  <c r="K26" i="7" s="1"/>
  <c r="L26" i="7" s="1"/>
  <c r="L27" i="7" s="1"/>
  <c r="L29" i="7" s="1"/>
  <c r="E36" i="7" s="1"/>
  <c r="G36" i="8" s="1"/>
  <c r="AM23" i="7"/>
  <c r="AG17" i="7"/>
  <c r="AF21" i="7" s="1"/>
  <c r="AM17" i="7"/>
  <c r="AL17" i="7"/>
  <c r="AG16" i="8"/>
  <c r="AF19" i="8" s="1"/>
  <c r="AG19" i="8" s="1"/>
  <c r="AF16" i="8"/>
  <c r="AD16" i="8"/>
  <c r="AC19" i="8" s="1"/>
  <c r="AL16" i="8"/>
  <c r="AI16" i="8"/>
  <c r="AM23" i="8"/>
  <c r="AJ13" i="8"/>
  <c r="AJ16" i="8" s="1"/>
  <c r="AI19" i="8" s="1"/>
  <c r="AJ19" i="8" s="1"/>
  <c r="AM13" i="8"/>
  <c r="AM16" i="8" s="1"/>
  <c r="AL19" i="8" s="1"/>
  <c r="AM19" i="8" s="1"/>
  <c r="AC16" i="8"/>
  <c r="O13" i="7"/>
  <c r="O17" i="7" s="1"/>
  <c r="N17" i="7"/>
  <c r="Z20" i="7"/>
  <c r="AF17" i="7"/>
  <c r="H17" i="7"/>
  <c r="I13" i="7"/>
  <c r="I17" i="7" s="1"/>
  <c r="H20" i="7" s="1"/>
  <c r="I20" i="7" s="1"/>
  <c r="AI20" i="8"/>
  <c r="AJ20" i="8" s="1"/>
  <c r="Y22" i="8"/>
  <c r="Y21" i="8"/>
  <c r="Y19" i="8"/>
  <c r="Q20" i="7"/>
  <c r="R20" i="7" s="1"/>
  <c r="Q21" i="7"/>
  <c r="R21" i="7" s="1"/>
  <c r="E21" i="7"/>
  <c r="F21" i="7" s="1"/>
  <c r="F24" i="7" s="1"/>
  <c r="E26" i="7" s="1"/>
  <c r="F26" i="7" s="1"/>
  <c r="F27" i="7" s="1"/>
  <c r="F29" i="7" s="1"/>
  <c r="E34" i="7" s="1"/>
  <c r="Y20" i="7"/>
  <c r="X20" i="7"/>
  <c r="U23" i="7"/>
  <c r="U24" i="7" s="1"/>
  <c r="V23" i="7"/>
  <c r="X23" i="7" s="1"/>
  <c r="X22" i="7"/>
  <c r="Y22" i="7"/>
  <c r="AE21" i="7"/>
  <c r="AD21" i="7"/>
  <c r="AF20" i="7" l="1"/>
  <c r="AG20" i="7" s="1"/>
  <c r="AF20" i="8"/>
  <c r="AG20" i="8" s="1"/>
  <c r="AG21" i="7"/>
  <c r="AL21" i="7"/>
  <c r="AM21" i="7" s="1"/>
  <c r="AL20" i="7"/>
  <c r="AM20" i="7" s="1"/>
  <c r="AC20" i="8"/>
  <c r="AD20" i="8" s="1"/>
  <c r="AL20" i="8"/>
  <c r="AM20" i="8" s="1"/>
  <c r="G34" i="8"/>
  <c r="N20" i="7"/>
  <c r="O20" i="7" s="1"/>
  <c r="N21" i="7"/>
  <c r="O21" i="7" s="1"/>
  <c r="O24" i="7" s="1"/>
  <c r="N26" i="7" s="1"/>
  <c r="O26" i="7" s="1"/>
  <c r="O27" i="7" s="1"/>
  <c r="O29" i="7" s="1"/>
  <c r="E37" i="7" s="1"/>
  <c r="G37" i="8" s="1"/>
  <c r="H21" i="7"/>
  <c r="I21" i="7" s="1"/>
  <c r="I24" i="7" s="1"/>
  <c r="H26" i="7" s="1"/>
  <c r="I26" i="7" s="1"/>
  <c r="I27" i="7" s="1"/>
  <c r="I29" i="7" s="1"/>
  <c r="E35" i="7" s="1"/>
  <c r="G35" i="8" s="1"/>
  <c r="AB22" i="8"/>
  <c r="AB19" i="8"/>
  <c r="AD19" i="8" s="1"/>
  <c r="AB21" i="8"/>
  <c r="R24" i="7"/>
  <c r="Q26" i="7" s="1"/>
  <c r="R26" i="7" s="1"/>
  <c r="R27" i="7" s="1"/>
  <c r="R29" i="7" s="1"/>
  <c r="E38" i="7" s="1"/>
  <c r="G38" i="8" s="1"/>
  <c r="T26" i="7"/>
  <c r="U26" i="7" s="1"/>
  <c r="U27" i="7" s="1"/>
  <c r="U29" i="7" s="1"/>
  <c r="E39" i="7" s="1"/>
  <c r="G39" i="8" s="1"/>
  <c r="X24" i="7"/>
  <c r="AB20" i="7"/>
  <c r="AD20" i="7" s="1"/>
  <c r="AA20" i="7"/>
  <c r="AB22" i="7"/>
  <c r="AA22" i="7"/>
  <c r="AE21" i="8" l="1"/>
  <c r="AD21" i="8"/>
  <c r="AE22" i="8"/>
  <c r="AD22" i="8"/>
  <c r="AA24" i="7"/>
  <c r="Z26" i="7" s="1"/>
  <c r="AA26" i="7" s="1"/>
  <c r="AA27" i="7" s="1"/>
  <c r="AA29" i="7" s="1"/>
  <c r="E41" i="7" s="1"/>
  <c r="G41" i="8" s="1"/>
  <c r="AE22" i="7"/>
  <c r="AD22" i="7"/>
  <c r="AD24" i="7" s="1"/>
  <c r="W26" i="7"/>
  <c r="X26" i="7" s="1"/>
  <c r="X27" i="7" s="1"/>
  <c r="X29" i="7" s="1"/>
  <c r="E40" i="7" s="1"/>
  <c r="G40" i="8" s="1"/>
  <c r="AA16" i="5"/>
  <c r="Z14" i="5"/>
  <c r="AA14" i="5" s="1"/>
  <c r="Z13" i="5"/>
  <c r="AA13" i="5" s="1"/>
  <c r="Z12" i="5"/>
  <c r="AA12" i="5" s="1"/>
  <c r="X16" i="5"/>
  <c r="W14" i="5"/>
  <c r="X14" i="5" s="1"/>
  <c r="W13" i="5"/>
  <c r="X13" i="5" s="1"/>
  <c r="W12" i="5"/>
  <c r="X12" i="5" s="1"/>
  <c r="U16" i="5"/>
  <c r="T14" i="5"/>
  <c r="U14" i="5" s="1"/>
  <c r="T13" i="5"/>
  <c r="U13" i="5" s="1"/>
  <c r="T12" i="5"/>
  <c r="U12" i="5" s="1"/>
  <c r="R16" i="5"/>
  <c r="Q14" i="5"/>
  <c r="R14" i="5" s="1"/>
  <c r="Q13" i="5"/>
  <c r="R13" i="5" s="1"/>
  <c r="Q12" i="5"/>
  <c r="R12" i="5" s="1"/>
  <c r="O16" i="5"/>
  <c r="N14" i="5"/>
  <c r="O14" i="5" s="1"/>
  <c r="N13" i="5"/>
  <c r="O13" i="5" s="1"/>
  <c r="N12" i="5"/>
  <c r="O12" i="5" s="1"/>
  <c r="L16" i="5"/>
  <c r="K14" i="5"/>
  <c r="L14" i="5" s="1"/>
  <c r="K13" i="5"/>
  <c r="L13" i="5" s="1"/>
  <c r="K12" i="5"/>
  <c r="L12" i="5" s="1"/>
  <c r="I16" i="5"/>
  <c r="H14" i="5"/>
  <c r="I14" i="5" s="1"/>
  <c r="H13" i="5"/>
  <c r="I13" i="5" s="1"/>
  <c r="H12" i="5"/>
  <c r="I12" i="5" s="1"/>
  <c r="F16" i="5"/>
  <c r="E12" i="5"/>
  <c r="F12" i="5" s="1"/>
  <c r="E14" i="5"/>
  <c r="F14" i="5" s="1"/>
  <c r="E13" i="5"/>
  <c r="F13" i="5" s="1"/>
  <c r="C41" i="5"/>
  <c r="C41" i="8" s="1"/>
  <c r="D41" i="8" s="1"/>
  <c r="Z9" i="8" s="1"/>
  <c r="B41" i="5"/>
  <c r="C40" i="5"/>
  <c r="C40" i="8" s="1"/>
  <c r="D40" i="8" s="1"/>
  <c r="W9" i="8" s="1"/>
  <c r="B40" i="5"/>
  <c r="C39" i="5"/>
  <c r="C39" i="8" s="1"/>
  <c r="D39" i="8" s="1"/>
  <c r="T9" i="8" s="1"/>
  <c r="B39" i="5"/>
  <c r="C38" i="5"/>
  <c r="C38" i="8" s="1"/>
  <c r="D38" i="8" s="1"/>
  <c r="Q9" i="8" s="1"/>
  <c r="B38" i="5"/>
  <c r="C37" i="5"/>
  <c r="C37" i="8" s="1"/>
  <c r="D37" i="8" s="1"/>
  <c r="N9" i="8" s="1"/>
  <c r="B37" i="5"/>
  <c r="C36" i="5"/>
  <c r="C36" i="8" s="1"/>
  <c r="D36" i="8" s="1"/>
  <c r="K9" i="8" s="1"/>
  <c r="B36" i="5"/>
  <c r="C35" i="5"/>
  <c r="C35" i="8" s="1"/>
  <c r="D35" i="8" s="1"/>
  <c r="H9" i="8" s="1"/>
  <c r="B35" i="5"/>
  <c r="C34" i="5"/>
  <c r="B34" i="5"/>
  <c r="Z23" i="5"/>
  <c r="AA23" i="5" s="1"/>
  <c r="W23" i="5"/>
  <c r="T23" i="5"/>
  <c r="Q23" i="5"/>
  <c r="N23" i="5"/>
  <c r="M23" i="5"/>
  <c r="K23" i="5"/>
  <c r="L23" i="5" s="1"/>
  <c r="H23" i="5"/>
  <c r="I23" i="5" s="1"/>
  <c r="E23" i="5"/>
  <c r="F23" i="5" s="1"/>
  <c r="Z22" i="5"/>
  <c r="W22" i="5"/>
  <c r="T22" i="5"/>
  <c r="Q22" i="5"/>
  <c r="N22" i="5"/>
  <c r="M22" i="5"/>
  <c r="K22" i="5"/>
  <c r="L22" i="5" s="1"/>
  <c r="H22" i="5"/>
  <c r="I22" i="5" s="1"/>
  <c r="E22" i="5"/>
  <c r="F22" i="5" s="1"/>
  <c r="V21" i="5"/>
  <c r="Y21" i="5" s="1"/>
  <c r="AB21" i="5" s="1"/>
  <c r="M21" i="5"/>
  <c r="J20" i="5"/>
  <c r="M20" i="5" s="1"/>
  <c r="Z22" i="4"/>
  <c r="AA22" i="4" s="1"/>
  <c r="Z20" i="4"/>
  <c r="Y19" i="4"/>
  <c r="Z12" i="4"/>
  <c r="Z11" i="4"/>
  <c r="AA11" i="4" s="1"/>
  <c r="C34" i="8" l="1"/>
  <c r="D34" i="8" s="1"/>
  <c r="C46" i="5"/>
  <c r="H15" i="8"/>
  <c r="I15" i="8" s="1"/>
  <c r="H14" i="8"/>
  <c r="I14" i="8" s="1"/>
  <c r="H23" i="8"/>
  <c r="I23" i="8" s="1"/>
  <c r="H13" i="8"/>
  <c r="H21" i="8"/>
  <c r="I21" i="8" s="1"/>
  <c r="H22" i="8"/>
  <c r="I22" i="8" s="1"/>
  <c r="T23" i="8"/>
  <c r="U23" i="8" s="1"/>
  <c r="T14" i="8"/>
  <c r="U14" i="8" s="1"/>
  <c r="T15" i="8"/>
  <c r="U15" i="8" s="1"/>
  <c r="T13" i="8"/>
  <c r="T21" i="8"/>
  <c r="U21" i="8" s="1"/>
  <c r="T22" i="8"/>
  <c r="U22" i="8" s="1"/>
  <c r="W21" i="8"/>
  <c r="X21" i="8" s="1"/>
  <c r="W22" i="8"/>
  <c r="X22" i="8" s="1"/>
  <c r="W15" i="8"/>
  <c r="X15" i="8" s="1"/>
  <c r="W13" i="8"/>
  <c r="W23" i="8"/>
  <c r="X23" i="8" s="1"/>
  <c r="W14" i="8"/>
  <c r="X14" i="8" s="1"/>
  <c r="AE21" i="5"/>
  <c r="AG21" i="5" s="1"/>
  <c r="AD21" i="5"/>
  <c r="Q15" i="8"/>
  <c r="R15" i="8" s="1"/>
  <c r="Q22" i="8"/>
  <c r="R22" i="8" s="1"/>
  <c r="Q23" i="8"/>
  <c r="R23" i="8" s="1"/>
  <c r="Q21" i="8"/>
  <c r="R21" i="8" s="1"/>
  <c r="Q13" i="8"/>
  <c r="Q14" i="8"/>
  <c r="R14" i="8" s="1"/>
  <c r="N22" i="8"/>
  <c r="O22" i="8" s="1"/>
  <c r="N21" i="8"/>
  <c r="O21" i="8" s="1"/>
  <c r="N15" i="8"/>
  <c r="O15" i="8" s="1"/>
  <c r="N13" i="8"/>
  <c r="N14" i="8"/>
  <c r="O14" i="8" s="1"/>
  <c r="N23" i="8"/>
  <c r="O23" i="8" s="1"/>
  <c r="Z21" i="8"/>
  <c r="AA21" i="8" s="1"/>
  <c r="Z23" i="8"/>
  <c r="AA23" i="8" s="1"/>
  <c r="Z13" i="8"/>
  <c r="Z15" i="8"/>
  <c r="AA15" i="8" s="1"/>
  <c r="Z14" i="8"/>
  <c r="AA14" i="8" s="1"/>
  <c r="Z22" i="8"/>
  <c r="AA22" i="8" s="1"/>
  <c r="K22" i="8"/>
  <c r="L22" i="8" s="1"/>
  <c r="K13" i="8"/>
  <c r="K14" i="8"/>
  <c r="L14" i="8" s="1"/>
  <c r="K23" i="8"/>
  <c r="L23" i="8" s="1"/>
  <c r="K21" i="8"/>
  <c r="L21" i="8" s="1"/>
  <c r="K15" i="8"/>
  <c r="L15" i="8" s="1"/>
  <c r="AD24" i="8"/>
  <c r="AC26" i="8" s="1"/>
  <c r="AD26" i="8" s="1"/>
  <c r="AD27" i="8" s="1"/>
  <c r="AD30" i="8" s="1"/>
  <c r="E42" i="8" s="1"/>
  <c r="F42" i="8" s="1"/>
  <c r="AH21" i="8"/>
  <c r="AG21" i="8"/>
  <c r="AH22" i="8"/>
  <c r="AG22" i="8"/>
  <c r="AC26" i="7"/>
  <c r="AD26" i="7" s="1"/>
  <c r="AD27" i="7" s="1"/>
  <c r="AD29" i="7" s="1"/>
  <c r="E42" i="7" s="1"/>
  <c r="AH22" i="7"/>
  <c r="AG22" i="7"/>
  <c r="AG24" i="7" s="1"/>
  <c r="X17" i="5"/>
  <c r="AA17" i="5"/>
  <c r="I17" i="5"/>
  <c r="O17" i="5"/>
  <c r="L17" i="5"/>
  <c r="P23" i="5"/>
  <c r="O23" i="5"/>
  <c r="R17" i="5"/>
  <c r="U17" i="5"/>
  <c r="T20" i="5" s="1"/>
  <c r="O22" i="5"/>
  <c r="E17" i="5"/>
  <c r="F17" i="5"/>
  <c r="W17" i="5"/>
  <c r="T17" i="5"/>
  <c r="P20" i="5"/>
  <c r="P21" i="5"/>
  <c r="P22" i="5"/>
  <c r="R22" i="5" s="1"/>
  <c r="AA12" i="4"/>
  <c r="V19" i="4"/>
  <c r="M22" i="4"/>
  <c r="P22" i="4" s="1"/>
  <c r="S22" i="4" s="1"/>
  <c r="V22" i="4" s="1"/>
  <c r="M21" i="4"/>
  <c r="P21" i="4" s="1"/>
  <c r="S21" i="4" s="1"/>
  <c r="V21" i="4" s="1"/>
  <c r="Y21" i="4" s="1"/>
  <c r="AB21" i="4" s="1"/>
  <c r="M20" i="4"/>
  <c r="P20" i="4" s="1"/>
  <c r="S20" i="4" s="1"/>
  <c r="V20" i="4" s="1"/>
  <c r="Y20" i="4" s="1"/>
  <c r="M19" i="4"/>
  <c r="P19" i="4" s="1"/>
  <c r="S19" i="4" s="1"/>
  <c r="J18" i="4"/>
  <c r="M18" i="4" s="1"/>
  <c r="P18" i="4" s="1"/>
  <c r="S18" i="4" s="1"/>
  <c r="V18" i="4" s="1"/>
  <c r="Y18" i="4" s="1"/>
  <c r="AB18" i="4" s="1"/>
  <c r="N22" i="4"/>
  <c r="N20" i="4"/>
  <c r="N12" i="4"/>
  <c r="O12" i="4" s="1"/>
  <c r="N11" i="4"/>
  <c r="O11" i="4" s="1"/>
  <c r="K22" i="4"/>
  <c r="L22" i="4" s="1"/>
  <c r="H22" i="4"/>
  <c r="I22" i="4" s="1"/>
  <c r="K20" i="4"/>
  <c r="L20" i="4" s="1"/>
  <c r="H20" i="4"/>
  <c r="I20" i="4" s="1"/>
  <c r="K12" i="4"/>
  <c r="L12" i="4" s="1"/>
  <c r="H12" i="4"/>
  <c r="I12" i="4" s="1"/>
  <c r="K11" i="4"/>
  <c r="L11" i="4" s="1"/>
  <c r="H11" i="4"/>
  <c r="I11" i="4" s="1"/>
  <c r="E22" i="4"/>
  <c r="F22" i="4" s="1"/>
  <c r="E20" i="4"/>
  <c r="F20" i="4" s="1"/>
  <c r="E12" i="4"/>
  <c r="F12" i="4" s="1"/>
  <c r="E11" i="4"/>
  <c r="F11" i="4" s="1"/>
  <c r="Q22" i="4"/>
  <c r="Q20" i="4"/>
  <c r="Q12" i="4"/>
  <c r="R12" i="4" s="1"/>
  <c r="Q11" i="4"/>
  <c r="R11" i="4" s="1"/>
  <c r="T22" i="4"/>
  <c r="T20" i="4"/>
  <c r="T12" i="4"/>
  <c r="U12" i="4" s="1"/>
  <c r="T11" i="4"/>
  <c r="U11" i="4" s="1"/>
  <c r="W11" i="4"/>
  <c r="W22" i="4"/>
  <c r="W20" i="4"/>
  <c r="W12" i="4"/>
  <c r="X12" i="4" s="1"/>
  <c r="C46" i="8" l="1"/>
  <c r="C48" i="8" s="1"/>
  <c r="D46" i="8"/>
  <c r="E9" i="8"/>
  <c r="I13" i="8"/>
  <c r="I16" i="8" s="1"/>
  <c r="H16" i="8"/>
  <c r="R13" i="8"/>
  <c r="R16" i="8" s="1"/>
  <c r="Q16" i="8"/>
  <c r="L13" i="8"/>
  <c r="L16" i="8" s="1"/>
  <c r="K16" i="8"/>
  <c r="X13" i="8"/>
  <c r="X16" i="8" s="1"/>
  <c r="W16" i="8"/>
  <c r="U13" i="8"/>
  <c r="U16" i="8" s="1"/>
  <c r="T16" i="8"/>
  <c r="O13" i="8"/>
  <c r="O16" i="8" s="1"/>
  <c r="N16" i="8"/>
  <c r="AA13" i="8"/>
  <c r="AA16" i="8" s="1"/>
  <c r="Z16" i="8"/>
  <c r="G42" i="8"/>
  <c r="AG24" i="8"/>
  <c r="AF26" i="8" s="1"/>
  <c r="AG26" i="8" s="1"/>
  <c r="AG27" i="8" s="1"/>
  <c r="AG30" i="8" s="1"/>
  <c r="E43" i="8" s="1"/>
  <c r="F43" i="8" s="1"/>
  <c r="AK21" i="8"/>
  <c r="AM21" i="8" s="1"/>
  <c r="AJ21" i="8"/>
  <c r="AK22" i="8"/>
  <c r="AM22" i="8" s="1"/>
  <c r="AJ22" i="8"/>
  <c r="AF26" i="7"/>
  <c r="AG26" i="7" s="1"/>
  <c r="AG27" i="7" s="1"/>
  <c r="AG29" i="7" s="1"/>
  <c r="E43" i="7" s="1"/>
  <c r="G43" i="8" s="1"/>
  <c r="AK22" i="7"/>
  <c r="AM22" i="7" s="1"/>
  <c r="AM24" i="7" s="1"/>
  <c r="AJ22" i="7"/>
  <c r="AJ24" i="7" s="1"/>
  <c r="AA20" i="4"/>
  <c r="AB20" i="4"/>
  <c r="AE21" i="4"/>
  <c r="O22" i="4"/>
  <c r="O20" i="4"/>
  <c r="S23" i="5"/>
  <c r="R23" i="5"/>
  <c r="N17" i="5"/>
  <c r="N20" i="5"/>
  <c r="O20" i="5" s="1"/>
  <c r="Z20" i="5"/>
  <c r="T21" i="5"/>
  <c r="H20" i="5"/>
  <c r="I20" i="5" s="1"/>
  <c r="H21" i="5"/>
  <c r="I21" i="5" s="1"/>
  <c r="Q17" i="5"/>
  <c r="H17" i="5"/>
  <c r="K17" i="5"/>
  <c r="K20" i="5"/>
  <c r="L20" i="5" s="1"/>
  <c r="K21" i="5"/>
  <c r="L21" i="5" s="1"/>
  <c r="Z17" i="5"/>
  <c r="S22" i="5"/>
  <c r="U22" i="5" s="1"/>
  <c r="W21" i="5"/>
  <c r="X21" i="5" s="1"/>
  <c r="W20" i="5"/>
  <c r="S21" i="5"/>
  <c r="S20" i="5"/>
  <c r="U20" i="5" s="1"/>
  <c r="E21" i="5"/>
  <c r="F21" i="5" s="1"/>
  <c r="E20" i="5"/>
  <c r="F20" i="5" s="1"/>
  <c r="U20" i="4"/>
  <c r="X20" i="4"/>
  <c r="R20" i="4"/>
  <c r="R22" i="4"/>
  <c r="X22" i="4"/>
  <c r="U22" i="4"/>
  <c r="N20" i="8" l="1"/>
  <c r="O20" i="8" s="1"/>
  <c r="N19" i="8"/>
  <c r="O19" i="8" s="1"/>
  <c r="T20" i="8"/>
  <c r="U20" i="8" s="1"/>
  <c r="T19" i="8"/>
  <c r="U19" i="8" s="1"/>
  <c r="U24" i="8" s="1"/>
  <c r="T26" i="8" s="1"/>
  <c r="U26" i="8" s="1"/>
  <c r="U27" i="8" s="1"/>
  <c r="U30" i="8" s="1"/>
  <c r="E39" i="8" s="1"/>
  <c r="F39" i="8" s="1"/>
  <c r="H39" i="8" s="1"/>
  <c r="Q19" i="8"/>
  <c r="R19" i="8" s="1"/>
  <c r="Q20" i="8"/>
  <c r="R20" i="8" s="1"/>
  <c r="Z19" i="8"/>
  <c r="AA19" i="8" s="1"/>
  <c r="Z20" i="8"/>
  <c r="AA20" i="8" s="1"/>
  <c r="H19" i="8"/>
  <c r="I19" i="8" s="1"/>
  <c r="H20" i="8"/>
  <c r="I20" i="8" s="1"/>
  <c r="I24" i="8" s="1"/>
  <c r="H26" i="8" s="1"/>
  <c r="I26" i="8" s="1"/>
  <c r="I27" i="8" s="1"/>
  <c r="I30" i="8" s="1"/>
  <c r="E35" i="8" s="1"/>
  <c r="F35" i="8" s="1"/>
  <c r="H35" i="8" s="1"/>
  <c r="K19" i="8"/>
  <c r="L19" i="8" s="1"/>
  <c r="K20" i="8"/>
  <c r="L20" i="8" s="1"/>
  <c r="L24" i="8" s="1"/>
  <c r="K26" i="8" s="1"/>
  <c r="L26" i="8" s="1"/>
  <c r="L27" i="8" s="1"/>
  <c r="L30" i="8" s="1"/>
  <c r="E36" i="8" s="1"/>
  <c r="F36" i="8" s="1"/>
  <c r="H36" i="8" s="1"/>
  <c r="W19" i="8"/>
  <c r="X19" i="8" s="1"/>
  <c r="W20" i="8"/>
  <c r="X20" i="8" s="1"/>
  <c r="E21" i="8"/>
  <c r="F21" i="8" s="1"/>
  <c r="E23" i="8"/>
  <c r="F23" i="8" s="1"/>
  <c r="E13" i="8"/>
  <c r="E22" i="8"/>
  <c r="F22" i="8" s="1"/>
  <c r="E15" i="8"/>
  <c r="F15" i="8" s="1"/>
  <c r="E14" i="8"/>
  <c r="F14" i="8" s="1"/>
  <c r="H43" i="8"/>
  <c r="H42" i="8"/>
  <c r="AM24" i="8"/>
  <c r="AL26" i="8" s="1"/>
  <c r="AM26" i="8" s="1"/>
  <c r="AM27" i="8" s="1"/>
  <c r="AM30" i="8" s="1"/>
  <c r="E45" i="8" s="1"/>
  <c r="F45" i="8" s="1"/>
  <c r="AJ24" i="8"/>
  <c r="AI26" i="7"/>
  <c r="AJ26" i="7" s="1"/>
  <c r="AJ27" i="7" s="1"/>
  <c r="AJ29" i="7" s="1"/>
  <c r="E44" i="7" s="1"/>
  <c r="G44" i="8" s="1"/>
  <c r="AL26" i="7"/>
  <c r="AM26" i="7" s="1"/>
  <c r="AM27" i="7" s="1"/>
  <c r="AM29" i="7" s="1"/>
  <c r="E45" i="7" s="1"/>
  <c r="G45" i="8" s="1"/>
  <c r="AH21" i="4"/>
  <c r="AK21" i="4" s="1"/>
  <c r="AE20" i="4"/>
  <c r="AD20" i="4"/>
  <c r="U21" i="5"/>
  <c r="L24" i="5"/>
  <c r="K26" i="5" s="1"/>
  <c r="L26" i="5" s="1"/>
  <c r="L27" i="5" s="1"/>
  <c r="I24" i="5"/>
  <c r="U23" i="5"/>
  <c r="V23" i="5"/>
  <c r="X23" i="5" s="1"/>
  <c r="N21" i="5"/>
  <c r="O21" i="5" s="1"/>
  <c r="O24" i="5" s="1"/>
  <c r="Z21" i="5"/>
  <c r="AA21" i="5" s="1"/>
  <c r="F24" i="5"/>
  <c r="Q20" i="5"/>
  <c r="R20" i="5" s="1"/>
  <c r="Q21" i="5"/>
  <c r="R21" i="5" s="1"/>
  <c r="V20" i="5"/>
  <c r="X20" i="5" s="1"/>
  <c r="V22" i="5"/>
  <c r="X22" i="5" s="1"/>
  <c r="C21" i="4"/>
  <c r="AL21" i="4" s="1"/>
  <c r="C14" i="4"/>
  <c r="AL14" i="4" s="1"/>
  <c r="AM14" i="4" s="1"/>
  <c r="C13" i="4"/>
  <c r="AL13" i="4" s="1"/>
  <c r="X11" i="4"/>
  <c r="E46" i="7" l="1"/>
  <c r="G46" i="8"/>
  <c r="H45" i="8"/>
  <c r="AM13" i="4"/>
  <c r="AM15" i="4" s="1"/>
  <c r="AL15" i="4"/>
  <c r="AM21" i="4"/>
  <c r="R24" i="8"/>
  <c r="Q26" i="8" s="1"/>
  <c r="R26" i="8" s="1"/>
  <c r="R27" i="8" s="1"/>
  <c r="R30" i="8" s="1"/>
  <c r="E38" i="8" s="1"/>
  <c r="F38" i="8" s="1"/>
  <c r="H38" i="8" s="1"/>
  <c r="X24" i="8"/>
  <c r="W26" i="8" s="1"/>
  <c r="X26" i="8" s="1"/>
  <c r="X27" i="8" s="1"/>
  <c r="X30" i="8" s="1"/>
  <c r="E40" i="8" s="1"/>
  <c r="F40" i="8" s="1"/>
  <c r="H40" i="8" s="1"/>
  <c r="AA24" i="8"/>
  <c r="Z26" i="8" s="1"/>
  <c r="AA26" i="8" s="1"/>
  <c r="AA27" i="8" s="1"/>
  <c r="AA30" i="8" s="1"/>
  <c r="E41" i="8" s="1"/>
  <c r="F41" i="8" s="1"/>
  <c r="H41" i="8" s="1"/>
  <c r="O24" i="8"/>
  <c r="N26" i="8" s="1"/>
  <c r="O26" i="8" s="1"/>
  <c r="O27" i="8" s="1"/>
  <c r="O30" i="8" s="1"/>
  <c r="E37" i="8" s="1"/>
  <c r="F37" i="8" s="1"/>
  <c r="H37" i="8" s="1"/>
  <c r="E16" i="8"/>
  <c r="F13" i="8"/>
  <c r="F16" i="8" s="1"/>
  <c r="U24" i="5"/>
  <c r="T26" i="5" s="1"/>
  <c r="U26" i="5" s="1"/>
  <c r="U27" i="5" s="1"/>
  <c r="U29" i="5" s="1"/>
  <c r="D39" i="5" s="1"/>
  <c r="AI26" i="8"/>
  <c r="AJ26" i="8" s="1"/>
  <c r="AJ27" i="8" s="1"/>
  <c r="AJ30" i="8" s="1"/>
  <c r="E44" i="8" s="1"/>
  <c r="AI21" i="4"/>
  <c r="AJ21" i="4" s="1"/>
  <c r="AF21" i="4"/>
  <c r="AG21" i="4" s="1"/>
  <c r="AC21" i="4"/>
  <c r="AD21" i="4" s="1"/>
  <c r="AF13" i="4"/>
  <c r="AI13" i="4"/>
  <c r="AC13" i="4"/>
  <c r="AH20" i="4"/>
  <c r="AG20" i="4"/>
  <c r="AI14" i="4"/>
  <c r="AJ14" i="4" s="1"/>
  <c r="AC14" i="4"/>
  <c r="AD14" i="4" s="1"/>
  <c r="AF14" i="4"/>
  <c r="AG14" i="4" s="1"/>
  <c r="X24" i="5"/>
  <c r="W26" i="5" s="1"/>
  <c r="X26" i="5" s="1"/>
  <c r="X27" i="5" s="1"/>
  <c r="X29" i="5" s="1"/>
  <c r="D40" i="5" s="1"/>
  <c r="N13" i="4"/>
  <c r="O13" i="4" s="1"/>
  <c r="Z13" i="4"/>
  <c r="N21" i="4"/>
  <c r="O21" i="4" s="1"/>
  <c r="Z21" i="4"/>
  <c r="AA21" i="4" s="1"/>
  <c r="N14" i="4"/>
  <c r="O14" i="4" s="1"/>
  <c r="Z14" i="4"/>
  <c r="AA14" i="4" s="1"/>
  <c r="L29" i="5"/>
  <c r="D36" i="5" s="1"/>
  <c r="H26" i="5"/>
  <c r="I26" i="5" s="1"/>
  <c r="I27" i="5" s="1"/>
  <c r="N26" i="5"/>
  <c r="O26" i="5" s="1"/>
  <c r="O27" i="5" s="1"/>
  <c r="R24" i="5"/>
  <c r="E26" i="5"/>
  <c r="F26" i="5" s="1"/>
  <c r="Y20" i="5"/>
  <c r="Y22" i="5"/>
  <c r="K13" i="4"/>
  <c r="H13" i="4"/>
  <c r="I13" i="4" s="1"/>
  <c r="K14" i="4"/>
  <c r="L14" i="4" s="1"/>
  <c r="H14" i="4"/>
  <c r="I14" i="4" s="1"/>
  <c r="K21" i="4"/>
  <c r="L21" i="4" s="1"/>
  <c r="H21" i="4"/>
  <c r="I21" i="4" s="1"/>
  <c r="E13" i="4"/>
  <c r="E14" i="4"/>
  <c r="F14" i="4" s="1"/>
  <c r="E21" i="4"/>
  <c r="F21" i="4" s="1"/>
  <c r="T14" i="4"/>
  <c r="U14" i="4" s="1"/>
  <c r="Q14" i="4"/>
  <c r="R14" i="4" s="1"/>
  <c r="T13" i="4"/>
  <c r="U13" i="4" s="1"/>
  <c r="Q13" i="4"/>
  <c r="T21" i="4"/>
  <c r="U21" i="4" s="1"/>
  <c r="Q21" i="4"/>
  <c r="R21" i="4" s="1"/>
  <c r="W13" i="4"/>
  <c r="W14" i="4"/>
  <c r="X14" i="4" s="1"/>
  <c r="W21" i="4"/>
  <c r="X21" i="4" s="1"/>
  <c r="AJ20" i="4" l="1"/>
  <c r="AK20" i="4"/>
  <c r="AM20" i="4" s="1"/>
  <c r="AL18" i="4"/>
  <c r="AM18" i="4" s="1"/>
  <c r="AL19" i="4"/>
  <c r="AM19" i="4" s="1"/>
  <c r="AM23" i="4"/>
  <c r="AL25" i="4" s="1"/>
  <c r="AM25" i="4" s="1"/>
  <c r="AM26" i="4" s="1"/>
  <c r="AM29" i="4" s="1"/>
  <c r="AA22" i="5"/>
  <c r="AB22" i="5"/>
  <c r="E20" i="8"/>
  <c r="F20" i="8" s="1"/>
  <c r="E19" i="8"/>
  <c r="F19" i="8" s="1"/>
  <c r="AA20" i="5"/>
  <c r="AB20" i="5"/>
  <c r="AD20" i="5" s="1"/>
  <c r="F44" i="8"/>
  <c r="AD13" i="4"/>
  <c r="AD15" i="4" s="1"/>
  <c r="AC15" i="4"/>
  <c r="AJ13" i="4"/>
  <c r="AJ15" i="4" s="1"/>
  <c r="AI15" i="4"/>
  <c r="AG13" i="4"/>
  <c r="AG15" i="4" s="1"/>
  <c r="AF15" i="4"/>
  <c r="N15" i="4"/>
  <c r="AA13" i="4"/>
  <c r="AA15" i="4" s="1"/>
  <c r="Z15" i="4"/>
  <c r="O15" i="4"/>
  <c r="N18" i="4" s="1"/>
  <c r="O18" i="4" s="1"/>
  <c r="O29" i="5"/>
  <c r="D37" i="5" s="1"/>
  <c r="I29" i="5"/>
  <c r="D35" i="5" s="1"/>
  <c r="Q26" i="5"/>
  <c r="R26" i="5" s="1"/>
  <c r="R27" i="5" s="1"/>
  <c r="F27" i="5"/>
  <c r="F29" i="5" s="1"/>
  <c r="D34" i="5" s="1"/>
  <c r="I15" i="4"/>
  <c r="H15" i="4"/>
  <c r="L13" i="4"/>
  <c r="L15" i="4" s="1"/>
  <c r="K15" i="4"/>
  <c r="U15" i="4"/>
  <c r="T18" i="4" s="1"/>
  <c r="U18" i="4" s="1"/>
  <c r="F13" i="4"/>
  <c r="F15" i="4" s="1"/>
  <c r="E15" i="4"/>
  <c r="T15" i="4"/>
  <c r="Q15" i="4"/>
  <c r="R13" i="4"/>
  <c r="R15" i="4" s="1"/>
  <c r="X13" i="4"/>
  <c r="X15" i="4" s="1"/>
  <c r="W15" i="4"/>
  <c r="E45" i="5" l="1"/>
  <c r="D44" i="4"/>
  <c r="E44" i="4"/>
  <c r="F44" i="4" s="1"/>
  <c r="AA24" i="5"/>
  <c r="Z26" i="5" s="1"/>
  <c r="AA26" i="5" s="1"/>
  <c r="AA27" i="5" s="1"/>
  <c r="AA29" i="5" s="1"/>
  <c r="D41" i="5" s="1"/>
  <c r="F24" i="8"/>
  <c r="E26" i="8" s="1"/>
  <c r="F26" i="8" s="1"/>
  <c r="F27" i="8" s="1"/>
  <c r="F30" i="8" s="1"/>
  <c r="E34" i="8" s="1"/>
  <c r="F34" i="8" s="1"/>
  <c r="H34" i="8" s="1"/>
  <c r="AE22" i="5"/>
  <c r="AD22" i="5"/>
  <c r="AD24" i="5" s="1"/>
  <c r="AC26" i="5" s="1"/>
  <c r="AD26" i="5" s="1"/>
  <c r="AD27" i="5" s="1"/>
  <c r="AD29" i="5" s="1"/>
  <c r="D42" i="5" s="1"/>
  <c r="H44" i="8"/>
  <c r="AF18" i="4"/>
  <c r="AG18" i="4" s="1"/>
  <c r="AF19" i="4"/>
  <c r="AG19" i="4" s="1"/>
  <c r="AI18" i="4"/>
  <c r="AJ18" i="4" s="1"/>
  <c r="AI19" i="4"/>
  <c r="AJ19" i="4" s="1"/>
  <c r="N19" i="4"/>
  <c r="O19" i="4" s="1"/>
  <c r="O23" i="4" s="1"/>
  <c r="AC18" i="4"/>
  <c r="AD18" i="4" s="1"/>
  <c r="AC19" i="4"/>
  <c r="AD19" i="4" s="1"/>
  <c r="T19" i="4"/>
  <c r="U19" i="4" s="1"/>
  <c r="Z19" i="4"/>
  <c r="AA19" i="4" s="1"/>
  <c r="Z18" i="4"/>
  <c r="AA18" i="4" s="1"/>
  <c r="R29" i="5"/>
  <c r="D38" i="5" s="1"/>
  <c r="H19" i="4"/>
  <c r="I19" i="4" s="1"/>
  <c r="H18" i="4"/>
  <c r="I18" i="4" s="1"/>
  <c r="K19" i="4"/>
  <c r="L19" i="4" s="1"/>
  <c r="K18" i="4"/>
  <c r="L18" i="4" s="1"/>
  <c r="E18" i="4"/>
  <c r="F18" i="4" s="1"/>
  <c r="E19" i="4"/>
  <c r="F19" i="4" s="1"/>
  <c r="Q18" i="4"/>
  <c r="R18" i="4" s="1"/>
  <c r="Q19" i="4"/>
  <c r="R19" i="4" s="1"/>
  <c r="W19" i="4"/>
  <c r="X19" i="4" s="1"/>
  <c r="W18" i="4"/>
  <c r="X18" i="4" s="1"/>
  <c r="H46" i="8" l="1"/>
  <c r="E46" i="8"/>
  <c r="AJ23" i="4"/>
  <c r="AI25" i="4" s="1"/>
  <c r="AJ25" i="4" s="1"/>
  <c r="AJ26" i="4" s="1"/>
  <c r="AJ29" i="4" s="1"/>
  <c r="AD23" i="4"/>
  <c r="AC25" i="4" s="1"/>
  <c r="AD25" i="4" s="1"/>
  <c r="AD26" i="4" s="1"/>
  <c r="AD29" i="4" s="1"/>
  <c r="D41" i="4" s="1"/>
  <c r="F46" i="8"/>
  <c r="E44" i="5"/>
  <c r="D43" i="4"/>
  <c r="E43" i="4"/>
  <c r="F43" i="4" s="1"/>
  <c r="E42" i="5"/>
  <c r="F42" i="5" s="1"/>
  <c r="E41" i="4"/>
  <c r="AH22" i="5"/>
  <c r="AG22" i="5"/>
  <c r="AG24" i="5" s="1"/>
  <c r="AF26" i="5" s="1"/>
  <c r="AG26" i="5" s="1"/>
  <c r="AG27" i="5" s="1"/>
  <c r="AG29" i="5" s="1"/>
  <c r="AG23" i="4"/>
  <c r="AF25" i="4" s="1"/>
  <c r="AG25" i="4" s="1"/>
  <c r="AG26" i="4" s="1"/>
  <c r="AG29" i="4" s="1"/>
  <c r="AA23" i="4"/>
  <c r="N25" i="4"/>
  <c r="O25" i="4" s="1"/>
  <c r="O26" i="4" s="1"/>
  <c r="O29" i="4" s="1"/>
  <c r="U23" i="4"/>
  <c r="F23" i="4"/>
  <c r="L23" i="4"/>
  <c r="I23" i="4"/>
  <c r="R23" i="4"/>
  <c r="X23" i="4"/>
  <c r="E37" i="5" l="1"/>
  <c r="F37" i="5" s="1"/>
  <c r="D36" i="4"/>
  <c r="E36" i="4"/>
  <c r="F41" i="4"/>
  <c r="E43" i="5"/>
  <c r="D42" i="4"/>
  <c r="E42" i="4"/>
  <c r="D43" i="5"/>
  <c r="AK22" i="5"/>
  <c r="AM22" i="5" s="1"/>
  <c r="AM24" i="5" s="1"/>
  <c r="AL26" i="5" s="1"/>
  <c r="AM26" i="5" s="1"/>
  <c r="AM27" i="5" s="1"/>
  <c r="AM29" i="5" s="1"/>
  <c r="D45" i="5" s="1"/>
  <c r="AJ22" i="5"/>
  <c r="AJ24" i="5" s="1"/>
  <c r="AI26" i="5" s="1"/>
  <c r="AJ26" i="5" s="1"/>
  <c r="AJ27" i="5" s="1"/>
  <c r="AJ29" i="5" s="1"/>
  <c r="D44" i="5" s="1"/>
  <c r="H25" i="4"/>
  <c r="T25" i="4"/>
  <c r="U25" i="4" s="1"/>
  <c r="U26" i="4" s="1"/>
  <c r="U29" i="4" s="1"/>
  <c r="W25" i="4"/>
  <c r="X25" i="4" s="1"/>
  <c r="X26" i="4" s="1"/>
  <c r="X29" i="4" s="1"/>
  <c r="Q25" i="4"/>
  <c r="R25" i="4" s="1"/>
  <c r="R26" i="4" s="1"/>
  <c r="R29" i="4" s="1"/>
  <c r="K25" i="4"/>
  <c r="L25" i="4" s="1"/>
  <c r="L26" i="4" s="1"/>
  <c r="L29" i="4" s="1"/>
  <c r="E25" i="4"/>
  <c r="F25" i="4" s="1"/>
  <c r="F26" i="4" s="1"/>
  <c r="F29" i="4" s="1"/>
  <c r="Z25" i="4"/>
  <c r="AA25" i="4" s="1"/>
  <c r="AA26" i="4" s="1"/>
  <c r="AA29" i="4" s="1"/>
  <c r="E38" i="5" l="1"/>
  <c r="F38" i="5" s="1"/>
  <c r="E37" i="4"/>
  <c r="D37" i="4"/>
  <c r="E39" i="5"/>
  <c r="F39" i="5" s="1"/>
  <c r="D38" i="4"/>
  <c r="E38" i="4"/>
  <c r="F38" i="4" s="1"/>
  <c r="F36" i="4"/>
  <c r="E36" i="5"/>
  <c r="F36" i="5" s="1"/>
  <c r="D35" i="4"/>
  <c r="E35" i="4"/>
  <c r="F35" i="4" s="1"/>
  <c r="E40" i="5"/>
  <c r="F40" i="5" s="1"/>
  <c r="D39" i="4"/>
  <c r="E39" i="4"/>
  <c r="F39" i="4" s="1"/>
  <c r="E41" i="5"/>
  <c r="F41" i="5" s="1"/>
  <c r="D40" i="4"/>
  <c r="E40" i="4"/>
  <c r="E33" i="4"/>
  <c r="D33" i="4"/>
  <c r="F42" i="4"/>
  <c r="F43" i="5"/>
  <c r="F44" i="5"/>
  <c r="D46" i="5"/>
  <c r="F45" i="5"/>
  <c r="E34" i="5"/>
  <c r="I25" i="4"/>
  <c r="I26" i="4" s="1"/>
  <c r="I29" i="4" s="1"/>
  <c r="E35" i="5" l="1"/>
  <c r="F35" i="5" s="1"/>
  <c r="E34" i="4"/>
  <c r="D34" i="4"/>
  <c r="D45" i="4" s="1"/>
  <c r="F33" i="4"/>
  <c r="F37" i="4"/>
  <c r="F40" i="4"/>
  <c r="F34" i="5"/>
  <c r="F46" i="5" s="1"/>
  <c r="E46" i="5"/>
  <c r="F34" i="4" l="1"/>
  <c r="F45" i="4" s="1"/>
  <c r="E45" i="4"/>
</calcChain>
</file>

<file path=xl/sharedStrings.xml><?xml version="1.0" encoding="utf-8"?>
<sst xmlns="http://schemas.openxmlformats.org/spreadsheetml/2006/main" count="274" uniqueCount="51">
  <si>
    <t>Adjustment Factor</t>
  </si>
  <si>
    <t>Rate</t>
  </si>
  <si>
    <t>Billing Determinant</t>
  </si>
  <si>
    <t>Charge</t>
  </si>
  <si>
    <t>Consumption (kWh)</t>
  </si>
  <si>
    <t>Yukon Base Rate Calculations</t>
  </si>
  <si>
    <t>Customer Charge (per month)</t>
  </si>
  <si>
    <t>Block 1 Energy Charge 0 - 1,000 ($/kWh)</t>
  </si>
  <si>
    <t>Block 2 Energy Charge 1,001 - 2,500 ($/kWh)</t>
  </si>
  <si>
    <t>Block 3 Energy Charge 2,500 and over ($/kWh)</t>
  </si>
  <si>
    <t>Base Rate</t>
  </si>
  <si>
    <t>Yukon Rider Calculations</t>
  </si>
  <si>
    <t>Yukon Energy Revenue Shortfall Rider</t>
  </si>
  <si>
    <t>AEY Rate Adjustment Rider</t>
  </si>
  <si>
    <t>Rider S Purchase Power Adjustment Rider</t>
  </si>
  <si>
    <t>Yukon Interim Electrical Rebate</t>
  </si>
  <si>
    <t>Fuel Adjustment Rider ($/kWh)</t>
  </si>
  <si>
    <t>Subtotal</t>
  </si>
  <si>
    <t xml:space="preserve">Inflation Relief Rebate </t>
  </si>
  <si>
    <t>Administration fee</t>
  </si>
  <si>
    <t>GST</t>
  </si>
  <si>
    <t>Total</t>
  </si>
  <si>
    <t>Rate 2160 Charge</t>
  </si>
  <si>
    <t>Summary</t>
  </si>
  <si>
    <t>Date</t>
  </si>
  <si>
    <t>kWh</t>
  </si>
  <si>
    <t>Current</t>
  </si>
  <si>
    <t>Difference</t>
  </si>
  <si>
    <t>General Service</t>
  </si>
  <si>
    <t>Demand (kW)</t>
  </si>
  <si>
    <t>Whitehorse Condo Corp 275</t>
  </si>
  <si>
    <t>Block 1 Energy Charge 0 - 2,000 ($/kWh)</t>
  </si>
  <si>
    <t>Block 2 Energy Charge 2,001 - 15,000 ($/kWh)</t>
  </si>
  <si>
    <t>Block 3 Energy Charge 15,001 - 20,000 ($/kWh)</t>
  </si>
  <si>
    <t>Current Billing on General Service Rate 2160</t>
  </si>
  <si>
    <t>Block 4 Energy Charge 20,001 and over ($/kWh)</t>
  </si>
  <si>
    <t>Proposed Billing on Residential 1160 Hybrid</t>
  </si>
  <si>
    <t>Total Hybrid Charge</t>
  </si>
  <si>
    <t>Proposed Hybrid</t>
  </si>
  <si>
    <t>kW</t>
  </si>
  <si>
    <t>Total (20) Residential</t>
  </si>
  <si>
    <t>Total Residential Charge</t>
  </si>
  <si>
    <t>Charge for 1 Res</t>
  </si>
  <si>
    <t>$</t>
  </si>
  <si>
    <t>One Residential</t>
  </si>
  <si>
    <t>Charge for 20 Res</t>
  </si>
  <si>
    <t>Common Area</t>
  </si>
  <si>
    <t>TOTAL</t>
  </si>
  <si>
    <t xml:space="preserve">Whitehorse Condominium Corporation No. 275 (WCC275) / </t>
  </si>
  <si>
    <t>ATCO Electric Yukon (AEY) - Complaint</t>
  </si>
  <si>
    <t>Estimated Common Area on General Service Rate 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</si>
</sst>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00_);[Red]\(&quot;$&quot;#,##0.00000\)"/>
    <numFmt numFmtId="165" formatCode="&quot;$&quot;#,##0.00"/>
    <numFmt numFmtId="166" formatCode="dd/mmm/yyyy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left" indent="1"/>
    </xf>
    <xf numFmtId="8" fontId="2" fillId="0" borderId="0" xfId="0" applyNumberFormat="1" applyFont="1"/>
    <xf numFmtId="0" fontId="3" fillId="0" borderId="1" xfId="0" applyFont="1" applyBorder="1"/>
    <xf numFmtId="8" fontId="3" fillId="0" borderId="1" xfId="0" applyNumberFormat="1" applyFont="1" applyBorder="1"/>
    <xf numFmtId="10" fontId="2" fillId="0" borderId="0" xfId="0" applyNumberFormat="1" applyFont="1"/>
    <xf numFmtId="9" fontId="2" fillId="0" borderId="0" xfId="0" applyNumberFormat="1" applyFont="1"/>
    <xf numFmtId="8" fontId="2" fillId="0" borderId="1" xfId="0" applyNumberFormat="1" applyFont="1" applyBorder="1"/>
    <xf numFmtId="1" fontId="2" fillId="0" borderId="0" xfId="1" applyNumberFormat="1" applyFont="1" applyAlignment="1">
      <alignment horizontal="center"/>
    </xf>
    <xf numFmtId="166" fontId="6" fillId="0" borderId="0" xfId="0" applyNumberFormat="1" applyFont="1" applyAlignment="1">
      <alignment horizontal="left"/>
    </xf>
    <xf numFmtId="165" fontId="6" fillId="0" borderId="0" xfId="0" applyNumberFormat="1" applyFont="1"/>
    <xf numFmtId="8" fontId="6" fillId="0" borderId="0" xfId="0" applyNumberFormat="1" applyFont="1"/>
    <xf numFmtId="3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/>
    <xf numFmtId="8" fontId="1" fillId="0" borderId="0" xfId="0" applyNumberFormat="1" applyFont="1"/>
    <xf numFmtId="0" fontId="1" fillId="0" borderId="0" xfId="0" applyFont="1"/>
    <xf numFmtId="0" fontId="8" fillId="0" borderId="0" xfId="0" applyFont="1"/>
    <xf numFmtId="0" fontId="8" fillId="0" borderId="0" xfId="0" applyFont="1" applyAlignment="1">
      <alignment horizontal="center" wrapText="1"/>
    </xf>
    <xf numFmtId="167" fontId="1" fillId="0" borderId="0" xfId="1" applyNumberFormat="1" applyFont="1"/>
    <xf numFmtId="0" fontId="13" fillId="0" borderId="0" xfId="0" applyFont="1"/>
    <xf numFmtId="0" fontId="0" fillId="0" borderId="2" xfId="0" applyBorder="1" applyAlignment="1">
      <alignment vertical="center"/>
    </xf>
    <xf numFmtId="166" fontId="2" fillId="0" borderId="8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8" fontId="2" fillId="0" borderId="4" xfId="0" applyNumberFormat="1" applyFont="1" applyBorder="1" applyAlignment="1">
      <alignment vertical="center"/>
    </xf>
    <xf numFmtId="8" fontId="2" fillId="0" borderId="5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8" fontId="3" fillId="0" borderId="7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8" fontId="3" fillId="0" borderId="5" xfId="0" applyNumberFormat="1" applyFont="1" applyBorder="1" applyAlignment="1">
      <alignment vertical="center"/>
    </xf>
    <xf numFmtId="10" fontId="2" fillId="0" borderId="4" xfId="0" applyNumberFormat="1" applyFont="1" applyBorder="1" applyAlignment="1">
      <alignment vertical="center"/>
    </xf>
    <xf numFmtId="8" fontId="2" fillId="0" borderId="0" xfId="0" applyNumberFormat="1" applyFont="1" applyAlignment="1">
      <alignment vertical="center"/>
    </xf>
    <xf numFmtId="10" fontId="5" fillId="0" borderId="4" xfId="0" applyNumberFormat="1" applyFont="1" applyBorder="1" applyAlignment="1">
      <alignment vertical="center"/>
    </xf>
    <xf numFmtId="10" fontId="9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164" fontId="9" fillId="0" borderId="4" xfId="0" applyNumberFormat="1" applyFont="1" applyBorder="1" applyAlignment="1">
      <alignment vertical="center"/>
    </xf>
    <xf numFmtId="8" fontId="3" fillId="0" borderId="6" xfId="0" applyNumberFormat="1" applyFont="1" applyBorder="1" applyAlignment="1">
      <alignment vertical="center"/>
    </xf>
    <xf numFmtId="9" fontId="2" fillId="0" borderId="4" xfId="0" applyNumberFormat="1" applyFont="1" applyBorder="1" applyAlignment="1">
      <alignment vertical="center"/>
    </xf>
    <xf numFmtId="8" fontId="2" fillId="0" borderId="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8" fontId="3" fillId="0" borderId="3" xfId="0" applyNumberFormat="1" applyFont="1" applyBorder="1" applyAlignment="1">
      <alignment vertical="center"/>
    </xf>
    <xf numFmtId="6" fontId="2" fillId="0" borderId="4" xfId="0" applyNumberFormat="1" applyFont="1" applyBorder="1" applyAlignment="1">
      <alignment vertical="center"/>
    </xf>
    <xf numFmtId="6" fontId="2" fillId="0" borderId="5" xfId="0" applyNumberFormat="1" applyFont="1" applyBorder="1" applyAlignment="1">
      <alignment vertical="center"/>
    </xf>
    <xf numFmtId="6" fontId="2" fillId="0" borderId="4" xfId="0" applyNumberFormat="1" applyFont="1" applyBorder="1" applyAlignment="1">
      <alignment horizontal="center" vertical="center"/>
    </xf>
    <xf numFmtId="165" fontId="2" fillId="0" borderId="5" xfId="2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166" fontId="2" fillId="0" borderId="8" xfId="0" applyNumberFormat="1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1" fontId="2" fillId="0" borderId="0" xfId="1" applyNumberFormat="1" applyFont="1" applyFill="1" applyAlignment="1">
      <alignment horizontal="center" vertical="center"/>
    </xf>
    <xf numFmtId="0" fontId="3" fillId="0" borderId="1" xfId="0" applyFont="1" applyBorder="1" applyAlignment="1">
      <alignment vertical="center"/>
    </xf>
    <xf numFmtId="10" fontId="2" fillId="0" borderId="0" xfId="0" applyNumberFormat="1" applyFont="1" applyAlignment="1">
      <alignment vertical="center"/>
    </xf>
    <xf numFmtId="8" fontId="3" fillId="0" borderId="1" xfId="0" applyNumberFormat="1" applyFont="1" applyBorder="1" applyAlignment="1">
      <alignment vertical="center"/>
    </xf>
    <xf numFmtId="8" fontId="3" fillId="0" borderId="0" xfId="0" applyNumberFormat="1" applyFont="1" applyAlignment="1">
      <alignment vertical="center"/>
    </xf>
    <xf numFmtId="8" fontId="3" fillId="0" borderId="4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/>
    </xf>
    <xf numFmtId="8" fontId="2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6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8" fontId="6" fillId="0" borderId="0" xfId="0" applyNumberFormat="1" applyFont="1" applyAlignment="1">
      <alignment vertical="center"/>
    </xf>
    <xf numFmtId="167" fontId="1" fillId="0" borderId="0" xfId="1" applyNumberFormat="1" applyFont="1" applyFill="1" applyAlignment="1">
      <alignment vertical="center"/>
    </xf>
    <xf numFmtId="8" fontId="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8" fontId="2" fillId="0" borderId="1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5" fontId="6" fillId="0" borderId="12" xfId="0" applyNumberFormat="1" applyFont="1" applyBorder="1" applyAlignment="1">
      <alignment vertical="center"/>
    </xf>
    <xf numFmtId="165" fontId="6" fillId="0" borderId="13" xfId="0" applyNumberFormat="1" applyFont="1" applyBorder="1" applyAlignment="1">
      <alignment vertical="center"/>
    </xf>
    <xf numFmtId="8" fontId="1" fillId="0" borderId="12" xfId="0" applyNumberFormat="1" applyFont="1" applyBorder="1" applyAlignment="1">
      <alignment vertical="center"/>
    </xf>
    <xf numFmtId="8" fontId="1" fillId="0" borderId="13" xfId="0" applyNumberFormat="1" applyFont="1" applyBorder="1" applyAlignment="1">
      <alignment vertical="center"/>
    </xf>
    <xf numFmtId="166" fontId="1" fillId="0" borderId="0" xfId="0" applyNumberFormat="1" applyFont="1" applyAlignment="1">
      <alignment horizontal="right" vertical="center"/>
    </xf>
    <xf numFmtId="8" fontId="6" fillId="0" borderId="12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8" fontId="6" fillId="0" borderId="14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2D2E-F47A-4F5F-A932-A41FE470D3A4}">
  <sheetPr>
    <tabColor theme="8" tint="0.59999389629810485"/>
    <pageSetUpPr fitToPage="1"/>
  </sheetPr>
  <dimension ref="A1:AM46"/>
  <sheetViews>
    <sheetView topLeftCell="A24" workbookViewId="0">
      <selection activeCell="K3" sqref="K3"/>
    </sheetView>
  </sheetViews>
  <sheetFormatPr defaultRowHeight="14.5" x14ac:dyDescent="0.35"/>
  <cols>
    <col min="2" max="2" width="29.54296875" bestFit="1" customWidth="1"/>
    <col min="3" max="3" width="9.26953125" customWidth="1"/>
    <col min="4" max="4" width="10.54296875" customWidth="1"/>
    <col min="5" max="5" width="10.7265625" customWidth="1"/>
    <col min="6" max="6" width="11.54296875" bestFit="1" customWidth="1"/>
    <col min="8" max="8" width="11.453125" customWidth="1"/>
    <col min="9" max="9" width="9.54296875" bestFit="1" customWidth="1"/>
    <col min="11" max="11" width="11.453125" customWidth="1"/>
    <col min="12" max="12" width="9.54296875" bestFit="1" customWidth="1"/>
    <col min="14" max="14" width="11.453125" customWidth="1"/>
    <col min="15" max="15" width="9.54296875" bestFit="1" customWidth="1"/>
    <col min="17" max="17" width="11.453125" customWidth="1"/>
    <col min="18" max="18" width="9.54296875" bestFit="1" customWidth="1"/>
    <col min="20" max="20" width="11.453125" customWidth="1"/>
    <col min="21" max="21" width="9.54296875" bestFit="1" customWidth="1"/>
    <col min="23" max="23" width="11.453125" customWidth="1"/>
    <col min="24" max="24" width="9.54296875" bestFit="1" customWidth="1"/>
    <col min="26" max="26" width="11.453125" customWidth="1"/>
    <col min="27" max="27" width="9.54296875" bestFit="1" customWidth="1"/>
    <col min="29" max="29" width="11.453125" customWidth="1"/>
    <col min="30" max="30" width="9.54296875" bestFit="1" customWidth="1"/>
    <col min="32" max="32" width="11.453125" customWidth="1"/>
    <col min="33" max="33" width="9.54296875" bestFit="1" customWidth="1"/>
    <col min="35" max="35" width="9.81640625" customWidth="1"/>
    <col min="38" max="38" width="10.54296875" customWidth="1"/>
  </cols>
  <sheetData>
    <row r="1" spans="1:39" ht="15.5" x14ac:dyDescent="0.35">
      <c r="A1" s="111" t="s">
        <v>48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</row>
    <row r="2" spans="1:39" ht="15.5" x14ac:dyDescent="0.35">
      <c r="A2" s="111" t="s">
        <v>49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</row>
    <row r="3" spans="1:39" ht="15.5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15.5" x14ac:dyDescent="0.35">
      <c r="A4" s="112" t="s">
        <v>34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</row>
    <row r="5" spans="1:39" x14ac:dyDescent="0.35">
      <c r="B5" s="17"/>
    </row>
    <row r="6" spans="1:39" x14ac:dyDescent="0.35">
      <c r="B6" s="17"/>
    </row>
    <row r="7" spans="1:39" x14ac:dyDescent="0.35">
      <c r="B7" s="17"/>
      <c r="D7" s="24"/>
      <c r="E7" s="25">
        <v>44728</v>
      </c>
      <c r="F7" s="26"/>
      <c r="G7" s="24"/>
      <c r="H7" s="25">
        <v>44761</v>
      </c>
      <c r="I7" s="26"/>
      <c r="J7" s="24"/>
      <c r="K7" s="25">
        <v>44791</v>
      </c>
      <c r="L7" s="26"/>
      <c r="M7" s="24"/>
      <c r="N7" s="25">
        <v>44824</v>
      </c>
      <c r="O7" s="26"/>
      <c r="P7" s="24"/>
      <c r="Q7" s="25">
        <v>44854</v>
      </c>
      <c r="R7" s="26"/>
      <c r="S7" s="24"/>
      <c r="T7" s="25">
        <v>44883</v>
      </c>
      <c r="U7" s="26"/>
      <c r="V7" s="24"/>
      <c r="W7" s="25">
        <v>44911</v>
      </c>
      <c r="X7" s="26"/>
      <c r="Y7" s="24"/>
      <c r="Z7" s="25">
        <v>44945</v>
      </c>
      <c r="AA7" s="26"/>
      <c r="AB7" s="24"/>
      <c r="AC7" s="25">
        <v>44973</v>
      </c>
      <c r="AD7" s="26"/>
      <c r="AE7" s="24"/>
      <c r="AF7" s="25">
        <v>45002</v>
      </c>
      <c r="AG7" s="26"/>
      <c r="AH7" s="24"/>
      <c r="AI7" s="25">
        <v>45036</v>
      </c>
      <c r="AJ7" s="26"/>
      <c r="AK7" s="24"/>
      <c r="AL7" s="25">
        <v>45064</v>
      </c>
      <c r="AM7" s="26"/>
    </row>
    <row r="8" spans="1:39" ht="22" x14ac:dyDescent="0.35">
      <c r="A8" t="s">
        <v>30</v>
      </c>
      <c r="B8" s="1"/>
      <c r="C8" s="2" t="s">
        <v>0</v>
      </c>
      <c r="D8" s="27" t="s">
        <v>1</v>
      </c>
      <c r="E8" s="28" t="s">
        <v>2</v>
      </c>
      <c r="F8" s="29" t="s">
        <v>3</v>
      </c>
      <c r="G8" s="30" t="s">
        <v>1</v>
      </c>
      <c r="H8" s="31" t="s">
        <v>2</v>
      </c>
      <c r="I8" s="29" t="s">
        <v>3</v>
      </c>
      <c r="J8" s="30" t="s">
        <v>1</v>
      </c>
      <c r="K8" s="31" t="s">
        <v>2</v>
      </c>
      <c r="L8" s="29" t="s">
        <v>3</v>
      </c>
      <c r="M8" s="30" t="s">
        <v>1</v>
      </c>
      <c r="N8" s="31" t="s">
        <v>2</v>
      </c>
      <c r="O8" s="29" t="s">
        <v>3</v>
      </c>
      <c r="P8" s="30" t="s">
        <v>1</v>
      </c>
      <c r="Q8" s="31" t="s">
        <v>2</v>
      </c>
      <c r="R8" s="29" t="s">
        <v>3</v>
      </c>
      <c r="S8" s="30" t="s">
        <v>1</v>
      </c>
      <c r="T8" s="31" t="s">
        <v>2</v>
      </c>
      <c r="U8" s="29" t="s">
        <v>3</v>
      </c>
      <c r="V8" s="30" t="s">
        <v>1</v>
      </c>
      <c r="W8" s="31" t="s">
        <v>2</v>
      </c>
      <c r="X8" s="29" t="s">
        <v>3</v>
      </c>
      <c r="Y8" s="30" t="s">
        <v>1</v>
      </c>
      <c r="Z8" s="31" t="s">
        <v>2</v>
      </c>
      <c r="AA8" s="29" t="s">
        <v>3</v>
      </c>
      <c r="AB8" s="30" t="s">
        <v>1</v>
      </c>
      <c r="AC8" s="31" t="s">
        <v>2</v>
      </c>
      <c r="AD8" s="29" t="s">
        <v>3</v>
      </c>
      <c r="AE8" s="30" t="s">
        <v>1</v>
      </c>
      <c r="AF8" s="31" t="s">
        <v>2</v>
      </c>
      <c r="AG8" s="29" t="s">
        <v>3</v>
      </c>
      <c r="AH8" s="30" t="s">
        <v>1</v>
      </c>
      <c r="AI8" s="31" t="s">
        <v>2</v>
      </c>
      <c r="AJ8" s="29" t="s">
        <v>3</v>
      </c>
      <c r="AK8" s="30" t="s">
        <v>1</v>
      </c>
      <c r="AL8" s="31" t="s">
        <v>2</v>
      </c>
      <c r="AM8" s="29" t="s">
        <v>3</v>
      </c>
    </row>
    <row r="9" spans="1:39" x14ac:dyDescent="0.35">
      <c r="B9" s="3" t="s">
        <v>4</v>
      </c>
      <c r="C9" s="1"/>
      <c r="D9" s="32"/>
      <c r="E9" s="33">
        <v>10320</v>
      </c>
      <c r="F9" s="34"/>
      <c r="G9" s="32"/>
      <c r="H9" s="33">
        <v>9840</v>
      </c>
      <c r="I9" s="34"/>
      <c r="J9" s="32"/>
      <c r="K9" s="33">
        <v>10320</v>
      </c>
      <c r="L9" s="34"/>
      <c r="M9" s="32"/>
      <c r="N9" s="33">
        <v>12960</v>
      </c>
      <c r="O9" s="34"/>
      <c r="P9" s="32"/>
      <c r="Q9" s="33">
        <v>14160</v>
      </c>
      <c r="R9" s="34"/>
      <c r="S9" s="32"/>
      <c r="T9" s="33">
        <v>31200</v>
      </c>
      <c r="U9" s="34"/>
      <c r="V9" s="32"/>
      <c r="W9" s="33">
        <v>36720</v>
      </c>
      <c r="X9" s="34"/>
      <c r="Y9" s="32"/>
      <c r="Z9" s="33">
        <v>50160</v>
      </c>
      <c r="AA9" s="34"/>
      <c r="AB9" s="32"/>
      <c r="AC9" s="33">
        <v>30720</v>
      </c>
      <c r="AD9" s="34"/>
      <c r="AE9" s="32"/>
      <c r="AF9" s="33">
        <v>38400</v>
      </c>
      <c r="AG9" s="34"/>
      <c r="AH9" s="32"/>
      <c r="AI9" s="33">
        <v>19440</v>
      </c>
      <c r="AJ9" s="34"/>
      <c r="AK9" s="32"/>
      <c r="AL9" s="33">
        <v>8880</v>
      </c>
      <c r="AM9" s="34"/>
    </row>
    <row r="10" spans="1:39" x14ac:dyDescent="0.35">
      <c r="B10" s="3" t="s">
        <v>29</v>
      </c>
      <c r="C10" s="1"/>
      <c r="D10" s="32"/>
      <c r="E10" s="35">
        <v>182.4</v>
      </c>
      <c r="F10" s="34"/>
      <c r="G10" s="32"/>
      <c r="H10" s="35">
        <v>182.4</v>
      </c>
      <c r="I10" s="34"/>
      <c r="J10" s="32"/>
      <c r="K10" s="35">
        <v>182.4</v>
      </c>
      <c r="L10" s="34"/>
      <c r="M10" s="32"/>
      <c r="N10" s="35">
        <v>182.4</v>
      </c>
      <c r="O10" s="34"/>
      <c r="P10" s="32"/>
      <c r="Q10" s="35">
        <v>182.4</v>
      </c>
      <c r="R10" s="34"/>
      <c r="S10" s="32"/>
      <c r="T10" s="35">
        <v>182.4</v>
      </c>
      <c r="U10" s="34"/>
      <c r="V10" s="32"/>
      <c r="W10" s="35">
        <v>182.4</v>
      </c>
      <c r="X10" s="34"/>
      <c r="Y10" s="32"/>
      <c r="Z10" s="35">
        <v>182.4</v>
      </c>
      <c r="AA10" s="34"/>
      <c r="AB10" s="32"/>
      <c r="AC10" s="35">
        <v>140.4</v>
      </c>
      <c r="AD10" s="34"/>
      <c r="AE10" s="32"/>
      <c r="AF10" s="35">
        <v>140.4</v>
      </c>
      <c r="AG10" s="34"/>
      <c r="AH10" s="32"/>
      <c r="AI10" s="35">
        <v>140.4</v>
      </c>
      <c r="AJ10" s="34"/>
      <c r="AK10" s="32"/>
      <c r="AL10" s="35">
        <v>140.4</v>
      </c>
      <c r="AM10" s="34"/>
    </row>
    <row r="11" spans="1:39" x14ac:dyDescent="0.35">
      <c r="B11" s="3" t="s">
        <v>5</v>
      </c>
      <c r="C11" s="1"/>
      <c r="D11" s="32"/>
      <c r="E11" s="36"/>
      <c r="F11" s="34"/>
      <c r="G11" s="32"/>
      <c r="H11" s="36"/>
      <c r="I11" s="34"/>
      <c r="J11" s="32"/>
      <c r="K11" s="36"/>
      <c r="L11" s="34"/>
      <c r="M11" s="32"/>
      <c r="N11" s="36"/>
      <c r="O11" s="34"/>
      <c r="P11" s="32"/>
      <c r="Q11" s="36"/>
      <c r="R11" s="34"/>
      <c r="S11" s="32"/>
      <c r="T11" s="36"/>
      <c r="U11" s="34"/>
      <c r="V11" s="32"/>
      <c r="W11" s="36"/>
      <c r="X11" s="34"/>
      <c r="Y11" s="32"/>
      <c r="Z11" s="36"/>
      <c r="AA11" s="34"/>
      <c r="AB11" s="32"/>
      <c r="AC11" s="36"/>
      <c r="AD11" s="34"/>
      <c r="AE11" s="32"/>
      <c r="AF11" s="36"/>
      <c r="AG11" s="34"/>
      <c r="AH11" s="32"/>
      <c r="AI11" s="36"/>
      <c r="AJ11" s="34"/>
      <c r="AK11" s="32"/>
      <c r="AL11" s="36"/>
      <c r="AM11" s="34"/>
    </row>
    <row r="12" spans="1:39" x14ac:dyDescent="0.35">
      <c r="B12" s="4" t="s">
        <v>6</v>
      </c>
      <c r="C12" s="11"/>
      <c r="D12" s="37">
        <v>7.39</v>
      </c>
      <c r="E12" s="35">
        <f>E10</f>
        <v>182.4</v>
      </c>
      <c r="F12" s="38">
        <f>ROUND(D12*E12,2)</f>
        <v>1347.94</v>
      </c>
      <c r="G12" s="37">
        <v>7.39</v>
      </c>
      <c r="H12" s="35">
        <f>H10</f>
        <v>182.4</v>
      </c>
      <c r="I12" s="38">
        <f>ROUND(G12*H12,2)</f>
        <v>1347.94</v>
      </c>
      <c r="J12" s="37">
        <v>7.39</v>
      </c>
      <c r="K12" s="35">
        <f>K10</f>
        <v>182.4</v>
      </c>
      <c r="L12" s="38">
        <f>ROUND(J12*K12,2)</f>
        <v>1347.94</v>
      </c>
      <c r="M12" s="37">
        <v>7.39</v>
      </c>
      <c r="N12" s="35">
        <f>N10</f>
        <v>182.4</v>
      </c>
      <c r="O12" s="38">
        <f>ROUND(M12*N12,2)</f>
        <v>1347.94</v>
      </c>
      <c r="P12" s="37">
        <v>7.39</v>
      </c>
      <c r="Q12" s="35">
        <f>Q10</f>
        <v>182.4</v>
      </c>
      <c r="R12" s="38">
        <f>ROUND(P12*Q12,2)</f>
        <v>1347.94</v>
      </c>
      <c r="S12" s="37">
        <v>7.39</v>
      </c>
      <c r="T12" s="35">
        <f>T10</f>
        <v>182.4</v>
      </c>
      <c r="U12" s="38">
        <f>ROUND(S12*T12,2)</f>
        <v>1347.94</v>
      </c>
      <c r="V12" s="37">
        <v>7.39</v>
      </c>
      <c r="W12" s="35">
        <f>W10</f>
        <v>182.4</v>
      </c>
      <c r="X12" s="38">
        <f>ROUND(V12*W12,2)</f>
        <v>1347.94</v>
      </c>
      <c r="Y12" s="37">
        <v>7.39</v>
      </c>
      <c r="Z12" s="35">
        <f>Z10</f>
        <v>182.4</v>
      </c>
      <c r="AA12" s="38">
        <f>ROUND(Y12*Z12,2)</f>
        <v>1347.94</v>
      </c>
      <c r="AB12" s="37">
        <v>7.39</v>
      </c>
      <c r="AC12" s="35">
        <f>AC10</f>
        <v>140.4</v>
      </c>
      <c r="AD12" s="38">
        <f>ROUND(AB12*AC12,2)</f>
        <v>1037.56</v>
      </c>
      <c r="AE12" s="37">
        <v>7.39</v>
      </c>
      <c r="AF12" s="35">
        <f>AF10</f>
        <v>140.4</v>
      </c>
      <c r="AG12" s="38">
        <f>ROUND(AE12*AF12,2)</f>
        <v>1037.56</v>
      </c>
      <c r="AH12" s="37">
        <v>7.39</v>
      </c>
      <c r="AI12" s="35">
        <f>AI10</f>
        <v>140.4</v>
      </c>
      <c r="AJ12" s="38">
        <f>ROUND(AH12*AI12,2)</f>
        <v>1037.56</v>
      </c>
      <c r="AK12" s="37">
        <v>7.39</v>
      </c>
      <c r="AL12" s="35">
        <f>AL10</f>
        <v>140.4</v>
      </c>
      <c r="AM12" s="38">
        <f>ROUND(AK12*AL12,2)</f>
        <v>1037.56</v>
      </c>
    </row>
    <row r="13" spans="1:39" x14ac:dyDescent="0.35">
      <c r="B13" s="4" t="s">
        <v>31</v>
      </c>
      <c r="C13" s="11"/>
      <c r="D13" s="39">
        <v>0.1</v>
      </c>
      <c r="E13" s="33">
        <f>MIN(2000,E$9)</f>
        <v>2000</v>
      </c>
      <c r="F13" s="38">
        <f>ROUND(D13*E13,2)</f>
        <v>200</v>
      </c>
      <c r="G13" s="39">
        <v>0.1</v>
      </c>
      <c r="H13" s="33">
        <f>MIN(2000,H$9)</f>
        <v>2000</v>
      </c>
      <c r="I13" s="38">
        <f>ROUND(G13*H13,2)</f>
        <v>200</v>
      </c>
      <c r="J13" s="39">
        <v>0.1</v>
      </c>
      <c r="K13" s="33">
        <f>MIN(2000,K$9)</f>
        <v>2000</v>
      </c>
      <c r="L13" s="38">
        <f>ROUND(J13*K13,2)</f>
        <v>200</v>
      </c>
      <c r="M13" s="39">
        <v>0.1</v>
      </c>
      <c r="N13" s="33">
        <f>MIN(2000,N$9)</f>
        <v>2000</v>
      </c>
      <c r="O13" s="38">
        <f>ROUND(M13*N13,2)</f>
        <v>200</v>
      </c>
      <c r="P13" s="39">
        <v>0.1</v>
      </c>
      <c r="Q13" s="33">
        <f>MIN(2000,Q$9)</f>
        <v>2000</v>
      </c>
      <c r="R13" s="38">
        <f>ROUND(P13*Q13,2)</f>
        <v>200</v>
      </c>
      <c r="S13" s="39">
        <v>0.1</v>
      </c>
      <c r="T13" s="33">
        <f>MIN(2000,T$9)</f>
        <v>2000</v>
      </c>
      <c r="U13" s="38">
        <f>ROUND(S13*T13,2)</f>
        <v>200</v>
      </c>
      <c r="V13" s="39">
        <v>0.1</v>
      </c>
      <c r="W13" s="33">
        <f>MIN(2000,W$9)</f>
        <v>2000</v>
      </c>
      <c r="X13" s="38">
        <f>ROUND(V13*W13,2)</f>
        <v>200</v>
      </c>
      <c r="Y13" s="39">
        <v>0.1</v>
      </c>
      <c r="Z13" s="33">
        <f>MIN(2000,Z$9)</f>
        <v>2000</v>
      </c>
      <c r="AA13" s="38">
        <f>ROUND(Y13*Z13,2)</f>
        <v>200</v>
      </c>
      <c r="AB13" s="39">
        <v>0.1</v>
      </c>
      <c r="AC13" s="33">
        <f>MIN(2000,AC$9)</f>
        <v>2000</v>
      </c>
      <c r="AD13" s="38">
        <f>ROUND(AB13*AC13,2)</f>
        <v>200</v>
      </c>
      <c r="AE13" s="39">
        <v>0.1</v>
      </c>
      <c r="AF13" s="33">
        <f>MIN(2000,AF$9)</f>
        <v>2000</v>
      </c>
      <c r="AG13" s="38">
        <f>ROUND(AE13*AF13,2)</f>
        <v>200</v>
      </c>
      <c r="AH13" s="39">
        <v>0.1</v>
      </c>
      <c r="AI13" s="33">
        <f>MIN(2000,AI$9)</f>
        <v>2000</v>
      </c>
      <c r="AJ13" s="38">
        <f>ROUND(AH13*AI13,2)</f>
        <v>200</v>
      </c>
      <c r="AK13" s="39">
        <v>0.1</v>
      </c>
      <c r="AL13" s="33">
        <f>MIN(2000,AL$9)</f>
        <v>2000</v>
      </c>
      <c r="AM13" s="38">
        <f>ROUND(AK13*AL13,2)</f>
        <v>200</v>
      </c>
    </row>
    <row r="14" spans="1:39" x14ac:dyDescent="0.35">
      <c r="B14" s="4" t="s">
        <v>32</v>
      </c>
      <c r="C14" s="11"/>
      <c r="D14" s="39">
        <v>0.1288</v>
      </c>
      <c r="E14" s="33">
        <f>MAX(0,MIN(E$9-2000,13000))</f>
        <v>8320</v>
      </c>
      <c r="F14" s="38">
        <f>ROUND(D14*E14,2)</f>
        <v>1071.6199999999999</v>
      </c>
      <c r="G14" s="39">
        <v>0.1288</v>
      </c>
      <c r="H14" s="33">
        <f>MAX(0,MIN(H$9-2000,13000))</f>
        <v>7840</v>
      </c>
      <c r="I14" s="38">
        <f>ROUND(G14*H14,2)</f>
        <v>1009.79</v>
      </c>
      <c r="J14" s="39">
        <v>0.1288</v>
      </c>
      <c r="K14" s="33">
        <f>MAX(0,MIN(K$9-2000,13000))</f>
        <v>8320</v>
      </c>
      <c r="L14" s="38">
        <f>ROUND(J14*K14,2)</f>
        <v>1071.6199999999999</v>
      </c>
      <c r="M14" s="39">
        <v>0.1288</v>
      </c>
      <c r="N14" s="33">
        <f>MAX(0,MIN(N$9-2000,13000))</f>
        <v>10960</v>
      </c>
      <c r="O14" s="38">
        <f>ROUND(M14*N14,2)</f>
        <v>1411.65</v>
      </c>
      <c r="P14" s="39">
        <v>0.1288</v>
      </c>
      <c r="Q14" s="33">
        <f>MAX(0,MIN(Q$9-2000,13000))</f>
        <v>12160</v>
      </c>
      <c r="R14" s="38">
        <f>ROUND(P14*Q14,2)</f>
        <v>1566.21</v>
      </c>
      <c r="S14" s="39">
        <v>0.1288</v>
      </c>
      <c r="T14" s="33">
        <f>MAX(0,MIN(T$9-2000,13000))</f>
        <v>13000</v>
      </c>
      <c r="U14" s="38">
        <f>ROUND(S14*T14,2)</f>
        <v>1674.4</v>
      </c>
      <c r="V14" s="39">
        <v>0.1288</v>
      </c>
      <c r="W14" s="33">
        <f>MAX(0,MIN(W$9-2000,13000))</f>
        <v>13000</v>
      </c>
      <c r="X14" s="38">
        <f>ROUND(V14*W14,2)</f>
        <v>1674.4</v>
      </c>
      <c r="Y14" s="39">
        <v>0.1288</v>
      </c>
      <c r="Z14" s="33">
        <f>MAX(0,MIN(Z$9-2000,13000))</f>
        <v>13000</v>
      </c>
      <c r="AA14" s="38">
        <f>ROUND(Y14*Z14,2)</f>
        <v>1674.4</v>
      </c>
      <c r="AB14" s="39">
        <v>0.1288</v>
      </c>
      <c r="AC14" s="33">
        <f>MAX(0,MIN(AC$9-2000,13000))</f>
        <v>13000</v>
      </c>
      <c r="AD14" s="38">
        <f>ROUND(AB14*AC14,2)</f>
        <v>1674.4</v>
      </c>
      <c r="AE14" s="39">
        <v>0.1288</v>
      </c>
      <c r="AF14" s="33">
        <f>MAX(0,MIN(AF$9-2000,13000))</f>
        <v>13000</v>
      </c>
      <c r="AG14" s="38">
        <f>ROUND(AE14*AF14,2)</f>
        <v>1674.4</v>
      </c>
      <c r="AH14" s="39">
        <v>0.1288</v>
      </c>
      <c r="AI14" s="33">
        <f>MAX(0,MIN(AI$9-2000,13000))</f>
        <v>13000</v>
      </c>
      <c r="AJ14" s="38">
        <f>ROUND(AH14*AI14,2)</f>
        <v>1674.4</v>
      </c>
      <c r="AK14" s="39">
        <v>0.1288</v>
      </c>
      <c r="AL14" s="33">
        <f>MAX(0,MIN(AL$9-2000,13000))</f>
        <v>6880</v>
      </c>
      <c r="AM14" s="38">
        <f>ROUND(AK14*AL14,2)</f>
        <v>886.14</v>
      </c>
    </row>
    <row r="15" spans="1:39" x14ac:dyDescent="0.35">
      <c r="B15" s="4" t="s">
        <v>33</v>
      </c>
      <c r="C15" s="11"/>
      <c r="D15" s="39">
        <v>0.15679999999999999</v>
      </c>
      <c r="E15" s="33">
        <f>MAX(0,MIN(E$9-15000,5000))</f>
        <v>0</v>
      </c>
      <c r="F15" s="38">
        <f>ROUND(D15*E15,2)</f>
        <v>0</v>
      </c>
      <c r="G15" s="39">
        <v>0.15679999999999999</v>
      </c>
      <c r="H15" s="33">
        <f>MAX(0,MIN(H$9-15000,5000))</f>
        <v>0</v>
      </c>
      <c r="I15" s="38">
        <f>ROUND(G15*H15,2)</f>
        <v>0</v>
      </c>
      <c r="J15" s="39">
        <v>0.15679999999999999</v>
      </c>
      <c r="K15" s="33">
        <f>MAX(0,MIN(K$9-15000,5000))</f>
        <v>0</v>
      </c>
      <c r="L15" s="38">
        <f>ROUND(J15*K15,2)</f>
        <v>0</v>
      </c>
      <c r="M15" s="39">
        <v>0.15679999999999999</v>
      </c>
      <c r="N15" s="33">
        <f>MAX(0,MIN(N$9-15000,5000))</f>
        <v>0</v>
      </c>
      <c r="O15" s="38">
        <f>ROUND(M15*N15,2)</f>
        <v>0</v>
      </c>
      <c r="P15" s="39">
        <v>0.15679999999999999</v>
      </c>
      <c r="Q15" s="33">
        <f>MAX(0,MIN(Q$9-15000,5000))</f>
        <v>0</v>
      </c>
      <c r="R15" s="38">
        <f>ROUND(P15*Q15,2)</f>
        <v>0</v>
      </c>
      <c r="S15" s="39">
        <v>0.15679999999999999</v>
      </c>
      <c r="T15" s="33">
        <f>MAX(0,MIN(T$9-15000,5000))</f>
        <v>5000</v>
      </c>
      <c r="U15" s="38">
        <f>ROUND(S15*T15,2)</f>
        <v>784</v>
      </c>
      <c r="V15" s="39">
        <v>0.15679999999999999</v>
      </c>
      <c r="W15" s="33">
        <f>MAX(0,MIN(W$9-15000,5000))</f>
        <v>5000</v>
      </c>
      <c r="X15" s="38">
        <f>ROUND(V15*W15,2)</f>
        <v>784</v>
      </c>
      <c r="Y15" s="39">
        <v>0.15679999999999999</v>
      </c>
      <c r="Z15" s="33">
        <f>MAX(0,MIN(Z$9-15000,5000))</f>
        <v>5000</v>
      </c>
      <c r="AA15" s="38">
        <f>ROUND(Y15*Z15,2)</f>
        <v>784</v>
      </c>
      <c r="AB15" s="39">
        <v>0.15679999999999999</v>
      </c>
      <c r="AC15" s="33">
        <f>MAX(0,MIN(AC$9-15000,5000))</f>
        <v>5000</v>
      </c>
      <c r="AD15" s="38">
        <f>ROUND(AB15*AC15,2)</f>
        <v>784</v>
      </c>
      <c r="AE15" s="39">
        <v>0.15679999999999999</v>
      </c>
      <c r="AF15" s="33">
        <f>MAX(0,MIN(AF$9-15000,5000))</f>
        <v>5000</v>
      </c>
      <c r="AG15" s="38">
        <f>ROUND(AE15*AF15,2)</f>
        <v>784</v>
      </c>
      <c r="AH15" s="39">
        <v>0.15679999999999999</v>
      </c>
      <c r="AI15" s="33">
        <f>MAX(0,MIN(AI$9-15000,5000))</f>
        <v>4440</v>
      </c>
      <c r="AJ15" s="38">
        <f>ROUND(AH15*AI15,2)</f>
        <v>696.19</v>
      </c>
      <c r="AK15" s="39">
        <v>0.15679999999999999</v>
      </c>
      <c r="AL15" s="33">
        <f>MAX(0,MIN(AL$9-15000,5000))</f>
        <v>0</v>
      </c>
      <c r="AM15" s="38">
        <f>ROUND(AK15*AL15,2)</f>
        <v>0</v>
      </c>
    </row>
    <row r="16" spans="1:39" x14ac:dyDescent="0.35">
      <c r="B16" s="4" t="s">
        <v>35</v>
      </c>
      <c r="C16" s="11"/>
      <c r="D16" s="39">
        <v>0.12859999999999999</v>
      </c>
      <c r="E16" s="33">
        <f>MAX(0,E$9-20000)</f>
        <v>0</v>
      </c>
      <c r="F16" s="38">
        <f>ROUND(D16*E16,2)</f>
        <v>0</v>
      </c>
      <c r="G16" s="39">
        <v>0.12859999999999999</v>
      </c>
      <c r="H16" s="33">
        <f>MAX(0,H$9-20000)</f>
        <v>0</v>
      </c>
      <c r="I16" s="38">
        <f>ROUND(G16*H16,2)</f>
        <v>0</v>
      </c>
      <c r="J16" s="39">
        <v>0.12859999999999999</v>
      </c>
      <c r="K16" s="33">
        <f>MAX(0,K$9-20000)</f>
        <v>0</v>
      </c>
      <c r="L16" s="38">
        <f>ROUND(J16*K16,2)</f>
        <v>0</v>
      </c>
      <c r="M16" s="39">
        <v>0.12859999999999999</v>
      </c>
      <c r="N16" s="33">
        <f>MAX(0,N$9-20000)</f>
        <v>0</v>
      </c>
      <c r="O16" s="38">
        <f>ROUND(M16*N16,2)</f>
        <v>0</v>
      </c>
      <c r="P16" s="39">
        <v>0.12859999999999999</v>
      </c>
      <c r="Q16" s="33">
        <f>MAX(0,Q$9-20000)</f>
        <v>0</v>
      </c>
      <c r="R16" s="38">
        <f>ROUND(P16*Q16,2)</f>
        <v>0</v>
      </c>
      <c r="S16" s="39">
        <v>0.12859999999999999</v>
      </c>
      <c r="T16" s="33">
        <f>MAX(0,T$9-20000)</f>
        <v>11200</v>
      </c>
      <c r="U16" s="38">
        <f>ROUND(S16*T16,2)</f>
        <v>1440.32</v>
      </c>
      <c r="V16" s="39">
        <v>0.12859999999999999</v>
      </c>
      <c r="W16" s="33">
        <f>MAX(0,W$9-20000)</f>
        <v>16720</v>
      </c>
      <c r="X16" s="38">
        <f>ROUND(V16*W16,2)</f>
        <v>2150.19</v>
      </c>
      <c r="Y16" s="39">
        <v>0.12859999999999999</v>
      </c>
      <c r="Z16" s="33">
        <f>MAX(0,Z$9-20000)</f>
        <v>30160</v>
      </c>
      <c r="AA16" s="38">
        <f>ROUND(Y16*Z16,2)</f>
        <v>3878.58</v>
      </c>
      <c r="AB16" s="39">
        <v>0.12859999999999999</v>
      </c>
      <c r="AC16" s="33">
        <f>MAX(0,AC$9-20000)</f>
        <v>10720</v>
      </c>
      <c r="AD16" s="38">
        <f>ROUND(AB16*AC16,2)</f>
        <v>1378.59</v>
      </c>
      <c r="AE16" s="39">
        <v>0.12859999999999999</v>
      </c>
      <c r="AF16" s="33">
        <f>MAX(0,AF$9-20000)</f>
        <v>18400</v>
      </c>
      <c r="AG16" s="38">
        <f>ROUND(AE16*AF16,2)</f>
        <v>2366.2399999999998</v>
      </c>
      <c r="AH16" s="39">
        <v>0.12859999999999999</v>
      </c>
      <c r="AI16" s="33">
        <f>MAX(0,AI$9-20000)</f>
        <v>0</v>
      </c>
      <c r="AJ16" s="38">
        <f>ROUND(AH16*AI16,2)</f>
        <v>0</v>
      </c>
      <c r="AK16" s="39">
        <v>0.12859999999999999</v>
      </c>
      <c r="AL16" s="33">
        <f>MAX(0,AL$9-20000)</f>
        <v>0</v>
      </c>
      <c r="AM16" s="38">
        <f>ROUND(AK16*AL16,2)</f>
        <v>0</v>
      </c>
    </row>
    <row r="17" spans="2:39" x14ac:dyDescent="0.35">
      <c r="B17" s="6" t="s">
        <v>10</v>
      </c>
      <c r="C17" s="6"/>
      <c r="D17" s="40"/>
      <c r="E17" s="41">
        <f>SUM(E13:E16)</f>
        <v>10320</v>
      </c>
      <c r="F17" s="42">
        <f>SUM(F12:F16)</f>
        <v>2619.56</v>
      </c>
      <c r="G17" s="40"/>
      <c r="H17" s="41">
        <f>SUM(H13:H16)</f>
        <v>9840</v>
      </c>
      <c r="I17" s="42">
        <f>SUM(I12:I16)</f>
        <v>2557.73</v>
      </c>
      <c r="J17" s="40"/>
      <c r="K17" s="41">
        <f>SUM(K13:K16)</f>
        <v>10320</v>
      </c>
      <c r="L17" s="42">
        <f>SUM(L12:L16)</f>
        <v>2619.56</v>
      </c>
      <c r="M17" s="40"/>
      <c r="N17" s="41">
        <f>SUM(N13:N16)</f>
        <v>12960</v>
      </c>
      <c r="O17" s="42">
        <f>SUM(O12:O16)</f>
        <v>2959.59</v>
      </c>
      <c r="P17" s="40"/>
      <c r="Q17" s="41">
        <f>SUM(Q13:Q16)</f>
        <v>14160</v>
      </c>
      <c r="R17" s="42">
        <f>SUM(R12:R16)</f>
        <v>3114.15</v>
      </c>
      <c r="S17" s="40"/>
      <c r="T17" s="41">
        <f>SUM(T13:T16)</f>
        <v>31200</v>
      </c>
      <c r="U17" s="42">
        <f>SUM(U12:U16)</f>
        <v>5446.66</v>
      </c>
      <c r="V17" s="40"/>
      <c r="W17" s="41">
        <f>SUM(W13:W16)</f>
        <v>36720</v>
      </c>
      <c r="X17" s="42">
        <f>SUM(X12:X16)</f>
        <v>6156.5300000000007</v>
      </c>
      <c r="Y17" s="40"/>
      <c r="Z17" s="41">
        <f>SUM(Z13:Z16)</f>
        <v>50160</v>
      </c>
      <c r="AA17" s="42">
        <f>SUM(AA12:AA16)</f>
        <v>7884.92</v>
      </c>
      <c r="AB17" s="40"/>
      <c r="AC17" s="41">
        <f>SUM(AC13:AC16)</f>
        <v>30720</v>
      </c>
      <c r="AD17" s="42">
        <f>SUM(AD12:AD16)</f>
        <v>5074.55</v>
      </c>
      <c r="AE17" s="40"/>
      <c r="AF17" s="41">
        <f>SUM(AF13:AF16)</f>
        <v>38400</v>
      </c>
      <c r="AG17" s="42">
        <f>SUM(AG12:AG16)</f>
        <v>6062.2</v>
      </c>
      <c r="AH17" s="40"/>
      <c r="AI17" s="41">
        <f>SUM(AI13:AI16)</f>
        <v>19440</v>
      </c>
      <c r="AJ17" s="42">
        <f>SUM(AJ12:AJ16)</f>
        <v>3608.15</v>
      </c>
      <c r="AK17" s="40"/>
      <c r="AL17" s="41">
        <f>SUM(AL13:AL16)</f>
        <v>8880</v>
      </c>
      <c r="AM17" s="42">
        <f>SUM(AM12:AM16)</f>
        <v>2123.6999999999998</v>
      </c>
    </row>
    <row r="18" spans="2:39" x14ac:dyDescent="0.35">
      <c r="B18" s="3"/>
      <c r="C18" s="3"/>
      <c r="D18" s="43"/>
      <c r="E18" s="44"/>
      <c r="F18" s="45"/>
      <c r="G18" s="43"/>
      <c r="H18" s="44"/>
      <c r="I18" s="45"/>
      <c r="J18" s="43"/>
      <c r="K18" s="44"/>
      <c r="L18" s="45"/>
      <c r="M18" s="43"/>
      <c r="N18" s="44"/>
      <c r="O18" s="45"/>
      <c r="P18" s="43"/>
      <c r="Q18" s="44"/>
      <c r="R18" s="45"/>
      <c r="S18" s="43"/>
      <c r="T18" s="44"/>
      <c r="U18" s="45"/>
      <c r="V18" s="43"/>
      <c r="W18" s="44"/>
      <c r="X18" s="45"/>
      <c r="Y18" s="43"/>
      <c r="Z18" s="44"/>
      <c r="AA18" s="45"/>
      <c r="AB18" s="43"/>
      <c r="AC18" s="44"/>
      <c r="AD18" s="45"/>
      <c r="AE18" s="43"/>
      <c r="AF18" s="44"/>
      <c r="AG18" s="45"/>
      <c r="AH18" s="43"/>
      <c r="AI18" s="44"/>
      <c r="AJ18" s="45"/>
      <c r="AK18" s="43"/>
      <c r="AL18" s="44"/>
      <c r="AM18" s="45"/>
    </row>
    <row r="19" spans="2:39" x14ac:dyDescent="0.35">
      <c r="B19" s="3" t="s">
        <v>11</v>
      </c>
      <c r="C19" s="1"/>
      <c r="D19" s="32"/>
      <c r="E19" s="36"/>
      <c r="F19" s="34"/>
      <c r="G19" s="32"/>
      <c r="H19" s="36"/>
      <c r="I19" s="34"/>
      <c r="J19" s="32"/>
      <c r="K19" s="36"/>
      <c r="L19" s="34"/>
      <c r="M19" s="32"/>
      <c r="N19" s="36"/>
      <c r="O19" s="34"/>
      <c r="P19" s="32"/>
      <c r="Q19" s="36"/>
      <c r="R19" s="34"/>
      <c r="S19" s="32"/>
      <c r="T19" s="36"/>
      <c r="U19" s="34"/>
      <c r="V19" s="32"/>
      <c r="W19" s="36"/>
      <c r="X19" s="34"/>
      <c r="Y19" s="32"/>
      <c r="Z19" s="36"/>
      <c r="AA19" s="34"/>
      <c r="AB19" s="32"/>
      <c r="AC19" s="36"/>
      <c r="AD19" s="34"/>
      <c r="AE19" s="32"/>
      <c r="AF19" s="36"/>
      <c r="AG19" s="34"/>
      <c r="AH19" s="32"/>
      <c r="AI19" s="36"/>
      <c r="AJ19" s="34"/>
      <c r="AK19" s="32"/>
      <c r="AL19" s="36"/>
      <c r="AM19" s="34"/>
    </row>
    <row r="20" spans="2:39" x14ac:dyDescent="0.35">
      <c r="B20" s="4" t="s">
        <v>12</v>
      </c>
      <c r="C20" s="8"/>
      <c r="D20" s="46">
        <v>0.41649999999999998</v>
      </c>
      <c r="E20" s="47">
        <f>F17</f>
        <v>2619.56</v>
      </c>
      <c r="F20" s="38">
        <f>ROUND(D20*E20,2)</f>
        <v>1091.05</v>
      </c>
      <c r="G20" s="46">
        <v>0.41649999999999998</v>
      </c>
      <c r="H20" s="47">
        <f>I17</f>
        <v>2557.73</v>
      </c>
      <c r="I20" s="38">
        <f>ROUND(G20*H20,2)</f>
        <v>1065.29</v>
      </c>
      <c r="J20" s="48">
        <f>0.3408+0.0185</f>
        <v>0.35930000000000001</v>
      </c>
      <c r="K20" s="47">
        <f>L17</f>
        <v>2619.56</v>
      </c>
      <c r="L20" s="38">
        <f>ROUND(J20*K20,2)</f>
        <v>941.21</v>
      </c>
      <c r="M20" s="46">
        <f>J20</f>
        <v>0.35930000000000001</v>
      </c>
      <c r="N20" s="47">
        <f>O17</f>
        <v>2959.59</v>
      </c>
      <c r="O20" s="38">
        <f>ROUND(M20*N20,2)</f>
        <v>1063.3800000000001</v>
      </c>
      <c r="P20" s="46">
        <f>M20</f>
        <v>0.35930000000000001</v>
      </c>
      <c r="Q20" s="47">
        <f>R17</f>
        <v>3114.15</v>
      </c>
      <c r="R20" s="38">
        <f>ROUND(P20*Q20,2)</f>
        <v>1118.9100000000001</v>
      </c>
      <c r="S20" s="46">
        <f>P20</f>
        <v>0.35930000000000001</v>
      </c>
      <c r="T20" s="47">
        <f>U17</f>
        <v>5446.66</v>
      </c>
      <c r="U20" s="38">
        <f>ROUND(S20*T20,2)</f>
        <v>1956.98</v>
      </c>
      <c r="V20" s="46">
        <f>S20</f>
        <v>0.35930000000000001</v>
      </c>
      <c r="W20" s="47">
        <f>X17</f>
        <v>6156.5300000000007</v>
      </c>
      <c r="X20" s="38">
        <f>ROUND(V20*W20,2)</f>
        <v>2212.04</v>
      </c>
      <c r="Y20" s="46">
        <f>V20</f>
        <v>0.35930000000000001</v>
      </c>
      <c r="Z20" s="47">
        <f>AA17</f>
        <v>7884.92</v>
      </c>
      <c r="AA20" s="38">
        <f>ROUND(Y20*Z20,2)</f>
        <v>2833.05</v>
      </c>
      <c r="AB20" s="46">
        <f>Y20</f>
        <v>0.35930000000000001</v>
      </c>
      <c r="AC20" s="47">
        <f>AD17</f>
        <v>5074.55</v>
      </c>
      <c r="AD20" s="38">
        <f>ROUND(AB20*AC20,2)</f>
        <v>1823.29</v>
      </c>
      <c r="AE20" s="48">
        <f>0.3484+0.0301</f>
        <v>0.3785</v>
      </c>
      <c r="AF20" s="47">
        <f>AG17</f>
        <v>6062.2</v>
      </c>
      <c r="AG20" s="38">
        <f>ROUND(AE20*AF20,2)</f>
        <v>2294.54</v>
      </c>
      <c r="AH20" s="46">
        <f>AE20</f>
        <v>0.3785</v>
      </c>
      <c r="AI20" s="47">
        <f>AJ17</f>
        <v>3608.15</v>
      </c>
      <c r="AJ20" s="38">
        <f>ROUND(AH20*AI20,2)</f>
        <v>1365.68</v>
      </c>
      <c r="AK20" s="46">
        <f>AH20</f>
        <v>0.3785</v>
      </c>
      <c r="AL20" s="47">
        <f>AM17</f>
        <v>2123.6999999999998</v>
      </c>
      <c r="AM20" s="38">
        <f>ROUND(AK20*AL20,2)</f>
        <v>803.82</v>
      </c>
    </row>
    <row r="21" spans="2:39" x14ac:dyDescent="0.35">
      <c r="B21" s="4" t="s">
        <v>13</v>
      </c>
      <c r="C21" s="8"/>
      <c r="D21" s="46">
        <v>8.3000000000000004E-2</v>
      </c>
      <c r="E21" s="47">
        <f>F17</f>
        <v>2619.56</v>
      </c>
      <c r="F21" s="38">
        <f>ROUND(D21*E21,2)</f>
        <v>217.42</v>
      </c>
      <c r="G21" s="46">
        <v>8.3000000000000004E-2</v>
      </c>
      <c r="H21" s="47">
        <f>I17</f>
        <v>2557.73</v>
      </c>
      <c r="I21" s="38">
        <f>ROUND(G21*H21,2)</f>
        <v>212.29</v>
      </c>
      <c r="J21" s="46">
        <v>8.3000000000000004E-2</v>
      </c>
      <c r="K21" s="47">
        <f>L17</f>
        <v>2619.56</v>
      </c>
      <c r="L21" s="38">
        <f>ROUND(J21*K21,2)</f>
        <v>217.42</v>
      </c>
      <c r="M21" s="46">
        <f t="shared" ref="M21:M23" si="0">J21</f>
        <v>8.3000000000000004E-2</v>
      </c>
      <c r="N21" s="47">
        <f>O17</f>
        <v>2959.59</v>
      </c>
      <c r="O21" s="38">
        <f>ROUND(M21*N21,2)</f>
        <v>245.65</v>
      </c>
      <c r="P21" s="46">
        <f t="shared" ref="P21:P23" si="1">M21</f>
        <v>8.3000000000000004E-2</v>
      </c>
      <c r="Q21" s="47">
        <f>R17</f>
        <v>3114.15</v>
      </c>
      <c r="R21" s="38">
        <f>ROUND(P21*Q21,2)</f>
        <v>258.47000000000003</v>
      </c>
      <c r="S21" s="46">
        <f t="shared" ref="S21:S23" si="2">P21</f>
        <v>8.3000000000000004E-2</v>
      </c>
      <c r="T21" s="47">
        <f>U17</f>
        <v>5446.66</v>
      </c>
      <c r="U21" s="38">
        <f>ROUND(S21*T21,2)</f>
        <v>452.07</v>
      </c>
      <c r="V21" s="48">
        <f>0.083+-0.0457</f>
        <v>3.7300000000000007E-2</v>
      </c>
      <c r="W21" s="47">
        <f>X17</f>
        <v>6156.5300000000007</v>
      </c>
      <c r="X21" s="38">
        <f>ROUND(V21*W21,2)</f>
        <v>229.64</v>
      </c>
      <c r="Y21" s="46">
        <f>V21</f>
        <v>3.7300000000000007E-2</v>
      </c>
      <c r="Z21" s="47">
        <f>AA17</f>
        <v>7884.92</v>
      </c>
      <c r="AA21" s="38">
        <f>ROUND(Y21*Z21,2)</f>
        <v>294.11</v>
      </c>
      <c r="AB21" s="46">
        <f>Y21</f>
        <v>3.7300000000000007E-2</v>
      </c>
      <c r="AC21" s="47">
        <f>AD17</f>
        <v>5074.55</v>
      </c>
      <c r="AD21" s="38">
        <f>ROUND(AB21*AC21,2)</f>
        <v>189.28</v>
      </c>
      <c r="AE21" s="46">
        <f>AB21</f>
        <v>3.7300000000000007E-2</v>
      </c>
      <c r="AF21" s="47">
        <f>AG17</f>
        <v>6062.2</v>
      </c>
      <c r="AG21" s="38">
        <f>ROUND(AE21*AF21,2)</f>
        <v>226.12</v>
      </c>
      <c r="AH21" s="48">
        <v>8.3000000000000004E-2</v>
      </c>
      <c r="AI21" s="47">
        <f>AJ17</f>
        <v>3608.15</v>
      </c>
      <c r="AJ21" s="38">
        <f>ROUND(AH21*AI21,2)</f>
        <v>299.48</v>
      </c>
      <c r="AK21" s="49">
        <f>AH21</f>
        <v>8.3000000000000004E-2</v>
      </c>
      <c r="AL21" s="47">
        <f>AM17</f>
        <v>2123.6999999999998</v>
      </c>
      <c r="AM21" s="38">
        <f>ROUND(AK21*AL21,2)</f>
        <v>176.27</v>
      </c>
    </row>
    <row r="22" spans="2:39" x14ac:dyDescent="0.35">
      <c r="B22" s="4" t="s">
        <v>14</v>
      </c>
      <c r="C22" s="5"/>
      <c r="D22" s="37">
        <v>0</v>
      </c>
      <c r="E22" s="33">
        <f>E$9</f>
        <v>10320</v>
      </c>
      <c r="F22" s="38">
        <f>ROUND(D22*E22,2)</f>
        <v>0</v>
      </c>
      <c r="G22" s="37">
        <v>0</v>
      </c>
      <c r="H22" s="33">
        <f>H$9</f>
        <v>9840</v>
      </c>
      <c r="I22" s="38">
        <f>ROUND(G22*H22,2)</f>
        <v>0</v>
      </c>
      <c r="J22" s="37">
        <v>0</v>
      </c>
      <c r="K22" s="33">
        <f>K$9</f>
        <v>10320</v>
      </c>
      <c r="L22" s="38">
        <f>ROUND(J22*K22,2)</f>
        <v>0</v>
      </c>
      <c r="M22" s="37">
        <f t="shared" si="0"/>
        <v>0</v>
      </c>
      <c r="N22" s="33">
        <f>N$9</f>
        <v>12960</v>
      </c>
      <c r="O22" s="38">
        <f>ROUND(M22*N22,2)</f>
        <v>0</v>
      </c>
      <c r="P22" s="37">
        <f t="shared" si="1"/>
        <v>0</v>
      </c>
      <c r="Q22" s="33">
        <f>Q$9</f>
        <v>14160</v>
      </c>
      <c r="R22" s="38">
        <f>ROUND(P22*Q22,2)</f>
        <v>0</v>
      </c>
      <c r="S22" s="37">
        <f t="shared" si="2"/>
        <v>0</v>
      </c>
      <c r="T22" s="33">
        <f>T$9</f>
        <v>31200</v>
      </c>
      <c r="U22" s="38">
        <f>ROUND(S22*T22,2)</f>
        <v>0</v>
      </c>
      <c r="V22" s="37">
        <f t="shared" ref="V22:V23" si="3">S22</f>
        <v>0</v>
      </c>
      <c r="W22" s="33">
        <f>W$9</f>
        <v>36720</v>
      </c>
      <c r="X22" s="38">
        <f>ROUND(V22*W22,2)</f>
        <v>0</v>
      </c>
      <c r="Y22" s="37">
        <f t="shared" ref="Y22" si="4">V22</f>
        <v>0</v>
      </c>
      <c r="Z22" s="33">
        <f>Z$9</f>
        <v>50160</v>
      </c>
      <c r="AA22" s="38">
        <f>ROUND(Y22*Z22,2)</f>
        <v>0</v>
      </c>
      <c r="AB22" s="37">
        <f>Y22</f>
        <v>0</v>
      </c>
      <c r="AC22" s="33">
        <f>AC$9</f>
        <v>30720</v>
      </c>
      <c r="AD22" s="38">
        <f>ROUND(AB22*AC22,2)</f>
        <v>0</v>
      </c>
      <c r="AE22" s="37">
        <f>AB22</f>
        <v>0</v>
      </c>
      <c r="AF22" s="33">
        <f>AF$9</f>
        <v>38400</v>
      </c>
      <c r="AG22" s="38">
        <f>ROUND(AE22*AF22,2)</f>
        <v>0</v>
      </c>
      <c r="AH22" s="37">
        <f>AE22</f>
        <v>0</v>
      </c>
      <c r="AI22" s="33">
        <f>AI$9</f>
        <v>19440</v>
      </c>
      <c r="AJ22" s="38">
        <f>ROUND(AH22*AI22,2)</f>
        <v>0</v>
      </c>
      <c r="AK22" s="37">
        <f>AH22</f>
        <v>0</v>
      </c>
      <c r="AL22" s="33">
        <f>AL$9</f>
        <v>8880</v>
      </c>
      <c r="AM22" s="38">
        <f>ROUND(AK22*AL22,2)</f>
        <v>0</v>
      </c>
    </row>
    <row r="23" spans="2:39" x14ac:dyDescent="0.35">
      <c r="B23" s="4" t="s">
        <v>16</v>
      </c>
      <c r="C23" s="5"/>
      <c r="D23" s="39">
        <v>0</v>
      </c>
      <c r="E23" s="33">
        <f>E$9</f>
        <v>10320</v>
      </c>
      <c r="F23" s="38">
        <f>ROUND(D23*E23,2)</f>
        <v>0</v>
      </c>
      <c r="G23" s="39">
        <v>0</v>
      </c>
      <c r="H23" s="33">
        <f>H$9</f>
        <v>9840</v>
      </c>
      <c r="I23" s="38">
        <f>ROUND(G23*H23,2)</f>
        <v>0</v>
      </c>
      <c r="J23" s="50">
        <v>8.6499999999999997E-3</v>
      </c>
      <c r="K23" s="33">
        <f>K$9</f>
        <v>10320</v>
      </c>
      <c r="L23" s="38">
        <f>ROUND(J23*K23,2)</f>
        <v>89.27</v>
      </c>
      <c r="M23" s="39">
        <f t="shared" si="0"/>
        <v>8.6499999999999997E-3</v>
      </c>
      <c r="N23" s="33">
        <f>N$9</f>
        <v>12960</v>
      </c>
      <c r="O23" s="38">
        <f>ROUND(M23*N23,2)</f>
        <v>112.1</v>
      </c>
      <c r="P23" s="39">
        <f t="shared" si="1"/>
        <v>8.6499999999999997E-3</v>
      </c>
      <c r="Q23" s="33">
        <f>Q$9</f>
        <v>14160</v>
      </c>
      <c r="R23" s="38">
        <f>ROUND(P23*Q23,2)</f>
        <v>122.48</v>
      </c>
      <c r="S23" s="39">
        <f t="shared" si="2"/>
        <v>8.6499999999999997E-3</v>
      </c>
      <c r="T23" s="33">
        <f>T$9</f>
        <v>31200</v>
      </c>
      <c r="U23" s="38">
        <f>ROUND(S23*T23,2)</f>
        <v>269.88</v>
      </c>
      <c r="V23" s="39">
        <f t="shared" si="3"/>
        <v>8.6499999999999997E-3</v>
      </c>
      <c r="W23" s="33">
        <f>W$9</f>
        <v>36720</v>
      </c>
      <c r="X23" s="38">
        <f>ROUND(V23*W23,2)</f>
        <v>317.63</v>
      </c>
      <c r="Y23" s="50">
        <v>1.635E-2</v>
      </c>
      <c r="Z23" s="33">
        <f>Z$9</f>
        <v>50160</v>
      </c>
      <c r="AA23" s="38">
        <f>ROUND(Y23*Z23,2)</f>
        <v>820.12</v>
      </c>
      <c r="AB23" s="51">
        <f>Y23</f>
        <v>1.635E-2</v>
      </c>
      <c r="AC23" s="33">
        <f>AC$9</f>
        <v>30720</v>
      </c>
      <c r="AD23" s="38">
        <f>ROUND(AB23*AC23,2)</f>
        <v>502.27</v>
      </c>
      <c r="AE23" s="51">
        <f>AB23</f>
        <v>1.635E-2</v>
      </c>
      <c r="AF23" s="33">
        <f>AF$9</f>
        <v>38400</v>
      </c>
      <c r="AG23" s="38">
        <f>ROUND(AE23*AF23,2)</f>
        <v>627.84</v>
      </c>
      <c r="AH23" s="51">
        <f>AE23</f>
        <v>1.635E-2</v>
      </c>
      <c r="AI23" s="33">
        <f>AI$9</f>
        <v>19440</v>
      </c>
      <c r="AJ23" s="38">
        <f>ROUND(AH23*AI23,2)</f>
        <v>317.83999999999997</v>
      </c>
      <c r="AK23" s="51">
        <f>AH23</f>
        <v>1.635E-2</v>
      </c>
      <c r="AL23" s="33">
        <f>AL$9</f>
        <v>8880</v>
      </c>
      <c r="AM23" s="38">
        <f>ROUND(AK23*AL23,2)</f>
        <v>145.19</v>
      </c>
    </row>
    <row r="24" spans="2:39" x14ac:dyDescent="0.35">
      <c r="B24" s="6" t="s">
        <v>17</v>
      </c>
      <c r="C24" s="7"/>
      <c r="D24" s="52"/>
      <c r="E24" s="41"/>
      <c r="F24" s="42">
        <f>SUM(F17:F23)</f>
        <v>3928.0299999999997</v>
      </c>
      <c r="G24" s="52"/>
      <c r="H24" s="41"/>
      <c r="I24" s="42">
        <f>SUM(I17:I23)</f>
        <v>3835.31</v>
      </c>
      <c r="J24" s="52"/>
      <c r="K24" s="41"/>
      <c r="L24" s="42">
        <f>SUM(L17:L23)</f>
        <v>3867.46</v>
      </c>
      <c r="M24" s="52"/>
      <c r="N24" s="41"/>
      <c r="O24" s="42">
        <f>SUM(O17:O23)</f>
        <v>4380.72</v>
      </c>
      <c r="P24" s="52"/>
      <c r="Q24" s="41"/>
      <c r="R24" s="42">
        <f>SUM(R17:R23)</f>
        <v>4614.01</v>
      </c>
      <c r="S24" s="52"/>
      <c r="T24" s="41"/>
      <c r="U24" s="42">
        <f>SUM(U17:U23)</f>
        <v>8125.5899999999992</v>
      </c>
      <c r="V24" s="52"/>
      <c r="W24" s="41"/>
      <c r="X24" s="42">
        <f>SUM(X17:X23)</f>
        <v>8915.8399999999983</v>
      </c>
      <c r="Y24" s="52"/>
      <c r="Z24" s="41"/>
      <c r="AA24" s="42">
        <f>SUM(AA17:AA23)</f>
        <v>11832.200000000003</v>
      </c>
      <c r="AB24" s="52"/>
      <c r="AC24" s="41"/>
      <c r="AD24" s="42">
        <f>SUM(AD17:AD23)</f>
        <v>7589.3899999999994</v>
      </c>
      <c r="AE24" s="52"/>
      <c r="AF24" s="41"/>
      <c r="AG24" s="42">
        <f>SUM(AG17:AG23)</f>
        <v>9210.7000000000007</v>
      </c>
      <c r="AH24" s="52"/>
      <c r="AI24" s="41"/>
      <c r="AJ24" s="42">
        <f>SUM(AJ17:AJ23)</f>
        <v>5591.15</v>
      </c>
      <c r="AK24" s="52"/>
      <c r="AL24" s="41"/>
      <c r="AM24" s="42">
        <f>SUM(AM17:AM23)</f>
        <v>3248.98</v>
      </c>
    </row>
    <row r="25" spans="2:39" x14ac:dyDescent="0.35">
      <c r="B25" s="1"/>
      <c r="C25" s="1"/>
      <c r="D25" s="32"/>
      <c r="E25" s="36"/>
      <c r="F25" s="34"/>
      <c r="G25" s="32"/>
      <c r="H25" s="36"/>
      <c r="I25" s="34"/>
      <c r="J25" s="32"/>
      <c r="K25" s="36"/>
      <c r="L25" s="34"/>
      <c r="M25" s="32"/>
      <c r="N25" s="36"/>
      <c r="O25" s="34"/>
      <c r="P25" s="32"/>
      <c r="Q25" s="36"/>
      <c r="R25" s="34"/>
      <c r="S25" s="32"/>
      <c r="T25" s="36"/>
      <c r="U25" s="34"/>
      <c r="V25" s="32"/>
      <c r="W25" s="36"/>
      <c r="X25" s="34"/>
      <c r="Y25" s="32"/>
      <c r="Z25" s="36"/>
      <c r="AA25" s="34"/>
      <c r="AB25" s="32"/>
      <c r="AC25" s="36"/>
      <c r="AD25" s="34"/>
      <c r="AE25" s="32"/>
      <c r="AF25" s="36"/>
      <c r="AG25" s="34"/>
      <c r="AH25" s="32"/>
      <c r="AI25" s="36"/>
      <c r="AJ25" s="34"/>
      <c r="AK25" s="32"/>
      <c r="AL25" s="36"/>
      <c r="AM25" s="34"/>
    </row>
    <row r="26" spans="2:39" x14ac:dyDescent="0.35">
      <c r="B26" s="1" t="s">
        <v>20</v>
      </c>
      <c r="C26" s="9"/>
      <c r="D26" s="53">
        <v>0.05</v>
      </c>
      <c r="E26" s="47">
        <f>F24</f>
        <v>3928.0299999999997</v>
      </c>
      <c r="F26" s="38">
        <f>ROUND(D26*E26,2)</f>
        <v>196.4</v>
      </c>
      <c r="G26" s="53">
        <v>0.05</v>
      </c>
      <c r="H26" s="47">
        <f>I24</f>
        <v>3835.31</v>
      </c>
      <c r="I26" s="38">
        <f>ROUND(G26*H26,2)</f>
        <v>191.77</v>
      </c>
      <c r="J26" s="53">
        <v>0.05</v>
      </c>
      <c r="K26" s="47">
        <f>L24</f>
        <v>3867.46</v>
      </c>
      <c r="L26" s="38">
        <f>ROUND(J26*K26,2)</f>
        <v>193.37</v>
      </c>
      <c r="M26" s="53">
        <v>0.05</v>
      </c>
      <c r="N26" s="47">
        <f>O24</f>
        <v>4380.72</v>
      </c>
      <c r="O26" s="38">
        <f>ROUND(M26*N26,2)</f>
        <v>219.04</v>
      </c>
      <c r="P26" s="53">
        <v>0.05</v>
      </c>
      <c r="Q26" s="47">
        <f>R24</f>
        <v>4614.01</v>
      </c>
      <c r="R26" s="38">
        <f>ROUND(P26*Q26,2)</f>
        <v>230.7</v>
      </c>
      <c r="S26" s="53">
        <v>0.05</v>
      </c>
      <c r="T26" s="47">
        <f>U24</f>
        <v>8125.5899999999992</v>
      </c>
      <c r="U26" s="38">
        <f>ROUND(S26*T26,2)</f>
        <v>406.28</v>
      </c>
      <c r="V26" s="53">
        <v>0.05</v>
      </c>
      <c r="W26" s="47">
        <f>X24</f>
        <v>8915.8399999999983</v>
      </c>
      <c r="X26" s="38">
        <f>ROUND(V26*W26,2)</f>
        <v>445.79</v>
      </c>
      <c r="Y26" s="53">
        <v>0.05</v>
      </c>
      <c r="Z26" s="47">
        <f>AA24</f>
        <v>11832.200000000003</v>
      </c>
      <c r="AA26" s="38">
        <f>ROUND(Y26*Z26,2)</f>
        <v>591.61</v>
      </c>
      <c r="AB26" s="53">
        <v>0.05</v>
      </c>
      <c r="AC26" s="47">
        <f>AD24</f>
        <v>7589.3899999999994</v>
      </c>
      <c r="AD26" s="38">
        <f>ROUND(AB26*AC26,2)</f>
        <v>379.47</v>
      </c>
      <c r="AE26" s="53">
        <v>0.05</v>
      </c>
      <c r="AF26" s="47">
        <f>AG24</f>
        <v>9210.7000000000007</v>
      </c>
      <c r="AG26" s="38">
        <f>ROUND(AE26*AF26,2)</f>
        <v>460.54</v>
      </c>
      <c r="AH26" s="53">
        <v>0.05</v>
      </c>
      <c r="AI26" s="47">
        <f>AJ24</f>
        <v>5591.15</v>
      </c>
      <c r="AJ26" s="38">
        <f>ROUND(AH26*AI26,2)</f>
        <v>279.56</v>
      </c>
      <c r="AK26" s="53">
        <v>0.05</v>
      </c>
      <c r="AL26" s="47">
        <f>AM24</f>
        <v>3248.98</v>
      </c>
      <c r="AM26" s="38">
        <f>ROUND(AK26*AL26,2)</f>
        <v>162.44999999999999</v>
      </c>
    </row>
    <row r="27" spans="2:39" x14ac:dyDescent="0.35">
      <c r="B27" s="6" t="s">
        <v>21</v>
      </c>
      <c r="C27" s="10"/>
      <c r="D27" s="54"/>
      <c r="E27" s="55"/>
      <c r="F27" s="56">
        <f>F24+F26</f>
        <v>4124.4299999999994</v>
      </c>
      <c r="G27" s="54"/>
      <c r="H27" s="55"/>
      <c r="I27" s="56">
        <f>I24+I26</f>
        <v>4027.08</v>
      </c>
      <c r="J27" s="54"/>
      <c r="K27" s="55"/>
      <c r="L27" s="56">
        <f>L24+L26</f>
        <v>4060.83</v>
      </c>
      <c r="M27" s="54"/>
      <c r="N27" s="55"/>
      <c r="O27" s="56">
        <f>O24+O26</f>
        <v>4599.76</v>
      </c>
      <c r="P27" s="54"/>
      <c r="Q27" s="55"/>
      <c r="R27" s="56">
        <f>R24+R26</f>
        <v>4844.71</v>
      </c>
      <c r="S27" s="54"/>
      <c r="T27" s="55"/>
      <c r="U27" s="56">
        <f>U24+U26</f>
        <v>8531.869999999999</v>
      </c>
      <c r="V27" s="54"/>
      <c r="W27" s="55"/>
      <c r="X27" s="56">
        <f>X24+X26</f>
        <v>9361.6299999999992</v>
      </c>
      <c r="Y27" s="54"/>
      <c r="Z27" s="55"/>
      <c r="AA27" s="56">
        <f>AA24+AA26</f>
        <v>12423.810000000003</v>
      </c>
      <c r="AB27" s="54"/>
      <c r="AC27" s="55"/>
      <c r="AD27" s="56">
        <f>AD24+AD26</f>
        <v>7968.86</v>
      </c>
      <c r="AE27" s="54"/>
      <c r="AF27" s="55"/>
      <c r="AG27" s="56">
        <f>AG24+AG26</f>
        <v>9671.2400000000016</v>
      </c>
      <c r="AH27" s="54"/>
      <c r="AI27" s="55"/>
      <c r="AJ27" s="56">
        <f>AJ24+AJ26</f>
        <v>5870.71</v>
      </c>
      <c r="AK27" s="54"/>
      <c r="AL27" s="55"/>
      <c r="AM27" s="56">
        <f>AM24+AM26</f>
        <v>3411.43</v>
      </c>
    </row>
    <row r="28" spans="2:39" x14ac:dyDescent="0.35">
      <c r="B28" s="4" t="s">
        <v>18</v>
      </c>
      <c r="C28" s="16"/>
      <c r="D28" s="57">
        <v>-50</v>
      </c>
      <c r="E28" s="36">
        <v>1</v>
      </c>
      <c r="F28" s="58">
        <f>D28*E28</f>
        <v>-50</v>
      </c>
      <c r="G28" s="57">
        <v>-50</v>
      </c>
      <c r="H28" s="36">
        <v>1</v>
      </c>
      <c r="I28" s="58">
        <f>G28*H28</f>
        <v>-50</v>
      </c>
      <c r="J28" s="57">
        <v>-50</v>
      </c>
      <c r="K28" s="36">
        <v>1</v>
      </c>
      <c r="L28" s="58">
        <f>J28*K28</f>
        <v>-50</v>
      </c>
      <c r="M28" s="59"/>
      <c r="N28" s="36">
        <v>1</v>
      </c>
      <c r="O28" s="58">
        <f>M28*N28</f>
        <v>0</v>
      </c>
      <c r="P28" s="57">
        <v>-50</v>
      </c>
      <c r="Q28" s="36">
        <v>1</v>
      </c>
      <c r="R28" s="58">
        <f>P28*Q28</f>
        <v>-50</v>
      </c>
      <c r="S28" s="57">
        <v>-50</v>
      </c>
      <c r="T28" s="36">
        <v>1</v>
      </c>
      <c r="U28" s="58">
        <f>S28*T28</f>
        <v>-50</v>
      </c>
      <c r="V28" s="57">
        <v>-50</v>
      </c>
      <c r="W28" s="36">
        <v>1</v>
      </c>
      <c r="X28" s="58">
        <f>V28*W28</f>
        <v>-50</v>
      </c>
      <c r="Y28" s="57"/>
      <c r="Z28" s="36"/>
      <c r="AA28" s="58"/>
      <c r="AB28" s="57"/>
      <c r="AC28" s="36"/>
      <c r="AD28" s="58"/>
      <c r="AE28" s="57"/>
      <c r="AF28" s="36"/>
      <c r="AG28" s="58"/>
      <c r="AH28" s="57"/>
      <c r="AI28" s="36"/>
      <c r="AJ28" s="58"/>
      <c r="AK28" s="57"/>
      <c r="AL28" s="36"/>
      <c r="AM28" s="58"/>
    </row>
    <row r="29" spans="2:39" s="1" customFormat="1" ht="10.5" x14ac:dyDescent="0.25">
      <c r="B29" s="1" t="s">
        <v>22</v>
      </c>
      <c r="D29" s="32"/>
      <c r="E29" s="36"/>
      <c r="F29" s="60">
        <f>F27+F28</f>
        <v>4074.4299999999994</v>
      </c>
      <c r="G29" s="36"/>
      <c r="H29" s="36"/>
      <c r="I29" s="60">
        <f>I27+I28</f>
        <v>3977.08</v>
      </c>
      <c r="J29" s="36"/>
      <c r="K29" s="36"/>
      <c r="L29" s="60">
        <f>L27+L28</f>
        <v>4010.83</v>
      </c>
      <c r="M29" s="36"/>
      <c r="N29" s="36"/>
      <c r="O29" s="60">
        <f>O27+O28</f>
        <v>4599.76</v>
      </c>
      <c r="P29" s="36"/>
      <c r="Q29" s="36"/>
      <c r="R29" s="60">
        <f>R27+R28</f>
        <v>4794.71</v>
      </c>
      <c r="S29" s="36"/>
      <c r="T29" s="36"/>
      <c r="U29" s="60">
        <f>U27+U28</f>
        <v>8481.869999999999</v>
      </c>
      <c r="V29" s="36"/>
      <c r="W29" s="36"/>
      <c r="X29" s="60">
        <f>X27+X28</f>
        <v>9311.6299999999992</v>
      </c>
      <c r="Y29" s="36"/>
      <c r="Z29" s="36"/>
      <c r="AA29" s="60">
        <f>AA27+AA28</f>
        <v>12423.810000000003</v>
      </c>
      <c r="AB29" s="36"/>
      <c r="AC29" s="36"/>
      <c r="AD29" s="60">
        <f>AD27+AD28</f>
        <v>7968.86</v>
      </c>
      <c r="AE29" s="36"/>
      <c r="AF29" s="36"/>
      <c r="AG29" s="60">
        <f>AG27+AG28</f>
        <v>9671.2400000000016</v>
      </c>
      <c r="AH29" s="36"/>
      <c r="AI29" s="36"/>
      <c r="AJ29" s="60">
        <f>AJ27+AJ28</f>
        <v>5870.71</v>
      </c>
      <c r="AK29" s="36"/>
      <c r="AL29" s="36"/>
      <c r="AM29" s="60">
        <f>AM27+AM28</f>
        <v>3411.43</v>
      </c>
    </row>
    <row r="30" spans="2:39" x14ac:dyDescent="0.35"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</row>
    <row r="32" spans="2:39" x14ac:dyDescent="0.35">
      <c r="B32" s="20" t="s">
        <v>23</v>
      </c>
      <c r="C32" s="20"/>
      <c r="D32" s="20"/>
      <c r="E32" s="20"/>
      <c r="F32" s="19"/>
    </row>
    <row r="33" spans="2:6" ht="24.5" x14ac:dyDescent="0.35">
      <c r="B33" s="20" t="s">
        <v>24</v>
      </c>
      <c r="C33" s="20" t="s">
        <v>25</v>
      </c>
      <c r="D33" s="20" t="s">
        <v>26</v>
      </c>
      <c r="E33" s="21" t="s">
        <v>38</v>
      </c>
      <c r="F33" s="20" t="s">
        <v>27</v>
      </c>
    </row>
    <row r="34" spans="2:6" x14ac:dyDescent="0.35">
      <c r="B34" s="12">
        <f>E7</f>
        <v>44728</v>
      </c>
      <c r="C34" s="15">
        <f>$E$9</f>
        <v>10320</v>
      </c>
      <c r="D34" s="13">
        <f>$F$29</f>
        <v>4074.4299999999994</v>
      </c>
      <c r="E34" s="14">
        <f>'(B) Sample Bill - Proposed'!$F$29</f>
        <v>1299.8150873999998</v>
      </c>
      <c r="F34" s="14">
        <f t="shared" ref="F34:F43" si="5">E34-D34</f>
        <v>-2774.6149125999996</v>
      </c>
    </row>
    <row r="35" spans="2:6" x14ac:dyDescent="0.35">
      <c r="B35" s="12">
        <f>H7</f>
        <v>44761</v>
      </c>
      <c r="C35" s="15">
        <f>$H$9</f>
        <v>9840</v>
      </c>
      <c r="D35" s="13">
        <f>$I$29</f>
        <v>3977.08</v>
      </c>
      <c r="E35" s="14">
        <f>'(B) Sample Bill - Proposed'!$I$29</f>
        <v>1204.6412226000002</v>
      </c>
      <c r="F35" s="14">
        <f t="shared" si="5"/>
        <v>-2772.4387773999997</v>
      </c>
    </row>
    <row r="36" spans="2:6" x14ac:dyDescent="0.35">
      <c r="B36" s="12">
        <f>K7</f>
        <v>44791</v>
      </c>
      <c r="C36" s="15">
        <f>$K$9</f>
        <v>10320</v>
      </c>
      <c r="D36" s="13">
        <f>$L$29</f>
        <v>4010.83</v>
      </c>
      <c r="E36" s="14">
        <f>'(B) Sample Bill - Proposed'!$L$29</f>
        <v>1300.5721659599994</v>
      </c>
      <c r="F36" s="14">
        <f t="shared" si="5"/>
        <v>-2710.2578340400005</v>
      </c>
    </row>
    <row r="37" spans="2:6" x14ac:dyDescent="0.35">
      <c r="B37" s="12">
        <f>N7</f>
        <v>44824</v>
      </c>
      <c r="C37" s="15">
        <f>$N$9</f>
        <v>12960</v>
      </c>
      <c r="D37" s="13">
        <f>$O$29</f>
        <v>4599.76</v>
      </c>
      <c r="E37" s="14">
        <f>'(B) Sample Bill - Proposed'!$O$29</f>
        <v>2837.1006938799997</v>
      </c>
      <c r="F37" s="14">
        <f t="shared" si="5"/>
        <v>-1762.6593061200006</v>
      </c>
    </row>
    <row r="38" spans="2:6" x14ac:dyDescent="0.35">
      <c r="B38" s="12">
        <f>Q7</f>
        <v>44854</v>
      </c>
      <c r="C38" s="15">
        <f>$Q$9</f>
        <v>14160</v>
      </c>
      <c r="D38" s="13">
        <f>$R$29</f>
        <v>4794.71</v>
      </c>
      <c r="E38" s="14">
        <f>'(B) Sample Bill - Proposed'!$R$29</f>
        <v>2080.9772974799998</v>
      </c>
      <c r="F38" s="14">
        <f t="shared" si="5"/>
        <v>-2713.7327025200002</v>
      </c>
    </row>
    <row r="39" spans="2:6" x14ac:dyDescent="0.35">
      <c r="B39" s="12">
        <f>T7</f>
        <v>44883</v>
      </c>
      <c r="C39" s="15">
        <f>$T$9</f>
        <v>31200</v>
      </c>
      <c r="D39" s="13">
        <f>$U$29</f>
        <v>8481.869999999999</v>
      </c>
      <c r="E39" s="14">
        <f>'(B) Sample Bill - Proposed'!$U$29</f>
        <v>5653.8807326999995</v>
      </c>
      <c r="F39" s="14">
        <f t="shared" si="5"/>
        <v>-2827.9892672999995</v>
      </c>
    </row>
    <row r="40" spans="2:6" x14ac:dyDescent="0.35">
      <c r="B40" s="12">
        <f>W7</f>
        <v>44911</v>
      </c>
      <c r="C40" s="15">
        <f>$W$9</f>
        <v>36720</v>
      </c>
      <c r="D40" s="13">
        <f>$X$29</f>
        <v>9311.6299999999992</v>
      </c>
      <c r="E40" s="14">
        <f>'(B) Sample Bill - Proposed'!$X$29</f>
        <v>6630.25398804</v>
      </c>
      <c r="F40" s="14">
        <f t="shared" si="5"/>
        <v>-2681.3760119599992</v>
      </c>
    </row>
    <row r="41" spans="2:6" x14ac:dyDescent="0.35">
      <c r="B41" s="12">
        <f>Z7</f>
        <v>44945</v>
      </c>
      <c r="C41" s="15">
        <f>Z9</f>
        <v>50160</v>
      </c>
      <c r="D41" s="13">
        <f>$AA$29</f>
        <v>12423.810000000003</v>
      </c>
      <c r="E41" s="14">
        <f>'(B) Sample Bill - Proposed'!$AA$29</f>
        <v>10915.130194119998</v>
      </c>
      <c r="F41" s="14">
        <f t="shared" si="5"/>
        <v>-1508.679805880005</v>
      </c>
    </row>
    <row r="42" spans="2:6" x14ac:dyDescent="0.35">
      <c r="B42" s="12">
        <f>AC7</f>
        <v>44973</v>
      </c>
      <c r="C42" s="15">
        <f>AC9</f>
        <v>30720</v>
      </c>
      <c r="D42" s="13">
        <f>$AD$29</f>
        <v>7968.86</v>
      </c>
      <c r="E42" s="14">
        <f>'(B) Sample Bill - Proposed'!$AD$29</f>
        <v>6593.20884604</v>
      </c>
      <c r="F42" s="14">
        <f t="shared" si="5"/>
        <v>-1375.6511539599996</v>
      </c>
    </row>
    <row r="43" spans="2:6" x14ac:dyDescent="0.35">
      <c r="B43" s="12">
        <f>AF7</f>
        <v>45002</v>
      </c>
      <c r="C43" s="15">
        <f>AF9</f>
        <v>38400</v>
      </c>
      <c r="D43" s="13">
        <f>$AG$29</f>
        <v>9671.2400000000016</v>
      </c>
      <c r="E43" s="14">
        <f>'(B) Sample Bill - Proposed'!$AG$29</f>
        <v>8407.5765093999998</v>
      </c>
      <c r="F43" s="14">
        <f t="shared" si="5"/>
        <v>-1263.6634906000018</v>
      </c>
    </row>
    <row r="44" spans="2:6" x14ac:dyDescent="0.35">
      <c r="B44" s="12">
        <f>AI7</f>
        <v>45036</v>
      </c>
      <c r="C44" s="15">
        <f>AI9</f>
        <v>19440</v>
      </c>
      <c r="D44" s="13">
        <f>$AJ$29</f>
        <v>5870.71</v>
      </c>
      <c r="E44" s="14">
        <f>'(B) Sample Bill - Proposed'!$AJ$29</f>
        <v>4365.9856666000005</v>
      </c>
      <c r="F44" s="14">
        <f t="shared" ref="F44:F45" si="6">E44-D44</f>
        <v>-1504.7243333999995</v>
      </c>
    </row>
    <row r="45" spans="2:6" x14ac:dyDescent="0.35">
      <c r="B45" s="12">
        <f>AL7</f>
        <v>45064</v>
      </c>
      <c r="C45" s="15">
        <f>AL9</f>
        <v>8880</v>
      </c>
      <c r="D45" s="13">
        <f>$AM$29</f>
        <v>3411.43</v>
      </c>
      <c r="E45" s="14">
        <f>'(B) Sample Bill - Proposed'!$AM$29</f>
        <v>2118.8888314000001</v>
      </c>
      <c r="F45" s="14">
        <f t="shared" si="6"/>
        <v>-1292.5411685999998</v>
      </c>
    </row>
    <row r="46" spans="2:6" x14ac:dyDescent="0.35">
      <c r="C46" s="22">
        <f t="shared" ref="C46:E46" si="7">SUM(C34:C45)</f>
        <v>273120</v>
      </c>
      <c r="D46" s="18">
        <f t="shared" si="7"/>
        <v>78596.36</v>
      </c>
      <c r="E46" s="18">
        <f t="shared" si="7"/>
        <v>53408.031235619994</v>
      </c>
      <c r="F46" s="18">
        <f>SUM(F34:F45)</f>
        <v>-25188.328764380007</v>
      </c>
    </row>
  </sheetData>
  <mergeCells count="3">
    <mergeCell ref="A1:AM1"/>
    <mergeCell ref="A2:AM2"/>
    <mergeCell ref="A4:AM4"/>
  </mergeCells>
  <pageMargins left="0.7" right="0.7" top="0.75" bottom="0.75" header="0.3" footer="0.3"/>
  <pageSetup paperSize="5" scale="39" orientation="landscape" r:id="rId1"/>
  <headerFooter>
    <oddHeader>&amp;R&amp;"Arial,Bold"&amp;10WCC275-AEY-YUB-2-006(a)
Attachment 1
&amp;A
Page &amp;Pof &amp;N</oddHeader>
  </headerFooter>
  <ignoredErrors>
    <ignoredError sqref="V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FBC99-7F0F-4E49-BA9C-A89DD48CBDAC}">
  <sheetPr>
    <tabColor rgb="FF92D050"/>
    <pageSetUpPr fitToPage="1"/>
  </sheetPr>
  <dimension ref="A1:AM48"/>
  <sheetViews>
    <sheetView topLeftCell="A15" zoomScaleNormal="100" workbookViewId="0">
      <selection activeCell="O31" sqref="O31"/>
    </sheetView>
  </sheetViews>
  <sheetFormatPr defaultRowHeight="14.5" x14ac:dyDescent="0.35"/>
  <cols>
    <col min="1" max="1" width="8.7265625" style="61"/>
    <col min="2" max="2" width="29.54296875" style="61" bestFit="1" customWidth="1"/>
    <col min="3" max="3" width="9.7265625" style="61" bestFit="1" customWidth="1"/>
    <col min="4" max="4" width="11.6328125" style="61" customWidth="1"/>
    <col min="5" max="5" width="11.7265625" style="61" bestFit="1" customWidth="1"/>
    <col min="6" max="6" width="11.54296875" style="61" bestFit="1" customWidth="1"/>
    <col min="7" max="7" width="8.7265625" style="61"/>
    <col min="8" max="8" width="11.453125" style="61" customWidth="1"/>
    <col min="9" max="9" width="9.54296875" style="61" bestFit="1" customWidth="1"/>
    <col min="10" max="10" width="8.7265625" style="61"/>
    <col min="11" max="11" width="11.453125" style="61" customWidth="1"/>
    <col min="12" max="12" width="9.54296875" style="61" bestFit="1" customWidth="1"/>
    <col min="13" max="13" width="8.7265625" style="61"/>
    <col min="14" max="14" width="11.453125" style="61" customWidth="1"/>
    <col min="15" max="15" width="9.54296875" style="61" bestFit="1" customWidth="1"/>
    <col min="16" max="16" width="8.7265625" style="61"/>
    <col min="17" max="17" width="11.453125" style="61" customWidth="1"/>
    <col min="18" max="18" width="9.54296875" style="61" bestFit="1" customWidth="1"/>
    <col min="19" max="19" width="8.7265625" style="61"/>
    <col min="20" max="20" width="11.453125" style="61" customWidth="1"/>
    <col min="21" max="21" width="9.54296875" style="61" bestFit="1" customWidth="1"/>
    <col min="22" max="22" width="8.7265625" style="61"/>
    <col min="23" max="23" width="11.453125" style="61" customWidth="1"/>
    <col min="24" max="24" width="9.54296875" style="61" bestFit="1" customWidth="1"/>
    <col min="25" max="25" width="8.7265625" style="61"/>
    <col min="26" max="26" width="11.453125" style="61" customWidth="1"/>
    <col min="27" max="27" width="9.54296875" style="61" bestFit="1" customWidth="1"/>
    <col min="28" max="28" width="8.7265625" style="61"/>
    <col min="29" max="29" width="11.453125" style="61" customWidth="1"/>
    <col min="30" max="30" width="9.54296875" style="61" bestFit="1" customWidth="1"/>
    <col min="31" max="31" width="8.7265625" style="61"/>
    <col min="32" max="32" width="11.453125" style="61" customWidth="1"/>
    <col min="33" max="33" width="9.54296875" style="61" bestFit="1" customWidth="1"/>
    <col min="34" max="34" width="8.7265625" style="61"/>
    <col min="35" max="35" width="11.453125" style="61" customWidth="1"/>
    <col min="36" max="36" width="9.54296875" style="61" bestFit="1" customWidth="1"/>
    <col min="37" max="37" width="8.7265625" style="61"/>
    <col min="38" max="38" width="11.453125" style="61" customWidth="1"/>
    <col min="39" max="39" width="9.54296875" style="61" bestFit="1" customWidth="1"/>
    <col min="40" max="40" width="8.7265625" style="61"/>
    <col min="41" max="41" width="11.453125" style="61" customWidth="1"/>
    <col min="42" max="42" width="9.54296875" style="61" bestFit="1" customWidth="1"/>
    <col min="43" max="16384" width="8.7265625" style="61"/>
  </cols>
  <sheetData>
    <row r="1" spans="1:39" ht="15.5" x14ac:dyDescent="0.35">
      <c r="A1" s="111" t="s">
        <v>48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</row>
    <row r="2" spans="1:39" ht="15.5" x14ac:dyDescent="0.35">
      <c r="A2" s="111" t="s">
        <v>49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</row>
    <row r="3" spans="1:39" ht="15.5" x14ac:dyDescent="0.3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</row>
    <row r="4" spans="1:39" ht="15.5" x14ac:dyDescent="0.35">
      <c r="A4" s="111" t="s">
        <v>36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</row>
    <row r="5" spans="1:39" x14ac:dyDescent="0.35">
      <c r="B5" s="63"/>
    </row>
    <row r="6" spans="1:39" x14ac:dyDescent="0.35">
      <c r="B6" s="63"/>
      <c r="D6" s="24"/>
      <c r="E6" s="64">
        <v>44728</v>
      </c>
      <c r="F6" s="65"/>
      <c r="G6" s="24"/>
      <c r="H6" s="64">
        <v>44761</v>
      </c>
      <c r="I6" s="65"/>
      <c r="J6" s="24"/>
      <c r="K6" s="64">
        <v>44791</v>
      </c>
      <c r="L6" s="65"/>
      <c r="M6" s="24"/>
      <c r="N6" s="64">
        <v>44824</v>
      </c>
      <c r="O6" s="65"/>
      <c r="P6" s="24"/>
      <c r="Q6" s="64">
        <v>44854</v>
      </c>
      <c r="R6" s="65"/>
      <c r="S6" s="24"/>
      <c r="T6" s="64">
        <v>44883</v>
      </c>
      <c r="U6" s="65"/>
      <c r="V6" s="24"/>
      <c r="W6" s="64">
        <v>44911</v>
      </c>
      <c r="X6" s="65"/>
      <c r="Y6" s="24"/>
      <c r="Z6" s="64">
        <v>44945</v>
      </c>
      <c r="AA6" s="65"/>
      <c r="AB6" s="24"/>
      <c r="AC6" s="64">
        <f>'(A) Sample Bill - Current'!AC7</f>
        <v>44973</v>
      </c>
      <c r="AD6" s="65"/>
      <c r="AE6" s="24"/>
      <c r="AF6" s="64">
        <f>'(A) Sample Bill - Current'!AF7</f>
        <v>45002</v>
      </c>
      <c r="AG6" s="65"/>
      <c r="AH6" s="24"/>
      <c r="AI6" s="64">
        <f>'(A) Sample Bill - Current'!AI7</f>
        <v>45036</v>
      </c>
      <c r="AJ6" s="65"/>
      <c r="AK6" s="24"/>
      <c r="AL6" s="64">
        <f>'(A) Sample Bill - Current'!AL7</f>
        <v>45064</v>
      </c>
      <c r="AM6" s="65"/>
    </row>
    <row r="7" spans="1:39" ht="21" x14ac:dyDescent="0.35">
      <c r="A7" s="61" t="s">
        <v>30</v>
      </c>
      <c r="B7" s="36"/>
      <c r="C7" s="28" t="s">
        <v>0</v>
      </c>
      <c r="D7" s="30" t="s">
        <v>1</v>
      </c>
      <c r="E7" s="31" t="s">
        <v>2</v>
      </c>
      <c r="F7" s="29" t="s">
        <v>3</v>
      </c>
      <c r="G7" s="30" t="s">
        <v>1</v>
      </c>
      <c r="H7" s="31" t="s">
        <v>2</v>
      </c>
      <c r="I7" s="29" t="s">
        <v>3</v>
      </c>
      <c r="J7" s="30" t="s">
        <v>1</v>
      </c>
      <c r="K7" s="31" t="s">
        <v>2</v>
      </c>
      <c r="L7" s="29" t="s">
        <v>3</v>
      </c>
      <c r="M7" s="30" t="s">
        <v>1</v>
      </c>
      <c r="N7" s="31" t="s">
        <v>2</v>
      </c>
      <c r="O7" s="29" t="s">
        <v>3</v>
      </c>
      <c r="P7" s="30" t="s">
        <v>1</v>
      </c>
      <c r="Q7" s="31" t="s">
        <v>2</v>
      </c>
      <c r="R7" s="29" t="s">
        <v>3</v>
      </c>
      <c r="S7" s="30" t="s">
        <v>1</v>
      </c>
      <c r="T7" s="31" t="s">
        <v>2</v>
      </c>
      <c r="U7" s="29" t="s">
        <v>3</v>
      </c>
      <c r="V7" s="30" t="s">
        <v>1</v>
      </c>
      <c r="W7" s="31" t="s">
        <v>2</v>
      </c>
      <c r="X7" s="29" t="s">
        <v>3</v>
      </c>
      <c r="Y7" s="30" t="s">
        <v>1</v>
      </c>
      <c r="Z7" s="31" t="s">
        <v>2</v>
      </c>
      <c r="AA7" s="29" t="s">
        <v>3</v>
      </c>
      <c r="AB7" s="30" t="s">
        <v>1</v>
      </c>
      <c r="AC7" s="31" t="s">
        <v>2</v>
      </c>
      <c r="AD7" s="29" t="s">
        <v>3</v>
      </c>
      <c r="AE7" s="30" t="s">
        <v>1</v>
      </c>
      <c r="AF7" s="31" t="s">
        <v>2</v>
      </c>
      <c r="AG7" s="29" t="s">
        <v>3</v>
      </c>
      <c r="AH7" s="30" t="s">
        <v>1</v>
      </c>
      <c r="AI7" s="31" t="s">
        <v>2</v>
      </c>
      <c r="AJ7" s="29" t="s">
        <v>3</v>
      </c>
      <c r="AK7" s="30" t="s">
        <v>1</v>
      </c>
      <c r="AL7" s="31" t="s">
        <v>2</v>
      </c>
      <c r="AM7" s="29" t="s">
        <v>3</v>
      </c>
    </row>
    <row r="8" spans="1:39" x14ac:dyDescent="0.35">
      <c r="B8" s="44" t="s">
        <v>4</v>
      </c>
      <c r="C8" s="36"/>
      <c r="D8" s="32"/>
      <c r="E8" s="33">
        <v>10320</v>
      </c>
      <c r="F8" s="34"/>
      <c r="G8" s="32"/>
      <c r="H8" s="33">
        <v>9840</v>
      </c>
      <c r="I8" s="34"/>
      <c r="J8" s="32"/>
      <c r="K8" s="33">
        <v>10320</v>
      </c>
      <c r="L8" s="34"/>
      <c r="M8" s="32"/>
      <c r="N8" s="33">
        <v>12960</v>
      </c>
      <c r="O8" s="34"/>
      <c r="P8" s="32"/>
      <c r="Q8" s="33">
        <v>14160</v>
      </c>
      <c r="R8" s="34"/>
      <c r="S8" s="32"/>
      <c r="T8" s="33">
        <v>31200</v>
      </c>
      <c r="U8" s="34"/>
      <c r="V8" s="32"/>
      <c r="W8" s="33">
        <v>36720</v>
      </c>
      <c r="X8" s="34"/>
      <c r="Y8" s="32"/>
      <c r="Z8" s="33">
        <v>50160</v>
      </c>
      <c r="AA8" s="34"/>
      <c r="AB8" s="32"/>
      <c r="AC8" s="33">
        <f>'(A) Sample Bill - Current'!AC9</f>
        <v>30720</v>
      </c>
      <c r="AD8" s="34"/>
      <c r="AE8" s="32"/>
      <c r="AF8" s="33">
        <f>'(A) Sample Bill - Current'!AF9</f>
        <v>38400</v>
      </c>
      <c r="AG8" s="34"/>
      <c r="AH8" s="32"/>
      <c r="AI8" s="33">
        <f>'(A) Sample Bill - Current'!AI9</f>
        <v>19440</v>
      </c>
      <c r="AJ8" s="34"/>
      <c r="AK8" s="32"/>
      <c r="AL8" s="33">
        <f>'(A) Sample Bill - Current'!AL9</f>
        <v>8880</v>
      </c>
      <c r="AM8" s="34"/>
    </row>
    <row r="9" spans="1:39" x14ac:dyDescent="0.35">
      <c r="B9" s="44"/>
      <c r="C9" s="36"/>
      <c r="D9" s="32"/>
      <c r="E9" s="33"/>
      <c r="F9" s="34"/>
      <c r="G9" s="32"/>
      <c r="H9" s="33"/>
      <c r="I9" s="34"/>
      <c r="J9" s="32"/>
      <c r="K9" s="33"/>
      <c r="L9" s="34"/>
      <c r="M9" s="32"/>
      <c r="N9" s="33"/>
      <c r="O9" s="34"/>
      <c r="P9" s="32"/>
      <c r="Q9" s="33"/>
      <c r="R9" s="34"/>
      <c r="S9" s="32"/>
      <c r="T9" s="33"/>
      <c r="U9" s="34"/>
      <c r="V9" s="32"/>
      <c r="W9" s="33"/>
      <c r="X9" s="34"/>
      <c r="Y9" s="32"/>
      <c r="Z9" s="33"/>
      <c r="AA9" s="34"/>
      <c r="AB9" s="32"/>
      <c r="AC9" s="33"/>
      <c r="AD9" s="34"/>
      <c r="AE9" s="32"/>
      <c r="AF9" s="33"/>
      <c r="AG9" s="34"/>
      <c r="AH9" s="32"/>
      <c r="AI9" s="33"/>
      <c r="AJ9" s="34"/>
      <c r="AK9" s="32"/>
      <c r="AL9" s="33"/>
      <c r="AM9" s="34"/>
    </row>
    <row r="10" spans="1:39" x14ac:dyDescent="0.35">
      <c r="B10" s="44" t="s">
        <v>5</v>
      </c>
      <c r="C10" s="36"/>
      <c r="D10" s="32"/>
      <c r="E10" s="36"/>
      <c r="F10" s="34"/>
      <c r="G10" s="32"/>
      <c r="H10" s="36"/>
      <c r="I10" s="34"/>
      <c r="J10" s="32"/>
      <c r="K10" s="36"/>
      <c r="L10" s="34"/>
      <c r="M10" s="32"/>
      <c r="N10" s="36"/>
      <c r="O10" s="34"/>
      <c r="P10" s="32"/>
      <c r="Q10" s="36"/>
      <c r="R10" s="34"/>
      <c r="S10" s="32"/>
      <c r="T10" s="36"/>
      <c r="U10" s="34"/>
      <c r="V10" s="32"/>
      <c r="W10" s="36"/>
      <c r="X10" s="34"/>
      <c r="Y10" s="32"/>
      <c r="Z10" s="36"/>
      <c r="AA10" s="34"/>
      <c r="AB10" s="32"/>
      <c r="AC10" s="36"/>
      <c r="AD10" s="34"/>
      <c r="AE10" s="32"/>
      <c r="AF10" s="36"/>
      <c r="AG10" s="34"/>
      <c r="AH10" s="32"/>
      <c r="AI10" s="36"/>
      <c r="AJ10" s="34"/>
      <c r="AK10" s="32"/>
      <c r="AL10" s="36"/>
      <c r="AM10" s="34"/>
    </row>
    <row r="11" spans="1:39" x14ac:dyDescent="0.35">
      <c r="B11" s="66" t="s">
        <v>6</v>
      </c>
      <c r="C11" s="67">
        <v>20</v>
      </c>
      <c r="D11" s="37">
        <v>14.65</v>
      </c>
      <c r="E11" s="36">
        <f>1*$C11</f>
        <v>20</v>
      </c>
      <c r="F11" s="38">
        <f>D11*E11</f>
        <v>293</v>
      </c>
      <c r="G11" s="37">
        <v>14.65</v>
      </c>
      <c r="H11" s="36">
        <f>1*$C11</f>
        <v>20</v>
      </c>
      <c r="I11" s="38">
        <f>G11*H11</f>
        <v>293</v>
      </c>
      <c r="J11" s="37">
        <v>14.65</v>
      </c>
      <c r="K11" s="36">
        <f>1*$C11</f>
        <v>20</v>
      </c>
      <c r="L11" s="38">
        <f>J11*K11</f>
        <v>293</v>
      </c>
      <c r="M11" s="37">
        <v>14.65</v>
      </c>
      <c r="N11" s="36">
        <f>1*$C11</f>
        <v>20</v>
      </c>
      <c r="O11" s="38">
        <f>M11*N11</f>
        <v>293</v>
      </c>
      <c r="P11" s="37">
        <v>14.65</v>
      </c>
      <c r="Q11" s="36">
        <f>1*$C11</f>
        <v>20</v>
      </c>
      <c r="R11" s="38">
        <f>P11*Q11</f>
        <v>293</v>
      </c>
      <c r="S11" s="37">
        <v>14.65</v>
      </c>
      <c r="T11" s="36">
        <f>1*$C11</f>
        <v>20</v>
      </c>
      <c r="U11" s="38">
        <f>S11*T11</f>
        <v>293</v>
      </c>
      <c r="V11" s="37">
        <v>14.65</v>
      </c>
      <c r="W11" s="36">
        <f>1*$C11</f>
        <v>20</v>
      </c>
      <c r="X11" s="38">
        <f>V11*W11</f>
        <v>293</v>
      </c>
      <c r="Y11" s="37">
        <v>14.65</v>
      </c>
      <c r="Z11" s="36">
        <f>1*$C11</f>
        <v>20</v>
      </c>
      <c r="AA11" s="38">
        <f>Y11*Z11</f>
        <v>293</v>
      </c>
      <c r="AB11" s="37">
        <v>14.65</v>
      </c>
      <c r="AC11" s="36">
        <f>1*$C11</f>
        <v>20</v>
      </c>
      <c r="AD11" s="38">
        <f>AB11*AC11</f>
        <v>293</v>
      </c>
      <c r="AE11" s="37">
        <v>14.65</v>
      </c>
      <c r="AF11" s="36">
        <f>1*$C11</f>
        <v>20</v>
      </c>
      <c r="AG11" s="38">
        <f>AE11*AF11</f>
        <v>293</v>
      </c>
      <c r="AH11" s="37">
        <v>14.65</v>
      </c>
      <c r="AI11" s="36">
        <f>1*$C11</f>
        <v>20</v>
      </c>
      <c r="AJ11" s="38">
        <f>AH11*AI11</f>
        <v>293</v>
      </c>
      <c r="AK11" s="37">
        <v>14.65</v>
      </c>
      <c r="AL11" s="36">
        <f>1*$C11</f>
        <v>20</v>
      </c>
      <c r="AM11" s="38">
        <f>AK11*AL11</f>
        <v>293</v>
      </c>
    </row>
    <row r="12" spans="1:39" x14ac:dyDescent="0.35">
      <c r="B12" s="66" t="s">
        <v>7</v>
      </c>
      <c r="C12" s="67">
        <v>10</v>
      </c>
      <c r="D12" s="39">
        <v>0.12139999999999999</v>
      </c>
      <c r="E12" s="33">
        <f>MIN(1000*$C12,E$8)</f>
        <v>10000</v>
      </c>
      <c r="F12" s="38">
        <f>D12*E12</f>
        <v>1214</v>
      </c>
      <c r="G12" s="39">
        <v>0.12139999999999999</v>
      </c>
      <c r="H12" s="33">
        <f>MIN(1000*$C12,H$8)</f>
        <v>9840</v>
      </c>
      <c r="I12" s="38">
        <f>G12*H12</f>
        <v>1194.576</v>
      </c>
      <c r="J12" s="39">
        <v>0.12139999999999999</v>
      </c>
      <c r="K12" s="33">
        <f>MIN(1000*$C12,K$8)</f>
        <v>10000</v>
      </c>
      <c r="L12" s="38">
        <f>J12*K12</f>
        <v>1214</v>
      </c>
      <c r="M12" s="39">
        <v>0.12139999999999999</v>
      </c>
      <c r="N12" s="33">
        <f>MIN(1000*$C12,N$8)</f>
        <v>10000</v>
      </c>
      <c r="O12" s="38">
        <f>M12*N12</f>
        <v>1214</v>
      </c>
      <c r="P12" s="39">
        <v>0.12139999999999999</v>
      </c>
      <c r="Q12" s="33">
        <f>MIN(1000*$C12,Q$8)</f>
        <v>10000</v>
      </c>
      <c r="R12" s="38">
        <f>P12*Q12</f>
        <v>1214</v>
      </c>
      <c r="S12" s="39">
        <v>0.12139999999999999</v>
      </c>
      <c r="T12" s="33">
        <f>MIN(1000*$C12,T$8)</f>
        <v>10000</v>
      </c>
      <c r="U12" s="38">
        <f>S12*T12</f>
        <v>1214</v>
      </c>
      <c r="V12" s="39">
        <v>0.12139999999999999</v>
      </c>
      <c r="W12" s="33">
        <f>MIN(1000*$C12,W$8)</f>
        <v>10000</v>
      </c>
      <c r="X12" s="38">
        <f>V12*W12</f>
        <v>1214</v>
      </c>
      <c r="Y12" s="39">
        <v>0.12139999999999999</v>
      </c>
      <c r="Z12" s="33">
        <f>MIN(1000*$C12,Z$8)</f>
        <v>10000</v>
      </c>
      <c r="AA12" s="38">
        <f>Y12*Z12</f>
        <v>1214</v>
      </c>
      <c r="AB12" s="39">
        <v>0.12139999999999999</v>
      </c>
      <c r="AC12" s="33">
        <f>MIN(1000*$C12,AC$8)</f>
        <v>10000</v>
      </c>
      <c r="AD12" s="38">
        <f>AB12*AC12</f>
        <v>1214</v>
      </c>
      <c r="AE12" s="39">
        <v>0.12139999999999999</v>
      </c>
      <c r="AF12" s="33">
        <f>MIN(1000*$C12,AF$8)</f>
        <v>10000</v>
      </c>
      <c r="AG12" s="38">
        <f>AE12*AF12</f>
        <v>1214</v>
      </c>
      <c r="AH12" s="39">
        <v>0.12139999999999999</v>
      </c>
      <c r="AI12" s="33">
        <f>MIN(1000*$C12,AI$8)</f>
        <v>10000</v>
      </c>
      <c r="AJ12" s="38">
        <f>AH12*AI12</f>
        <v>1214</v>
      </c>
      <c r="AK12" s="39">
        <v>0.12139999999999999</v>
      </c>
      <c r="AL12" s="33">
        <f>MIN(1000*$C12,AL$8)</f>
        <v>8880</v>
      </c>
      <c r="AM12" s="38">
        <f>AK12*AL12</f>
        <v>1078.0319999999999</v>
      </c>
    </row>
    <row r="13" spans="1:39" x14ac:dyDescent="0.35">
      <c r="B13" s="66" t="s">
        <v>8</v>
      </c>
      <c r="C13" s="67">
        <f>C12</f>
        <v>10</v>
      </c>
      <c r="D13" s="39">
        <v>0.12820000000000001</v>
      </c>
      <c r="E13" s="33">
        <f>MAX(0,MIN(E$8-$C13*1000,1500*$C13))</f>
        <v>320</v>
      </c>
      <c r="F13" s="38">
        <f>D13*E13</f>
        <v>41.024000000000001</v>
      </c>
      <c r="G13" s="39">
        <v>0.12820000000000001</v>
      </c>
      <c r="H13" s="33">
        <f>MAX(0,MIN(H$8-$C13*1000,1500*$C13))</f>
        <v>0</v>
      </c>
      <c r="I13" s="38">
        <f>G13*H13</f>
        <v>0</v>
      </c>
      <c r="J13" s="39">
        <v>0.12820000000000001</v>
      </c>
      <c r="K13" s="33">
        <f>MAX(0,MIN(K$8-$C13*1000,1500*$C13))</f>
        <v>320</v>
      </c>
      <c r="L13" s="38">
        <f>J13*K13</f>
        <v>41.024000000000001</v>
      </c>
      <c r="M13" s="39">
        <v>0.12820000000000001</v>
      </c>
      <c r="N13" s="33">
        <f>MAX(0,MIN(N$8-$C13*1000,1500*$C13))</f>
        <v>2960</v>
      </c>
      <c r="O13" s="38">
        <f>M13*N13</f>
        <v>379.47200000000004</v>
      </c>
      <c r="P13" s="39">
        <v>0.12820000000000001</v>
      </c>
      <c r="Q13" s="33">
        <f>MAX(0,MIN(Q$8-$C13*1000,1500*$C13))</f>
        <v>4160</v>
      </c>
      <c r="R13" s="38">
        <f>P13*Q13</f>
        <v>533.31200000000001</v>
      </c>
      <c r="S13" s="39">
        <v>0.12820000000000001</v>
      </c>
      <c r="T13" s="33">
        <f>MAX(0,MIN(T$8-$C13*1000,1500*$C13))</f>
        <v>15000</v>
      </c>
      <c r="U13" s="38">
        <f>S13*T13</f>
        <v>1923.0000000000002</v>
      </c>
      <c r="V13" s="39">
        <v>0.12820000000000001</v>
      </c>
      <c r="W13" s="33">
        <f>MAX(0,MIN(W$8-$C13*1000,1500*$C13))</f>
        <v>15000</v>
      </c>
      <c r="X13" s="38">
        <f>V13*W13</f>
        <v>1923.0000000000002</v>
      </c>
      <c r="Y13" s="39">
        <v>0.12820000000000001</v>
      </c>
      <c r="Z13" s="33">
        <f>MAX(0,MIN(Z$8-$C13*1000,1500*$C13))</f>
        <v>15000</v>
      </c>
      <c r="AA13" s="38">
        <f>Y13*Z13</f>
        <v>1923.0000000000002</v>
      </c>
      <c r="AB13" s="39">
        <v>0.12820000000000001</v>
      </c>
      <c r="AC13" s="33">
        <f>MAX(0,MIN(AC$8-$C13*1000,1500*$C13))</f>
        <v>15000</v>
      </c>
      <c r="AD13" s="38">
        <f>AB13*AC13</f>
        <v>1923.0000000000002</v>
      </c>
      <c r="AE13" s="39">
        <v>0.12820000000000001</v>
      </c>
      <c r="AF13" s="33">
        <f>MAX(0,MIN(AF$8-$C13*1000,1500*$C13))</f>
        <v>15000</v>
      </c>
      <c r="AG13" s="38">
        <f>AE13*AF13</f>
        <v>1923.0000000000002</v>
      </c>
      <c r="AH13" s="39">
        <v>0.12820000000000001</v>
      </c>
      <c r="AI13" s="33">
        <f>MAX(0,MIN(AI$8-$C13*1000,1500*$C13))</f>
        <v>9440</v>
      </c>
      <c r="AJ13" s="38">
        <f>AH13*AI13</f>
        <v>1210.2080000000001</v>
      </c>
      <c r="AK13" s="39">
        <v>0.12820000000000001</v>
      </c>
      <c r="AL13" s="33">
        <f>MAX(0,MIN(AL$8-$C13*1000,1500*$C13))</f>
        <v>0</v>
      </c>
      <c r="AM13" s="38">
        <f>AK13*AL13</f>
        <v>0</v>
      </c>
    </row>
    <row r="14" spans="1:39" x14ac:dyDescent="0.35">
      <c r="B14" s="66" t="s">
        <v>9</v>
      </c>
      <c r="C14" s="67">
        <f>C12</f>
        <v>10</v>
      </c>
      <c r="D14" s="39">
        <v>0.1399</v>
      </c>
      <c r="E14" s="33">
        <f>MAX(0,E$8-$C14*2500)</f>
        <v>0</v>
      </c>
      <c r="F14" s="38">
        <f>D14*E14</f>
        <v>0</v>
      </c>
      <c r="G14" s="39">
        <v>0.1399</v>
      </c>
      <c r="H14" s="33">
        <f>MAX(0,H$8-$C14*2500)</f>
        <v>0</v>
      </c>
      <c r="I14" s="38">
        <f>G14*H14</f>
        <v>0</v>
      </c>
      <c r="J14" s="39">
        <v>0.1399</v>
      </c>
      <c r="K14" s="33">
        <f>MAX(0,K$8-$C14*2500)</f>
        <v>0</v>
      </c>
      <c r="L14" s="38">
        <f>J14*K14</f>
        <v>0</v>
      </c>
      <c r="M14" s="39">
        <v>0.1399</v>
      </c>
      <c r="N14" s="33">
        <f>MAX(0,N$8-$C14*2500)</f>
        <v>0</v>
      </c>
      <c r="O14" s="38">
        <f>M14*N14</f>
        <v>0</v>
      </c>
      <c r="P14" s="39">
        <v>0.1399</v>
      </c>
      <c r="Q14" s="33">
        <f>MAX(0,Q$8-$C14*2500)</f>
        <v>0</v>
      </c>
      <c r="R14" s="38">
        <f>P14*Q14</f>
        <v>0</v>
      </c>
      <c r="S14" s="39">
        <v>0.1399</v>
      </c>
      <c r="T14" s="33">
        <f>MAX(0,T$8-$C14*2500)</f>
        <v>6200</v>
      </c>
      <c r="U14" s="38">
        <f>S14*T14</f>
        <v>867.38</v>
      </c>
      <c r="V14" s="39">
        <v>0.1399</v>
      </c>
      <c r="W14" s="33">
        <f>MAX(0,W$8-$C14*2500)</f>
        <v>11720</v>
      </c>
      <c r="X14" s="38">
        <f>V14*W14</f>
        <v>1639.6279999999999</v>
      </c>
      <c r="Y14" s="39">
        <v>0.1399</v>
      </c>
      <c r="Z14" s="33">
        <f>MAX(0,Z$8-$C14*2500)</f>
        <v>25160</v>
      </c>
      <c r="AA14" s="38">
        <f>Y14*Z14</f>
        <v>3519.884</v>
      </c>
      <c r="AB14" s="39">
        <v>0.1399</v>
      </c>
      <c r="AC14" s="33">
        <f>MAX(0,AC$8-$C14*2500)</f>
        <v>5720</v>
      </c>
      <c r="AD14" s="38">
        <f>AB14*AC14</f>
        <v>800.22799999999995</v>
      </c>
      <c r="AE14" s="39">
        <v>0.1399</v>
      </c>
      <c r="AF14" s="33">
        <f>MAX(0,AF$8-$C14*2500)</f>
        <v>13400</v>
      </c>
      <c r="AG14" s="38">
        <f>AE14*AF14</f>
        <v>1874.6599999999999</v>
      </c>
      <c r="AH14" s="39">
        <v>0.1399</v>
      </c>
      <c r="AI14" s="33">
        <f>MAX(0,AI$8-$C14*2500)</f>
        <v>0</v>
      </c>
      <c r="AJ14" s="38">
        <f>AH14*AI14</f>
        <v>0</v>
      </c>
      <c r="AK14" s="39">
        <v>0.1399</v>
      </c>
      <c r="AL14" s="33">
        <f>MAX(0,AL$8-$C14*2500)</f>
        <v>0</v>
      </c>
      <c r="AM14" s="38">
        <f>AK14*AL14</f>
        <v>0</v>
      </c>
    </row>
    <row r="15" spans="1:39" x14ac:dyDescent="0.35">
      <c r="B15" s="68" t="s">
        <v>10</v>
      </c>
      <c r="C15" s="68"/>
      <c r="D15" s="40"/>
      <c r="E15" s="41">
        <f>SUM(E12:E14)</f>
        <v>10320</v>
      </c>
      <c r="F15" s="42">
        <f>SUM(F11:F14)</f>
        <v>1548.0239999999999</v>
      </c>
      <c r="G15" s="40"/>
      <c r="H15" s="41">
        <f>SUM(H12:H14)</f>
        <v>9840</v>
      </c>
      <c r="I15" s="42">
        <f>SUM(I11:I14)</f>
        <v>1487.576</v>
      </c>
      <c r="J15" s="40"/>
      <c r="K15" s="41">
        <f>SUM(K12:K14)</f>
        <v>10320</v>
      </c>
      <c r="L15" s="42">
        <f>SUM(L11:L14)</f>
        <v>1548.0239999999999</v>
      </c>
      <c r="M15" s="40"/>
      <c r="N15" s="41">
        <f>SUM(N12:N14)</f>
        <v>12960</v>
      </c>
      <c r="O15" s="42">
        <f>SUM(O11:O14)</f>
        <v>1886.472</v>
      </c>
      <c r="P15" s="40"/>
      <c r="Q15" s="41">
        <f>SUM(Q12:Q14)</f>
        <v>14160</v>
      </c>
      <c r="R15" s="42">
        <f>SUM(R11:R14)</f>
        <v>2040.3119999999999</v>
      </c>
      <c r="S15" s="40"/>
      <c r="T15" s="41">
        <f>SUM(T12:T14)</f>
        <v>31200</v>
      </c>
      <c r="U15" s="42">
        <f>SUM(U11:U14)</f>
        <v>4297.38</v>
      </c>
      <c r="V15" s="40"/>
      <c r="W15" s="41">
        <f>SUM(W12:W14)</f>
        <v>36720</v>
      </c>
      <c r="X15" s="42">
        <f>SUM(X11:X14)</f>
        <v>5069.6279999999997</v>
      </c>
      <c r="Y15" s="40"/>
      <c r="Z15" s="41">
        <f>SUM(Z12:Z14)</f>
        <v>50160</v>
      </c>
      <c r="AA15" s="42">
        <f>SUM(AA11:AA14)</f>
        <v>6949.884</v>
      </c>
      <c r="AB15" s="40"/>
      <c r="AC15" s="41">
        <f>SUM(AC12:AC14)</f>
        <v>30720</v>
      </c>
      <c r="AD15" s="42">
        <f>SUM(AD11:AD14)</f>
        <v>4230.2280000000001</v>
      </c>
      <c r="AE15" s="40"/>
      <c r="AF15" s="41">
        <f>SUM(AF12:AF14)</f>
        <v>38400</v>
      </c>
      <c r="AG15" s="42">
        <f>SUM(AG11:AG14)</f>
        <v>5304.66</v>
      </c>
      <c r="AH15" s="40"/>
      <c r="AI15" s="41">
        <f>SUM(AI12:AI14)</f>
        <v>19440</v>
      </c>
      <c r="AJ15" s="42">
        <f>SUM(AJ11:AJ14)</f>
        <v>2717.2080000000001</v>
      </c>
      <c r="AK15" s="40"/>
      <c r="AL15" s="41">
        <f>SUM(AL12:AL14)</f>
        <v>8880</v>
      </c>
      <c r="AM15" s="42">
        <f>SUM(AM11:AM14)</f>
        <v>1371.0319999999999</v>
      </c>
    </row>
    <row r="16" spans="1:39" x14ac:dyDescent="0.35">
      <c r="B16" s="44"/>
      <c r="C16" s="44"/>
      <c r="D16" s="43"/>
      <c r="E16" s="44"/>
      <c r="F16" s="45"/>
      <c r="G16" s="43"/>
      <c r="H16" s="44"/>
      <c r="I16" s="45"/>
      <c r="J16" s="43"/>
      <c r="K16" s="44"/>
      <c r="L16" s="45"/>
      <c r="M16" s="43"/>
      <c r="N16" s="44"/>
      <c r="O16" s="45"/>
      <c r="P16" s="43"/>
      <c r="Q16" s="44"/>
      <c r="R16" s="45"/>
      <c r="S16" s="43"/>
      <c r="T16" s="44"/>
      <c r="U16" s="45"/>
      <c r="V16" s="43"/>
      <c r="W16" s="44"/>
      <c r="X16" s="45"/>
      <c r="Y16" s="43"/>
      <c r="Z16" s="44"/>
      <c r="AA16" s="45"/>
      <c r="AB16" s="43"/>
      <c r="AC16" s="44"/>
      <c r="AD16" s="45"/>
      <c r="AE16" s="43"/>
      <c r="AF16" s="44"/>
      <c r="AG16" s="45"/>
      <c r="AH16" s="43"/>
      <c r="AI16" s="44"/>
      <c r="AJ16" s="45"/>
      <c r="AK16" s="43"/>
      <c r="AL16" s="44"/>
      <c r="AM16" s="45"/>
    </row>
    <row r="17" spans="1:39" x14ac:dyDescent="0.35">
      <c r="B17" s="44" t="s">
        <v>11</v>
      </c>
      <c r="C17" s="36"/>
      <c r="D17" s="32"/>
      <c r="E17" s="36"/>
      <c r="F17" s="34"/>
      <c r="G17" s="32"/>
      <c r="H17" s="36"/>
      <c r="I17" s="34"/>
      <c r="J17" s="32"/>
      <c r="K17" s="36"/>
      <c r="L17" s="34"/>
      <c r="M17" s="32"/>
      <c r="N17" s="36"/>
      <c r="O17" s="34"/>
      <c r="P17" s="32"/>
      <c r="Q17" s="36"/>
      <c r="R17" s="34"/>
      <c r="S17" s="32"/>
      <c r="T17" s="36"/>
      <c r="U17" s="34"/>
      <c r="V17" s="32"/>
      <c r="W17" s="36"/>
      <c r="X17" s="34"/>
      <c r="Y17" s="32"/>
      <c r="Z17" s="36"/>
      <c r="AA17" s="34"/>
      <c r="AB17" s="32"/>
      <c r="AC17" s="36"/>
      <c r="AD17" s="34"/>
      <c r="AE17" s="32"/>
      <c r="AF17" s="36"/>
      <c r="AG17" s="34"/>
      <c r="AH17" s="32"/>
      <c r="AI17" s="36"/>
      <c r="AJ17" s="34"/>
      <c r="AK17" s="32"/>
      <c r="AL17" s="36"/>
      <c r="AM17" s="34"/>
    </row>
    <row r="18" spans="1:39" x14ac:dyDescent="0.35">
      <c r="B18" s="66" t="s">
        <v>12</v>
      </c>
      <c r="C18" s="69"/>
      <c r="D18" s="46">
        <v>0.41649999999999998</v>
      </c>
      <c r="E18" s="47">
        <f>F15</f>
        <v>1548.0239999999999</v>
      </c>
      <c r="F18" s="38">
        <f t="shared" ref="F18:F22" si="0">D18*E18</f>
        <v>644.75199599999996</v>
      </c>
      <c r="G18" s="46">
        <v>0.41649999999999998</v>
      </c>
      <c r="H18" s="47">
        <f>I15</f>
        <v>1487.576</v>
      </c>
      <c r="I18" s="38">
        <f t="shared" ref="I18:I22" si="1">G18*H18</f>
        <v>619.57540399999993</v>
      </c>
      <c r="J18" s="48">
        <f>0.3408+0.0185</f>
        <v>0.35930000000000001</v>
      </c>
      <c r="K18" s="47">
        <f>L15</f>
        <v>1548.0239999999999</v>
      </c>
      <c r="L18" s="38">
        <f t="shared" ref="L18:L22" si="2">J18*K18</f>
        <v>556.20502320000003</v>
      </c>
      <c r="M18" s="46">
        <f>J18</f>
        <v>0.35930000000000001</v>
      </c>
      <c r="N18" s="47">
        <f>O15</f>
        <v>1886.472</v>
      </c>
      <c r="O18" s="38">
        <f t="shared" ref="O18:O22" si="3">M18*N18</f>
        <v>677.80938960000003</v>
      </c>
      <c r="P18" s="46">
        <f>M18</f>
        <v>0.35930000000000001</v>
      </c>
      <c r="Q18" s="47">
        <f>R15</f>
        <v>2040.3119999999999</v>
      </c>
      <c r="R18" s="38">
        <f t="shared" ref="R18:R22" si="4">P18*Q18</f>
        <v>733.08410159999994</v>
      </c>
      <c r="S18" s="46">
        <f>P18</f>
        <v>0.35930000000000001</v>
      </c>
      <c r="T18" s="47">
        <f>U15</f>
        <v>4297.38</v>
      </c>
      <c r="U18" s="38">
        <f t="shared" ref="U18:U22" si="5">S18*T18</f>
        <v>1544.048634</v>
      </c>
      <c r="V18" s="46">
        <f>S18</f>
        <v>0.35930000000000001</v>
      </c>
      <c r="W18" s="47">
        <f>X15</f>
        <v>5069.6279999999997</v>
      </c>
      <c r="X18" s="38">
        <f t="shared" ref="X18:X22" si="6">V18*W18</f>
        <v>1821.5173404</v>
      </c>
      <c r="Y18" s="46">
        <f>V18</f>
        <v>0.35930000000000001</v>
      </c>
      <c r="Z18" s="47">
        <f>AA15</f>
        <v>6949.884</v>
      </c>
      <c r="AA18" s="38">
        <f t="shared" ref="AA18:AA22" si="7">Y18*Z18</f>
        <v>2497.0933212</v>
      </c>
      <c r="AB18" s="46">
        <f>Y18</f>
        <v>0.35930000000000001</v>
      </c>
      <c r="AC18" s="47">
        <f>AD15</f>
        <v>4230.2280000000001</v>
      </c>
      <c r="AD18" s="38">
        <f t="shared" ref="AD18:AD22" si="8">AB18*AC18</f>
        <v>1519.9209204000001</v>
      </c>
      <c r="AE18" s="48">
        <f>0.3484+0.0301</f>
        <v>0.3785</v>
      </c>
      <c r="AF18" s="47">
        <f>AG15</f>
        <v>5304.66</v>
      </c>
      <c r="AG18" s="38">
        <f t="shared" ref="AG18:AG22" si="9">AE18*AF18</f>
        <v>2007.8138099999999</v>
      </c>
      <c r="AH18" s="49">
        <f>0.3484+0.0301</f>
        <v>0.3785</v>
      </c>
      <c r="AI18" s="47">
        <f>AJ15</f>
        <v>2717.2080000000001</v>
      </c>
      <c r="AJ18" s="38">
        <f t="shared" ref="AJ18:AJ22" si="10">AH18*AI18</f>
        <v>1028.4632280000001</v>
      </c>
      <c r="AK18" s="49">
        <f>0.3484+0.0301</f>
        <v>0.3785</v>
      </c>
      <c r="AL18" s="47">
        <f>AM15</f>
        <v>1371.0319999999999</v>
      </c>
      <c r="AM18" s="38">
        <f t="shared" ref="AM18:AM22" si="11">AK18*AL18</f>
        <v>518.93561199999999</v>
      </c>
    </row>
    <row r="19" spans="1:39" x14ac:dyDescent="0.35">
      <c r="B19" s="66" t="s">
        <v>13</v>
      </c>
      <c r="C19" s="69"/>
      <c r="D19" s="46">
        <v>8.3000000000000004E-2</v>
      </c>
      <c r="E19" s="47">
        <f>F15</f>
        <v>1548.0239999999999</v>
      </c>
      <c r="F19" s="38">
        <f t="shared" si="0"/>
        <v>128.48599200000001</v>
      </c>
      <c r="G19" s="46">
        <v>8.3000000000000004E-2</v>
      </c>
      <c r="H19" s="47">
        <f>I15</f>
        <v>1487.576</v>
      </c>
      <c r="I19" s="38">
        <f t="shared" si="1"/>
        <v>123.46880800000001</v>
      </c>
      <c r="J19" s="46">
        <v>8.3000000000000004E-2</v>
      </c>
      <c r="K19" s="47">
        <f>L15</f>
        <v>1548.0239999999999</v>
      </c>
      <c r="L19" s="38">
        <f t="shared" si="2"/>
        <v>128.48599200000001</v>
      </c>
      <c r="M19" s="46">
        <f t="shared" ref="M19:M22" si="12">J19</f>
        <v>8.3000000000000004E-2</v>
      </c>
      <c r="N19" s="47">
        <f>O15</f>
        <v>1886.472</v>
      </c>
      <c r="O19" s="38">
        <f t="shared" si="3"/>
        <v>156.57717600000001</v>
      </c>
      <c r="P19" s="46">
        <f t="shared" ref="P19:P22" si="13">M19</f>
        <v>8.3000000000000004E-2</v>
      </c>
      <c r="Q19" s="47">
        <f>R15</f>
        <v>2040.3119999999999</v>
      </c>
      <c r="R19" s="38">
        <f t="shared" si="4"/>
        <v>169.34589600000001</v>
      </c>
      <c r="S19" s="46">
        <f t="shared" ref="S19:S22" si="14">P19</f>
        <v>8.3000000000000004E-2</v>
      </c>
      <c r="T19" s="47">
        <f>U15</f>
        <v>4297.38</v>
      </c>
      <c r="U19" s="38">
        <f t="shared" si="5"/>
        <v>356.68254000000002</v>
      </c>
      <c r="V19" s="48">
        <f>0.083+-0.0457</f>
        <v>3.7300000000000007E-2</v>
      </c>
      <c r="W19" s="47">
        <f>X15</f>
        <v>5069.6279999999997</v>
      </c>
      <c r="X19" s="38">
        <f t="shared" si="6"/>
        <v>189.09712440000001</v>
      </c>
      <c r="Y19" s="46">
        <f>0.083+-0.0457</f>
        <v>3.7300000000000007E-2</v>
      </c>
      <c r="Z19" s="47">
        <f>AA15</f>
        <v>6949.884</v>
      </c>
      <c r="AA19" s="38">
        <f t="shared" si="7"/>
        <v>259.23067320000007</v>
      </c>
      <c r="AB19" s="46">
        <f>0.083+-0.0457</f>
        <v>3.7300000000000007E-2</v>
      </c>
      <c r="AC19" s="47">
        <f>AD15</f>
        <v>4230.2280000000001</v>
      </c>
      <c r="AD19" s="38">
        <f t="shared" si="8"/>
        <v>157.78750440000002</v>
      </c>
      <c r="AE19" s="46">
        <f>0.083+-0.0457</f>
        <v>3.7300000000000007E-2</v>
      </c>
      <c r="AF19" s="47">
        <f>AG15</f>
        <v>5304.66</v>
      </c>
      <c r="AG19" s="38">
        <f t="shared" si="9"/>
        <v>197.86381800000004</v>
      </c>
      <c r="AH19" s="48">
        <v>8.3000000000000004E-2</v>
      </c>
      <c r="AI19" s="47">
        <f>AJ15</f>
        <v>2717.2080000000001</v>
      </c>
      <c r="AJ19" s="38">
        <f t="shared" si="10"/>
        <v>225.52826400000001</v>
      </c>
      <c r="AK19" s="49">
        <v>8.3000000000000004E-2</v>
      </c>
      <c r="AL19" s="47">
        <f>AM15</f>
        <v>1371.0319999999999</v>
      </c>
      <c r="AM19" s="38">
        <f t="shared" si="11"/>
        <v>113.79565599999999</v>
      </c>
    </row>
    <row r="20" spans="1:39" x14ac:dyDescent="0.35">
      <c r="B20" s="66" t="s">
        <v>14</v>
      </c>
      <c r="C20" s="47"/>
      <c r="D20" s="37">
        <v>0</v>
      </c>
      <c r="E20" s="33">
        <f>E$8</f>
        <v>10320</v>
      </c>
      <c r="F20" s="38">
        <f t="shared" si="0"/>
        <v>0</v>
      </c>
      <c r="G20" s="37">
        <v>0</v>
      </c>
      <c r="H20" s="33">
        <f>H$8</f>
        <v>9840</v>
      </c>
      <c r="I20" s="38">
        <f t="shared" si="1"/>
        <v>0</v>
      </c>
      <c r="J20" s="37">
        <v>0</v>
      </c>
      <c r="K20" s="33">
        <f>K$8</f>
        <v>10320</v>
      </c>
      <c r="L20" s="38">
        <f t="shared" si="2"/>
        <v>0</v>
      </c>
      <c r="M20" s="37">
        <f t="shared" si="12"/>
        <v>0</v>
      </c>
      <c r="N20" s="33">
        <f>N$8</f>
        <v>12960</v>
      </c>
      <c r="O20" s="38">
        <f t="shared" si="3"/>
        <v>0</v>
      </c>
      <c r="P20" s="37">
        <f t="shared" si="13"/>
        <v>0</v>
      </c>
      <c r="Q20" s="33">
        <f>Q$8</f>
        <v>14160</v>
      </c>
      <c r="R20" s="38">
        <f t="shared" si="4"/>
        <v>0</v>
      </c>
      <c r="S20" s="37">
        <f t="shared" si="14"/>
        <v>0</v>
      </c>
      <c r="T20" s="33">
        <f>T$8</f>
        <v>31200</v>
      </c>
      <c r="U20" s="38">
        <f t="shared" si="5"/>
        <v>0</v>
      </c>
      <c r="V20" s="37">
        <f t="shared" ref="V20:V22" si="15">S20</f>
        <v>0</v>
      </c>
      <c r="W20" s="33">
        <f>W$8</f>
        <v>36720</v>
      </c>
      <c r="X20" s="38">
        <f t="shared" si="6"/>
        <v>0</v>
      </c>
      <c r="Y20" s="37">
        <f t="shared" ref="Y20:Y21" si="16">V20</f>
        <v>0</v>
      </c>
      <c r="Z20" s="33">
        <f>Z$8</f>
        <v>50160</v>
      </c>
      <c r="AA20" s="38">
        <f t="shared" si="7"/>
        <v>0</v>
      </c>
      <c r="AB20" s="37">
        <f t="shared" ref="AB20:AB21" si="17">Y20</f>
        <v>0</v>
      </c>
      <c r="AC20" s="33">
        <f>AC$8</f>
        <v>30720</v>
      </c>
      <c r="AD20" s="38">
        <f t="shared" si="8"/>
        <v>0</v>
      </c>
      <c r="AE20" s="37">
        <f t="shared" ref="AE20:AE21" si="18">AB20</f>
        <v>0</v>
      </c>
      <c r="AF20" s="33">
        <f>AF$8</f>
        <v>38400</v>
      </c>
      <c r="AG20" s="38">
        <f t="shared" si="9"/>
        <v>0</v>
      </c>
      <c r="AH20" s="37">
        <f t="shared" ref="AH20:AH21" si="19">AE20</f>
        <v>0</v>
      </c>
      <c r="AI20" s="33">
        <f>AI$8</f>
        <v>19440</v>
      </c>
      <c r="AJ20" s="38">
        <f t="shared" si="10"/>
        <v>0</v>
      </c>
      <c r="AK20" s="37">
        <f t="shared" ref="AK20:AK21" si="20">AH20</f>
        <v>0</v>
      </c>
      <c r="AL20" s="33">
        <f>AL$8</f>
        <v>8880</v>
      </c>
      <c r="AM20" s="38">
        <f t="shared" si="11"/>
        <v>0</v>
      </c>
    </row>
    <row r="21" spans="1:39" x14ac:dyDescent="0.35">
      <c r="B21" s="66" t="s">
        <v>15</v>
      </c>
      <c r="C21" s="67">
        <f>C12</f>
        <v>10</v>
      </c>
      <c r="D21" s="39">
        <v>-2.2620000000000001E-2</v>
      </c>
      <c r="E21" s="33">
        <f>1000*$C21</f>
        <v>10000</v>
      </c>
      <c r="F21" s="38">
        <f t="shared" si="0"/>
        <v>-226.20000000000002</v>
      </c>
      <c r="G21" s="39">
        <v>-2.2620000000000001E-2</v>
      </c>
      <c r="H21" s="33">
        <f>1000*$C21</f>
        <v>10000</v>
      </c>
      <c r="I21" s="38">
        <f t="shared" si="1"/>
        <v>-226.20000000000002</v>
      </c>
      <c r="J21" s="39">
        <v>-2.2620000000000001E-2</v>
      </c>
      <c r="K21" s="33">
        <f>1000*$C21</f>
        <v>10000</v>
      </c>
      <c r="L21" s="38">
        <f t="shared" si="2"/>
        <v>-226.20000000000002</v>
      </c>
      <c r="M21" s="39">
        <f t="shared" si="12"/>
        <v>-2.2620000000000001E-2</v>
      </c>
      <c r="N21" s="33">
        <f>1000*$C21</f>
        <v>10000</v>
      </c>
      <c r="O21" s="38">
        <f t="shared" si="3"/>
        <v>-226.20000000000002</v>
      </c>
      <c r="P21" s="39">
        <f t="shared" si="13"/>
        <v>-2.2620000000000001E-2</v>
      </c>
      <c r="Q21" s="33">
        <f>1000*$C21</f>
        <v>10000</v>
      </c>
      <c r="R21" s="38">
        <f t="shared" si="4"/>
        <v>-226.20000000000002</v>
      </c>
      <c r="S21" s="39">
        <f t="shared" si="14"/>
        <v>-2.2620000000000001E-2</v>
      </c>
      <c r="T21" s="33">
        <f>1000*$C21</f>
        <v>10000</v>
      </c>
      <c r="U21" s="38">
        <f t="shared" si="5"/>
        <v>-226.20000000000002</v>
      </c>
      <c r="V21" s="39">
        <f t="shared" si="15"/>
        <v>-2.2620000000000001E-2</v>
      </c>
      <c r="W21" s="33">
        <f>1000*$C21</f>
        <v>10000</v>
      </c>
      <c r="X21" s="38">
        <f t="shared" si="6"/>
        <v>-226.20000000000002</v>
      </c>
      <c r="Y21" s="39">
        <f t="shared" si="16"/>
        <v>-2.2620000000000001E-2</v>
      </c>
      <c r="Z21" s="33">
        <f>1000*$C21</f>
        <v>10000</v>
      </c>
      <c r="AA21" s="38">
        <f t="shared" si="7"/>
        <v>-226.20000000000002</v>
      </c>
      <c r="AB21" s="39">
        <f t="shared" si="17"/>
        <v>-2.2620000000000001E-2</v>
      </c>
      <c r="AC21" s="33">
        <f>1000*$C21</f>
        <v>10000</v>
      </c>
      <c r="AD21" s="38">
        <f t="shared" si="8"/>
        <v>-226.20000000000002</v>
      </c>
      <c r="AE21" s="39">
        <f t="shared" si="18"/>
        <v>-2.2620000000000001E-2</v>
      </c>
      <c r="AF21" s="33">
        <f>1000*$C21</f>
        <v>10000</v>
      </c>
      <c r="AG21" s="38">
        <f t="shared" si="9"/>
        <v>-226.20000000000002</v>
      </c>
      <c r="AH21" s="39">
        <f t="shared" si="19"/>
        <v>-2.2620000000000001E-2</v>
      </c>
      <c r="AI21" s="33">
        <f>1000*$C21</f>
        <v>10000</v>
      </c>
      <c r="AJ21" s="38">
        <f t="shared" si="10"/>
        <v>-226.20000000000002</v>
      </c>
      <c r="AK21" s="39">
        <f t="shared" si="20"/>
        <v>-2.2620000000000001E-2</v>
      </c>
      <c r="AL21" s="33">
        <f>1000*$C21</f>
        <v>10000</v>
      </c>
      <c r="AM21" s="38">
        <f t="shared" si="11"/>
        <v>-226.20000000000002</v>
      </c>
    </row>
    <row r="22" spans="1:39" x14ac:dyDescent="0.35">
      <c r="B22" s="66" t="s">
        <v>16</v>
      </c>
      <c r="C22" s="47"/>
      <c r="D22" s="39">
        <v>0</v>
      </c>
      <c r="E22" s="33">
        <f>E$8</f>
        <v>10320</v>
      </c>
      <c r="F22" s="38">
        <f t="shared" si="0"/>
        <v>0</v>
      </c>
      <c r="G22" s="39">
        <v>0</v>
      </c>
      <c r="H22" s="33">
        <f>H$8</f>
        <v>9840</v>
      </c>
      <c r="I22" s="38">
        <f t="shared" si="1"/>
        <v>0</v>
      </c>
      <c r="J22" s="50">
        <v>8.6499999999999997E-3</v>
      </c>
      <c r="K22" s="33">
        <f>K$8</f>
        <v>10320</v>
      </c>
      <c r="L22" s="38">
        <f t="shared" si="2"/>
        <v>89.268000000000001</v>
      </c>
      <c r="M22" s="39">
        <f t="shared" si="12"/>
        <v>8.6499999999999997E-3</v>
      </c>
      <c r="N22" s="33">
        <f>N$8</f>
        <v>12960</v>
      </c>
      <c r="O22" s="38">
        <f t="shared" si="3"/>
        <v>112.104</v>
      </c>
      <c r="P22" s="39">
        <f t="shared" si="13"/>
        <v>8.6499999999999997E-3</v>
      </c>
      <c r="Q22" s="33">
        <f>Q$8</f>
        <v>14160</v>
      </c>
      <c r="R22" s="38">
        <f t="shared" si="4"/>
        <v>122.48399999999999</v>
      </c>
      <c r="S22" s="39">
        <f t="shared" si="14"/>
        <v>8.6499999999999997E-3</v>
      </c>
      <c r="T22" s="33">
        <f>T$8</f>
        <v>31200</v>
      </c>
      <c r="U22" s="38">
        <f t="shared" si="5"/>
        <v>269.88</v>
      </c>
      <c r="V22" s="39">
        <f t="shared" si="15"/>
        <v>8.6499999999999997E-3</v>
      </c>
      <c r="W22" s="33">
        <f>W$8</f>
        <v>36720</v>
      </c>
      <c r="X22" s="38">
        <f t="shared" si="6"/>
        <v>317.62799999999999</v>
      </c>
      <c r="Y22" s="50">
        <v>1.635E-2</v>
      </c>
      <c r="Z22" s="33">
        <f>Z$8</f>
        <v>50160</v>
      </c>
      <c r="AA22" s="38">
        <f t="shared" si="7"/>
        <v>820.11599999999999</v>
      </c>
      <c r="AB22" s="51">
        <f>Y22</f>
        <v>1.635E-2</v>
      </c>
      <c r="AC22" s="33">
        <f>AC$8</f>
        <v>30720</v>
      </c>
      <c r="AD22" s="38">
        <f t="shared" si="8"/>
        <v>502.27199999999999</v>
      </c>
      <c r="AE22" s="51">
        <f>AB22</f>
        <v>1.635E-2</v>
      </c>
      <c r="AF22" s="33">
        <f>AF$8</f>
        <v>38400</v>
      </c>
      <c r="AG22" s="38">
        <f t="shared" si="9"/>
        <v>627.84</v>
      </c>
      <c r="AH22" s="51">
        <f>AE22</f>
        <v>1.635E-2</v>
      </c>
      <c r="AI22" s="33">
        <f>AI$8</f>
        <v>19440</v>
      </c>
      <c r="AJ22" s="38">
        <f t="shared" si="10"/>
        <v>317.84399999999999</v>
      </c>
      <c r="AK22" s="51">
        <f>AH22</f>
        <v>1.635E-2</v>
      </c>
      <c r="AL22" s="33">
        <f>AL$8</f>
        <v>8880</v>
      </c>
      <c r="AM22" s="38">
        <f t="shared" si="11"/>
        <v>145.18799999999999</v>
      </c>
    </row>
    <row r="23" spans="1:39" x14ac:dyDescent="0.35">
      <c r="B23" s="68" t="s">
        <v>17</v>
      </c>
      <c r="C23" s="70"/>
      <c r="D23" s="52"/>
      <c r="E23" s="41"/>
      <c r="F23" s="42">
        <f>SUM(F15:F22)</f>
        <v>2095.0619879999999</v>
      </c>
      <c r="G23" s="52"/>
      <c r="H23" s="41"/>
      <c r="I23" s="42">
        <f>SUM(I15:I22)</f>
        <v>2004.4202120000002</v>
      </c>
      <c r="J23" s="52"/>
      <c r="K23" s="41"/>
      <c r="L23" s="42">
        <f>SUM(L15:L22)</f>
        <v>2095.7830151999997</v>
      </c>
      <c r="M23" s="52"/>
      <c r="N23" s="41"/>
      <c r="O23" s="42">
        <f>SUM(O15:O22)</f>
        <v>2606.7625655999996</v>
      </c>
      <c r="P23" s="52"/>
      <c r="Q23" s="41"/>
      <c r="R23" s="42">
        <f>SUM(R15:R22)</f>
        <v>2839.0259975999998</v>
      </c>
      <c r="S23" s="52"/>
      <c r="T23" s="41"/>
      <c r="U23" s="42">
        <f>SUM(U15:U22)</f>
        <v>6241.791174</v>
      </c>
      <c r="V23" s="52"/>
      <c r="W23" s="41"/>
      <c r="X23" s="42">
        <f>SUM(X15:X22)</f>
        <v>7171.6704647999995</v>
      </c>
      <c r="Y23" s="52"/>
      <c r="Z23" s="41"/>
      <c r="AA23" s="42">
        <f>SUM(AA15:AA22)</f>
        <v>10300.123994399999</v>
      </c>
      <c r="AB23" s="52"/>
      <c r="AC23" s="41"/>
      <c r="AD23" s="42">
        <f>SUM(AD15:AD22)</f>
        <v>6184.0084248000003</v>
      </c>
      <c r="AE23" s="52"/>
      <c r="AF23" s="41"/>
      <c r="AG23" s="42">
        <f>SUM(AG15:AG22)</f>
        <v>7911.9776279999996</v>
      </c>
      <c r="AH23" s="52"/>
      <c r="AI23" s="41"/>
      <c r="AJ23" s="42">
        <f>SUM(AJ15:AJ22)</f>
        <v>4062.8434920000004</v>
      </c>
      <c r="AK23" s="52"/>
      <c r="AL23" s="41"/>
      <c r="AM23" s="42">
        <f>SUM(AM15:AM22)</f>
        <v>1922.751268</v>
      </c>
    </row>
    <row r="24" spans="1:39" x14ac:dyDescent="0.35">
      <c r="B24" s="44"/>
      <c r="C24" s="71"/>
      <c r="D24" s="72"/>
      <c r="E24" s="73"/>
      <c r="F24" s="45"/>
      <c r="G24" s="72"/>
      <c r="H24" s="73"/>
      <c r="I24" s="45"/>
      <c r="J24" s="72"/>
      <c r="K24" s="73"/>
      <c r="L24" s="45"/>
      <c r="M24" s="72"/>
      <c r="N24" s="73"/>
      <c r="O24" s="45"/>
      <c r="P24" s="72"/>
      <c r="Q24" s="73"/>
      <c r="R24" s="45"/>
      <c r="S24" s="72"/>
      <c r="T24" s="73"/>
      <c r="U24" s="45"/>
      <c r="V24" s="72"/>
      <c r="W24" s="73"/>
      <c r="X24" s="45"/>
      <c r="Y24" s="72"/>
      <c r="Z24" s="73"/>
      <c r="AA24" s="45"/>
      <c r="AB24" s="72"/>
      <c r="AC24" s="73"/>
      <c r="AD24" s="45"/>
      <c r="AE24" s="72"/>
      <c r="AF24" s="73"/>
      <c r="AG24" s="45"/>
      <c r="AH24" s="72"/>
      <c r="AI24" s="73"/>
      <c r="AJ24" s="45"/>
      <c r="AK24" s="72"/>
      <c r="AL24" s="73"/>
      <c r="AM24" s="45"/>
    </row>
    <row r="25" spans="1:39" s="36" customFormat="1" x14ac:dyDescent="0.35">
      <c r="A25" s="61"/>
      <c r="B25" s="36" t="s">
        <v>20</v>
      </c>
      <c r="C25" s="74"/>
      <c r="D25" s="53">
        <v>0.05</v>
      </c>
      <c r="E25" s="47">
        <f>F23</f>
        <v>2095.0619879999999</v>
      </c>
      <c r="F25" s="38">
        <f>D25*E25</f>
        <v>104.7530994</v>
      </c>
      <c r="G25" s="53">
        <v>0.05</v>
      </c>
      <c r="H25" s="47">
        <f>I23</f>
        <v>2004.4202120000002</v>
      </c>
      <c r="I25" s="38">
        <f>G25*H25</f>
        <v>100.22101060000001</v>
      </c>
      <c r="J25" s="53">
        <v>0.05</v>
      </c>
      <c r="K25" s="47">
        <f>L23</f>
        <v>2095.7830151999997</v>
      </c>
      <c r="L25" s="38">
        <f>J25*K25</f>
        <v>104.78915075999998</v>
      </c>
      <c r="M25" s="53">
        <v>0.05</v>
      </c>
      <c r="N25" s="47">
        <f>O23</f>
        <v>2606.7625655999996</v>
      </c>
      <c r="O25" s="38">
        <f>M25*N25</f>
        <v>130.33812827999998</v>
      </c>
      <c r="P25" s="53">
        <v>0.05</v>
      </c>
      <c r="Q25" s="47">
        <f>R23</f>
        <v>2839.0259975999998</v>
      </c>
      <c r="R25" s="38">
        <f>P25*Q25</f>
        <v>141.95129987999999</v>
      </c>
      <c r="S25" s="53">
        <v>0.05</v>
      </c>
      <c r="T25" s="47">
        <f>U23</f>
        <v>6241.791174</v>
      </c>
      <c r="U25" s="38">
        <f>S25*T25</f>
        <v>312.0895587</v>
      </c>
      <c r="V25" s="53">
        <v>0.05</v>
      </c>
      <c r="W25" s="47">
        <f>X23</f>
        <v>7171.6704647999995</v>
      </c>
      <c r="X25" s="38">
        <f>V25*W25</f>
        <v>358.58352323999998</v>
      </c>
      <c r="Y25" s="53">
        <v>0.05</v>
      </c>
      <c r="Z25" s="47">
        <f>AA23</f>
        <v>10300.123994399999</v>
      </c>
      <c r="AA25" s="38">
        <f>Y25*Z25</f>
        <v>515.00619971999993</v>
      </c>
      <c r="AB25" s="53">
        <v>0.05</v>
      </c>
      <c r="AC25" s="47">
        <f>AD23</f>
        <v>6184.0084248000003</v>
      </c>
      <c r="AD25" s="38">
        <f>AB25*AC25</f>
        <v>309.20042124000003</v>
      </c>
      <c r="AE25" s="53">
        <v>0.05</v>
      </c>
      <c r="AF25" s="47">
        <f>AG23</f>
        <v>7911.9776279999996</v>
      </c>
      <c r="AG25" s="38">
        <f>AE25*AF25</f>
        <v>395.59888139999998</v>
      </c>
      <c r="AH25" s="53">
        <v>0.05</v>
      </c>
      <c r="AI25" s="47">
        <f>AJ23</f>
        <v>4062.8434920000004</v>
      </c>
      <c r="AJ25" s="38">
        <f>AH25*AI25</f>
        <v>203.14217460000003</v>
      </c>
      <c r="AK25" s="53">
        <v>0.05</v>
      </c>
      <c r="AL25" s="47">
        <f>AM23</f>
        <v>1922.751268</v>
      </c>
      <c r="AM25" s="38">
        <f>AK25*AL25</f>
        <v>96.137563400000005</v>
      </c>
    </row>
    <row r="26" spans="1:39" x14ac:dyDescent="0.35">
      <c r="B26" s="75" t="s">
        <v>21</v>
      </c>
      <c r="C26" s="76"/>
      <c r="D26" s="54"/>
      <c r="E26" s="55"/>
      <c r="F26" s="56">
        <f>F23+F25</f>
        <v>2199.8150873999998</v>
      </c>
      <c r="G26" s="54"/>
      <c r="H26" s="55"/>
      <c r="I26" s="56">
        <f>I23+I25</f>
        <v>2104.6412226000002</v>
      </c>
      <c r="J26" s="54"/>
      <c r="K26" s="55"/>
      <c r="L26" s="56">
        <f>L23+L25</f>
        <v>2200.5721659599994</v>
      </c>
      <c r="M26" s="54"/>
      <c r="N26" s="55"/>
      <c r="O26" s="56">
        <f>O23+O25</f>
        <v>2737.1006938799997</v>
      </c>
      <c r="P26" s="54"/>
      <c r="Q26" s="55"/>
      <c r="R26" s="56">
        <f>R23+R25</f>
        <v>2980.9772974799998</v>
      </c>
      <c r="S26" s="54"/>
      <c r="T26" s="55"/>
      <c r="U26" s="56">
        <f>U23+U25</f>
        <v>6553.8807326999995</v>
      </c>
      <c r="V26" s="54"/>
      <c r="W26" s="55"/>
      <c r="X26" s="56">
        <f>X23+X25</f>
        <v>7530.25398804</v>
      </c>
      <c r="Y26" s="54"/>
      <c r="Z26" s="55"/>
      <c r="AA26" s="56">
        <f>AA23+AA25</f>
        <v>10815.130194119998</v>
      </c>
      <c r="AB26" s="54"/>
      <c r="AC26" s="55"/>
      <c r="AD26" s="56">
        <f>AD23+AD25</f>
        <v>6493.20884604</v>
      </c>
      <c r="AE26" s="54"/>
      <c r="AF26" s="55"/>
      <c r="AG26" s="56">
        <f>AG23+AG25</f>
        <v>8307.5765093999998</v>
      </c>
      <c r="AH26" s="54"/>
      <c r="AI26" s="55"/>
      <c r="AJ26" s="56">
        <f>AJ23+AJ25</f>
        <v>4265.9856666000005</v>
      </c>
      <c r="AK26" s="54"/>
      <c r="AL26" s="55"/>
      <c r="AM26" s="56">
        <f>AM23+AM25</f>
        <v>2018.8888314000001</v>
      </c>
    </row>
    <row r="27" spans="1:39" x14ac:dyDescent="0.35">
      <c r="B27" s="66" t="s">
        <v>18</v>
      </c>
      <c r="C27" s="77"/>
      <c r="D27" s="57">
        <v>-50</v>
      </c>
      <c r="E27" s="36">
        <v>20</v>
      </c>
      <c r="F27" s="58">
        <f>D27*E27</f>
        <v>-1000</v>
      </c>
      <c r="G27" s="57">
        <v>-50</v>
      </c>
      <c r="H27" s="36">
        <v>20</v>
      </c>
      <c r="I27" s="58">
        <f>G27*H27</f>
        <v>-1000</v>
      </c>
      <c r="J27" s="57">
        <v>-50</v>
      </c>
      <c r="K27" s="36">
        <v>20</v>
      </c>
      <c r="L27" s="58">
        <f>J27*K27</f>
        <v>-1000</v>
      </c>
      <c r="M27" s="59"/>
      <c r="N27" s="36"/>
      <c r="O27" s="58">
        <f>M27*N27</f>
        <v>0</v>
      </c>
      <c r="P27" s="57">
        <v>-50</v>
      </c>
      <c r="Q27" s="36">
        <v>20</v>
      </c>
      <c r="R27" s="58">
        <f>P27*Q27</f>
        <v>-1000</v>
      </c>
      <c r="S27" s="57">
        <v>-50</v>
      </c>
      <c r="T27" s="36">
        <v>20</v>
      </c>
      <c r="U27" s="58">
        <f>S27*T27</f>
        <v>-1000</v>
      </c>
      <c r="V27" s="57">
        <v>-50</v>
      </c>
      <c r="W27" s="36">
        <v>20</v>
      </c>
      <c r="X27" s="58">
        <f>V27*W27</f>
        <v>-1000</v>
      </c>
      <c r="Y27" s="57"/>
      <c r="Z27" s="36"/>
      <c r="AA27" s="58">
        <f>Y27*Z27</f>
        <v>0</v>
      </c>
      <c r="AB27" s="57"/>
      <c r="AC27" s="36"/>
      <c r="AD27" s="58">
        <f>AB27*AC27</f>
        <v>0</v>
      </c>
      <c r="AE27" s="57"/>
      <c r="AF27" s="36"/>
      <c r="AG27" s="58">
        <f>AE27*AF27</f>
        <v>0</v>
      </c>
      <c r="AH27" s="57"/>
      <c r="AI27" s="36"/>
      <c r="AJ27" s="58">
        <f>AH27*AI27</f>
        <v>0</v>
      </c>
      <c r="AK27" s="57"/>
      <c r="AL27" s="36"/>
      <c r="AM27" s="58">
        <f>AK27*AL27</f>
        <v>0</v>
      </c>
    </row>
    <row r="28" spans="1:39" x14ac:dyDescent="0.35">
      <c r="B28" s="66" t="s">
        <v>19</v>
      </c>
      <c r="C28" s="78"/>
      <c r="D28" s="57">
        <v>100</v>
      </c>
      <c r="E28" s="33">
        <v>1</v>
      </c>
      <c r="F28" s="58">
        <f>D28*E28</f>
        <v>100</v>
      </c>
      <c r="G28" s="57">
        <v>100</v>
      </c>
      <c r="H28" s="33">
        <v>1</v>
      </c>
      <c r="I28" s="58">
        <f>G28*H28</f>
        <v>100</v>
      </c>
      <c r="J28" s="57">
        <v>100</v>
      </c>
      <c r="K28" s="33">
        <v>1</v>
      </c>
      <c r="L28" s="58">
        <f>J28*K28</f>
        <v>100</v>
      </c>
      <c r="M28" s="57">
        <v>100</v>
      </c>
      <c r="N28" s="33">
        <v>1</v>
      </c>
      <c r="O28" s="58">
        <f>M28*N28</f>
        <v>100</v>
      </c>
      <c r="P28" s="57">
        <v>100</v>
      </c>
      <c r="Q28" s="33">
        <v>1</v>
      </c>
      <c r="R28" s="58">
        <f>P28*Q28</f>
        <v>100</v>
      </c>
      <c r="S28" s="57">
        <v>100</v>
      </c>
      <c r="T28" s="33">
        <v>1</v>
      </c>
      <c r="U28" s="58">
        <f>S28*T28</f>
        <v>100</v>
      </c>
      <c r="V28" s="57">
        <v>100</v>
      </c>
      <c r="W28" s="33">
        <v>1</v>
      </c>
      <c r="X28" s="58">
        <f>V28*W28</f>
        <v>100</v>
      </c>
      <c r="Y28" s="57">
        <v>100</v>
      </c>
      <c r="Z28" s="33">
        <v>1</v>
      </c>
      <c r="AA28" s="58">
        <f>Y28*Z28</f>
        <v>100</v>
      </c>
      <c r="AB28" s="57">
        <v>100</v>
      </c>
      <c r="AC28" s="33">
        <v>1</v>
      </c>
      <c r="AD28" s="58">
        <f>AB28*AC28</f>
        <v>100</v>
      </c>
      <c r="AE28" s="57">
        <v>100</v>
      </c>
      <c r="AF28" s="33">
        <v>1</v>
      </c>
      <c r="AG28" s="58">
        <f>AE28*AF28</f>
        <v>100</v>
      </c>
      <c r="AH28" s="57">
        <v>100</v>
      </c>
      <c r="AI28" s="33">
        <v>1</v>
      </c>
      <c r="AJ28" s="58">
        <f>AH28*AI28</f>
        <v>100</v>
      </c>
      <c r="AK28" s="57">
        <v>100</v>
      </c>
      <c r="AL28" s="33">
        <v>1</v>
      </c>
      <c r="AM28" s="58">
        <f>AK28*AL28</f>
        <v>100</v>
      </c>
    </row>
    <row r="29" spans="1:39" x14ac:dyDescent="0.35">
      <c r="A29" s="36"/>
      <c r="B29" s="36" t="s">
        <v>37</v>
      </c>
      <c r="C29" s="36"/>
      <c r="D29" s="32"/>
      <c r="E29" s="36"/>
      <c r="F29" s="60">
        <f>SUM(F26:F28)</f>
        <v>1299.8150873999998</v>
      </c>
      <c r="G29" s="36"/>
      <c r="H29" s="36"/>
      <c r="I29" s="60">
        <f>SUM(I26:I28)</f>
        <v>1204.6412226000002</v>
      </c>
      <c r="J29" s="36"/>
      <c r="K29" s="36"/>
      <c r="L29" s="60">
        <f>SUM(L26:L28)</f>
        <v>1300.5721659599994</v>
      </c>
      <c r="M29" s="36"/>
      <c r="N29" s="36"/>
      <c r="O29" s="60">
        <f>SUM(O26:O28)</f>
        <v>2837.1006938799997</v>
      </c>
      <c r="P29" s="36"/>
      <c r="Q29" s="36"/>
      <c r="R29" s="60">
        <f>SUM(R26:R28)</f>
        <v>2080.9772974799998</v>
      </c>
      <c r="S29" s="36"/>
      <c r="T29" s="36"/>
      <c r="U29" s="60">
        <f>SUM(U26:U28)</f>
        <v>5653.8807326999995</v>
      </c>
      <c r="V29" s="36"/>
      <c r="W29" s="36"/>
      <c r="X29" s="60">
        <f>SUM(X26:X28)</f>
        <v>6630.25398804</v>
      </c>
      <c r="Y29" s="36"/>
      <c r="Z29" s="36"/>
      <c r="AA29" s="60">
        <f>SUM(AA26:AA28)</f>
        <v>10915.130194119998</v>
      </c>
      <c r="AB29" s="36"/>
      <c r="AC29" s="36"/>
      <c r="AD29" s="60">
        <f>SUM(AD26:AD28)</f>
        <v>6593.20884604</v>
      </c>
      <c r="AE29" s="36"/>
      <c r="AF29" s="36"/>
      <c r="AG29" s="60">
        <f>SUM(AG26:AG28)</f>
        <v>8407.5765093999998</v>
      </c>
      <c r="AH29" s="36"/>
      <c r="AI29" s="36"/>
      <c r="AJ29" s="60">
        <f>SUM(AJ26:AJ28)</f>
        <v>4365.9856666000005</v>
      </c>
      <c r="AK29" s="36"/>
      <c r="AL29" s="36"/>
      <c r="AM29" s="60">
        <f>SUM(AM26:AM28)</f>
        <v>2118.8888314000001</v>
      </c>
    </row>
    <row r="31" spans="1:39" x14ac:dyDescent="0.35">
      <c r="B31" s="79" t="s">
        <v>23</v>
      </c>
      <c r="C31" s="79"/>
      <c r="D31" s="79"/>
      <c r="E31" s="79"/>
      <c r="F31" s="80"/>
    </row>
    <row r="32" spans="1:39" ht="24" x14ac:dyDescent="0.35">
      <c r="B32" s="79" t="s">
        <v>24</v>
      </c>
      <c r="C32" s="81" t="s">
        <v>25</v>
      </c>
      <c r="D32" s="81" t="s">
        <v>26</v>
      </c>
      <c r="E32" s="82" t="s">
        <v>38</v>
      </c>
      <c r="F32" s="81" t="s">
        <v>27</v>
      </c>
    </row>
    <row r="33" spans="2:6" x14ac:dyDescent="0.35">
      <c r="B33" s="83">
        <f>E6</f>
        <v>44728</v>
      </c>
      <c r="C33" s="84">
        <f>$E$8</f>
        <v>10320</v>
      </c>
      <c r="D33" s="85">
        <f>$F$29</f>
        <v>1299.8150873999998</v>
      </c>
      <c r="E33" s="86">
        <f>'(B) Sample Bill - Proposed'!$F$29</f>
        <v>1299.8150873999998</v>
      </c>
      <c r="F33" s="86">
        <f t="shared" ref="F33:F44" si="21">E33-D33</f>
        <v>0</v>
      </c>
    </row>
    <row r="34" spans="2:6" x14ac:dyDescent="0.35">
      <c r="B34" s="83">
        <f>H6</f>
        <v>44761</v>
      </c>
      <c r="C34" s="84">
        <f>$H$8</f>
        <v>9840</v>
      </c>
      <c r="D34" s="85">
        <f>$I$29</f>
        <v>1204.6412226000002</v>
      </c>
      <c r="E34" s="86">
        <f>'(B) Sample Bill - Proposed'!$I$29</f>
        <v>1204.6412226000002</v>
      </c>
      <c r="F34" s="86">
        <f t="shared" si="21"/>
        <v>0</v>
      </c>
    </row>
    <row r="35" spans="2:6" x14ac:dyDescent="0.35">
      <c r="B35" s="83">
        <f>K6</f>
        <v>44791</v>
      </c>
      <c r="C35" s="84">
        <f>$K$8</f>
        <v>10320</v>
      </c>
      <c r="D35" s="85">
        <f>$L$29</f>
        <v>1300.5721659599994</v>
      </c>
      <c r="E35" s="86">
        <f>'(B) Sample Bill - Proposed'!$L$29</f>
        <v>1300.5721659599994</v>
      </c>
      <c r="F35" s="86">
        <f t="shared" si="21"/>
        <v>0</v>
      </c>
    </row>
    <row r="36" spans="2:6" x14ac:dyDescent="0.35">
      <c r="B36" s="83">
        <f>N6</f>
        <v>44824</v>
      </c>
      <c r="C36" s="84">
        <f>$N$8</f>
        <v>12960</v>
      </c>
      <c r="D36" s="85">
        <f>$O$29</f>
        <v>2837.1006938799997</v>
      </c>
      <c r="E36" s="86">
        <f>'(B) Sample Bill - Proposed'!$O$29</f>
        <v>2837.1006938799997</v>
      </c>
      <c r="F36" s="86">
        <f t="shared" si="21"/>
        <v>0</v>
      </c>
    </row>
    <row r="37" spans="2:6" x14ac:dyDescent="0.35">
      <c r="B37" s="83">
        <f>Q6</f>
        <v>44854</v>
      </c>
      <c r="C37" s="84">
        <f>$Q$8</f>
        <v>14160</v>
      </c>
      <c r="D37" s="85">
        <f>$R$29</f>
        <v>2080.9772974799998</v>
      </c>
      <c r="E37" s="86">
        <f>'(B) Sample Bill - Proposed'!$R$29</f>
        <v>2080.9772974799998</v>
      </c>
      <c r="F37" s="86">
        <f t="shared" si="21"/>
        <v>0</v>
      </c>
    </row>
    <row r="38" spans="2:6" x14ac:dyDescent="0.35">
      <c r="B38" s="83">
        <f>T6</f>
        <v>44883</v>
      </c>
      <c r="C38" s="84">
        <f>$T$8</f>
        <v>31200</v>
      </c>
      <c r="D38" s="85">
        <f>$U$29</f>
        <v>5653.8807326999995</v>
      </c>
      <c r="E38" s="86">
        <f>'(B) Sample Bill - Proposed'!$U$29</f>
        <v>5653.8807326999995</v>
      </c>
      <c r="F38" s="86">
        <f t="shared" si="21"/>
        <v>0</v>
      </c>
    </row>
    <row r="39" spans="2:6" x14ac:dyDescent="0.35">
      <c r="B39" s="83">
        <f>W6</f>
        <v>44911</v>
      </c>
      <c r="C39" s="84">
        <f>$W$8</f>
        <v>36720</v>
      </c>
      <c r="D39" s="85">
        <f>$X$29</f>
        <v>6630.25398804</v>
      </c>
      <c r="E39" s="86">
        <f>'(B) Sample Bill - Proposed'!$X$29</f>
        <v>6630.25398804</v>
      </c>
      <c r="F39" s="86">
        <f t="shared" si="21"/>
        <v>0</v>
      </c>
    </row>
    <row r="40" spans="2:6" x14ac:dyDescent="0.35">
      <c r="B40" s="83">
        <f>Z6</f>
        <v>44945</v>
      </c>
      <c r="C40" s="84">
        <f>Z8</f>
        <v>50160</v>
      </c>
      <c r="D40" s="85">
        <f>$AA$29</f>
        <v>10915.130194119998</v>
      </c>
      <c r="E40" s="86">
        <f>'(B) Sample Bill - Proposed'!$AA$29</f>
        <v>10915.130194119998</v>
      </c>
      <c r="F40" s="86">
        <f t="shared" si="21"/>
        <v>0</v>
      </c>
    </row>
    <row r="41" spans="2:6" x14ac:dyDescent="0.35">
      <c r="B41" s="83">
        <f>AC6</f>
        <v>44973</v>
      </c>
      <c r="C41" s="84">
        <f>AC8</f>
        <v>30720</v>
      </c>
      <c r="D41" s="85">
        <f>$AD$29</f>
        <v>6593.20884604</v>
      </c>
      <c r="E41" s="86">
        <f>'(B) Sample Bill - Proposed'!$AD$29</f>
        <v>6593.20884604</v>
      </c>
      <c r="F41" s="86">
        <f t="shared" si="21"/>
        <v>0</v>
      </c>
    </row>
    <row r="42" spans="2:6" x14ac:dyDescent="0.35">
      <c r="B42" s="83">
        <f>AF6</f>
        <v>45002</v>
      </c>
      <c r="C42" s="84">
        <f>AF8</f>
        <v>38400</v>
      </c>
      <c r="D42" s="85">
        <f>$AG$29</f>
        <v>8407.5765093999998</v>
      </c>
      <c r="E42" s="86">
        <f>'(B) Sample Bill - Proposed'!$AG$29</f>
        <v>8407.5765093999998</v>
      </c>
      <c r="F42" s="86">
        <f t="shared" si="21"/>
        <v>0</v>
      </c>
    </row>
    <row r="43" spans="2:6" x14ac:dyDescent="0.35">
      <c r="B43" s="83">
        <f>AI6</f>
        <v>45036</v>
      </c>
      <c r="C43" s="84">
        <f>AI8</f>
        <v>19440</v>
      </c>
      <c r="D43" s="85">
        <f>$AJ$29</f>
        <v>4365.9856666000005</v>
      </c>
      <c r="E43" s="86">
        <f>'(B) Sample Bill - Proposed'!$AJ$29</f>
        <v>4365.9856666000005</v>
      </c>
      <c r="F43" s="86">
        <f t="shared" si="21"/>
        <v>0</v>
      </c>
    </row>
    <row r="44" spans="2:6" x14ac:dyDescent="0.35">
      <c r="B44" s="83">
        <f>AL6</f>
        <v>45064</v>
      </c>
      <c r="C44" s="84">
        <f>AL8</f>
        <v>8880</v>
      </c>
      <c r="D44" s="85">
        <f>$AM$29</f>
        <v>2118.8888314000001</v>
      </c>
      <c r="E44" s="86">
        <f>'(B) Sample Bill - Proposed'!$AM$29</f>
        <v>2118.8888314000001</v>
      </c>
      <c r="F44" s="86">
        <f t="shared" si="21"/>
        <v>0</v>
      </c>
    </row>
    <row r="45" spans="2:6" x14ac:dyDescent="0.35">
      <c r="C45" s="87">
        <f t="shared" ref="C45:E45" si="22">SUM(C33:C44)</f>
        <v>273120</v>
      </c>
      <c r="D45" s="88">
        <f t="shared" si="22"/>
        <v>53408.031235619994</v>
      </c>
      <c r="E45" s="88">
        <f t="shared" si="22"/>
        <v>53408.031235619994</v>
      </c>
      <c r="F45" s="88">
        <f>SUM(F33:F44)</f>
        <v>0</v>
      </c>
    </row>
    <row r="46" spans="2:6" x14ac:dyDescent="0.35">
      <c r="B46" s="83"/>
      <c r="C46" s="84"/>
      <c r="D46" s="85"/>
      <c r="E46" s="86"/>
      <c r="F46" s="86"/>
    </row>
    <row r="47" spans="2:6" x14ac:dyDescent="0.35">
      <c r="B47" s="83"/>
      <c r="C47" s="84"/>
      <c r="D47" s="85"/>
      <c r="E47" s="86"/>
      <c r="F47" s="86"/>
    </row>
    <row r="48" spans="2:6" x14ac:dyDescent="0.35">
      <c r="F48" s="88"/>
    </row>
  </sheetData>
  <mergeCells count="3">
    <mergeCell ref="A1:AM1"/>
    <mergeCell ref="A2:AM2"/>
    <mergeCell ref="A4:AM4"/>
  </mergeCells>
  <printOptions horizontalCentered="1"/>
  <pageMargins left="0.7" right="0.7" top="0.75" bottom="0.75" header="0.3" footer="0.3"/>
  <pageSetup scale="29" orientation="landscape" r:id="rId1"/>
  <headerFooter>
    <oddHeader>&amp;R&amp;"Arial,Bold"&amp;10WCC275-AEY-YUB-2-006(a)
Attachment 1
&amp;A
Page &amp;Pof &amp;N</oddHeader>
  </headerFooter>
  <ignoredErrors>
    <ignoredError sqref="H21 E21 K21 N21 Q21 F26:U26 T21:AF21 V19:AB19 X26:AM26 AI21:AM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ACA8-CE27-4245-94CF-CF37F367580A}">
  <sheetPr>
    <tabColor rgb="FFFFFF00"/>
    <pageSetUpPr fitToPage="1"/>
  </sheetPr>
  <dimension ref="A1:AM48"/>
  <sheetViews>
    <sheetView topLeftCell="M1" workbookViewId="0">
      <selection activeCell="AA32" sqref="AA32"/>
    </sheetView>
  </sheetViews>
  <sheetFormatPr defaultRowHeight="14.5" x14ac:dyDescent="0.35"/>
  <cols>
    <col min="1" max="1" width="8.7265625" style="61"/>
    <col min="2" max="2" width="29.54296875" style="61" bestFit="1" customWidth="1"/>
    <col min="3" max="3" width="9.26953125" style="61" customWidth="1"/>
    <col min="4" max="4" width="10.54296875" style="61" customWidth="1"/>
    <col min="5" max="5" width="10.7265625" style="61" customWidth="1"/>
    <col min="6" max="6" width="11.54296875" style="61" bestFit="1" customWidth="1"/>
    <col min="7" max="7" width="8.7265625" style="61"/>
    <col min="8" max="8" width="11.453125" style="61" customWidth="1"/>
    <col min="9" max="9" width="9.54296875" style="61" bestFit="1" customWidth="1"/>
    <col min="10" max="10" width="8.7265625" style="61"/>
    <col min="11" max="11" width="11.453125" style="61" customWidth="1"/>
    <col min="12" max="12" width="9.54296875" style="61" bestFit="1" customWidth="1"/>
    <col min="13" max="13" width="8.7265625" style="61"/>
    <col min="14" max="14" width="11.453125" style="61" customWidth="1"/>
    <col min="15" max="15" width="9.54296875" style="61" bestFit="1" customWidth="1"/>
    <col min="16" max="16" width="8.7265625" style="61"/>
    <col min="17" max="17" width="11.453125" style="61" customWidth="1"/>
    <col min="18" max="18" width="9.54296875" style="61" bestFit="1" customWidth="1"/>
    <col min="19" max="19" width="8.7265625" style="61"/>
    <col min="20" max="20" width="11.453125" style="61" customWidth="1"/>
    <col min="21" max="21" width="9.54296875" style="61" bestFit="1" customWidth="1"/>
    <col min="22" max="22" width="8.7265625" style="61"/>
    <col min="23" max="23" width="11.453125" style="61" customWidth="1"/>
    <col min="24" max="24" width="9.54296875" style="61" bestFit="1" customWidth="1"/>
    <col min="25" max="25" width="8.7265625" style="61"/>
    <col min="26" max="26" width="11.453125" style="61" customWidth="1"/>
    <col min="27" max="27" width="9.54296875" style="61" bestFit="1" customWidth="1"/>
    <col min="28" max="28" width="8.7265625" style="61"/>
    <col min="29" max="29" width="11.453125" style="61" customWidth="1"/>
    <col min="30" max="30" width="9.54296875" style="61" bestFit="1" customWidth="1"/>
    <col min="31" max="31" width="8.7265625" style="61"/>
    <col min="32" max="32" width="11.453125" style="61" customWidth="1"/>
    <col min="33" max="33" width="9.54296875" style="61" bestFit="1" customWidth="1"/>
    <col min="34" max="34" width="8.7265625" style="61"/>
    <col min="35" max="35" width="9.81640625" style="61" customWidth="1"/>
    <col min="36" max="37" width="8.7265625" style="61"/>
    <col min="38" max="38" width="10.54296875" style="61" customWidth="1"/>
    <col min="39" max="16384" width="8.7265625" style="61"/>
  </cols>
  <sheetData>
    <row r="1" spans="1:39" ht="15.5" x14ac:dyDescent="0.35">
      <c r="A1" s="111" t="s">
        <v>48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</row>
    <row r="2" spans="1:39" ht="15.5" x14ac:dyDescent="0.35">
      <c r="A2" s="111" t="s">
        <v>49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</row>
    <row r="3" spans="1:39" ht="15.5" x14ac:dyDescent="0.35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</row>
    <row r="4" spans="1:39" ht="15.5" x14ac:dyDescent="0.35">
      <c r="A4" s="111" t="s">
        <v>50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</row>
    <row r="5" spans="1:39" x14ac:dyDescent="0.35">
      <c r="B5" s="63"/>
    </row>
    <row r="6" spans="1:39" x14ac:dyDescent="0.35">
      <c r="B6" s="63"/>
    </row>
    <row r="7" spans="1:39" x14ac:dyDescent="0.35">
      <c r="B7" s="63"/>
      <c r="D7" s="24"/>
      <c r="E7" s="64">
        <v>44728</v>
      </c>
      <c r="F7" s="65"/>
      <c r="G7" s="24"/>
      <c r="H7" s="64">
        <v>44761</v>
      </c>
      <c r="I7" s="65"/>
      <c r="J7" s="24"/>
      <c r="K7" s="64">
        <v>44791</v>
      </c>
      <c r="L7" s="65"/>
      <c r="M7" s="24"/>
      <c r="N7" s="64">
        <v>44824</v>
      </c>
      <c r="O7" s="65"/>
      <c r="P7" s="24"/>
      <c r="Q7" s="64">
        <v>44854</v>
      </c>
      <c r="R7" s="65"/>
      <c r="S7" s="24"/>
      <c r="T7" s="64">
        <v>44883</v>
      </c>
      <c r="U7" s="65"/>
      <c r="V7" s="24"/>
      <c r="W7" s="64">
        <v>44911</v>
      </c>
      <c r="X7" s="65"/>
      <c r="Y7" s="24"/>
      <c r="Z7" s="64">
        <v>44945</v>
      </c>
      <c r="AA7" s="65"/>
      <c r="AB7" s="24"/>
      <c r="AC7" s="64">
        <v>44973</v>
      </c>
      <c r="AD7" s="65"/>
      <c r="AE7" s="24"/>
      <c r="AF7" s="64">
        <v>45002</v>
      </c>
      <c r="AG7" s="65"/>
      <c r="AH7" s="24"/>
      <c r="AI7" s="64">
        <v>45036</v>
      </c>
      <c r="AJ7" s="65"/>
      <c r="AK7" s="24"/>
      <c r="AL7" s="64">
        <v>45064</v>
      </c>
      <c r="AM7" s="65"/>
    </row>
    <row r="8" spans="1:39" ht="21" x14ac:dyDescent="0.35">
      <c r="A8" s="61" t="s">
        <v>30</v>
      </c>
      <c r="B8" s="36"/>
      <c r="C8" s="28" t="s">
        <v>0</v>
      </c>
      <c r="D8" s="27" t="s">
        <v>1</v>
      </c>
      <c r="E8" s="28" t="s">
        <v>2</v>
      </c>
      <c r="F8" s="29" t="s">
        <v>3</v>
      </c>
      <c r="G8" s="30" t="s">
        <v>1</v>
      </c>
      <c r="H8" s="31" t="s">
        <v>2</v>
      </c>
      <c r="I8" s="29" t="s">
        <v>3</v>
      </c>
      <c r="J8" s="30" t="s">
        <v>1</v>
      </c>
      <c r="K8" s="31" t="s">
        <v>2</v>
      </c>
      <c r="L8" s="29" t="s">
        <v>3</v>
      </c>
      <c r="M8" s="30" t="s">
        <v>1</v>
      </c>
      <c r="N8" s="31" t="s">
        <v>2</v>
      </c>
      <c r="O8" s="29" t="s">
        <v>3</v>
      </c>
      <c r="P8" s="30" t="s">
        <v>1</v>
      </c>
      <c r="Q8" s="31" t="s">
        <v>2</v>
      </c>
      <c r="R8" s="29" t="s">
        <v>3</v>
      </c>
      <c r="S8" s="30" t="s">
        <v>1</v>
      </c>
      <c r="T8" s="31" t="s">
        <v>2</v>
      </c>
      <c r="U8" s="29" t="s">
        <v>3</v>
      </c>
      <c r="V8" s="30" t="s">
        <v>1</v>
      </c>
      <c r="W8" s="31" t="s">
        <v>2</v>
      </c>
      <c r="X8" s="29" t="s">
        <v>3</v>
      </c>
      <c r="Y8" s="30" t="s">
        <v>1</v>
      </c>
      <c r="Z8" s="31" t="s">
        <v>2</v>
      </c>
      <c r="AA8" s="29" t="s">
        <v>3</v>
      </c>
      <c r="AB8" s="30" t="s">
        <v>1</v>
      </c>
      <c r="AC8" s="31" t="s">
        <v>2</v>
      </c>
      <c r="AD8" s="29" t="s">
        <v>3</v>
      </c>
      <c r="AE8" s="30" t="s">
        <v>1</v>
      </c>
      <c r="AF8" s="31" t="s">
        <v>2</v>
      </c>
      <c r="AG8" s="29" t="s">
        <v>3</v>
      </c>
      <c r="AH8" s="30" t="s">
        <v>1</v>
      </c>
      <c r="AI8" s="31" t="s">
        <v>2</v>
      </c>
      <c r="AJ8" s="29" t="s">
        <v>3</v>
      </c>
      <c r="AK8" s="30" t="s">
        <v>1</v>
      </c>
      <c r="AL8" s="31" t="s">
        <v>2</v>
      </c>
      <c r="AM8" s="29" t="s">
        <v>3</v>
      </c>
    </row>
    <row r="9" spans="1:39" x14ac:dyDescent="0.35">
      <c r="B9" s="44" t="s">
        <v>4</v>
      </c>
      <c r="C9" s="36"/>
      <c r="D9" s="32"/>
      <c r="E9" s="33">
        <f>$C$34</f>
        <v>5600</v>
      </c>
      <c r="F9" s="34"/>
      <c r="G9" s="32"/>
      <c r="H9" s="33">
        <f>$C$35</f>
        <v>2700</v>
      </c>
      <c r="I9" s="34"/>
      <c r="J9" s="32"/>
      <c r="K9" s="33">
        <f>$C$36</f>
        <v>2900</v>
      </c>
      <c r="L9" s="34"/>
      <c r="M9" s="32"/>
      <c r="N9" s="33">
        <f>$C$37</f>
        <v>3800</v>
      </c>
      <c r="O9" s="34"/>
      <c r="P9" s="32"/>
      <c r="Q9" s="33">
        <f>$C$38</f>
        <v>4600</v>
      </c>
      <c r="R9" s="34"/>
      <c r="S9" s="32"/>
      <c r="T9" s="33">
        <f>$C$39</f>
        <v>9600</v>
      </c>
      <c r="U9" s="34"/>
      <c r="V9" s="32"/>
      <c r="W9" s="33">
        <f>$C$40</f>
        <v>11100</v>
      </c>
      <c r="X9" s="34"/>
      <c r="Y9" s="32"/>
      <c r="Z9" s="33">
        <f>$C$41</f>
        <v>17700</v>
      </c>
      <c r="AA9" s="34"/>
      <c r="AB9" s="32"/>
      <c r="AC9" s="33">
        <f>$C$42</f>
        <v>6700</v>
      </c>
      <c r="AD9" s="34"/>
      <c r="AE9" s="32"/>
      <c r="AF9" s="33">
        <f>$C$43</f>
        <v>12400</v>
      </c>
      <c r="AG9" s="34"/>
      <c r="AH9" s="32"/>
      <c r="AI9" s="33">
        <f>$C$44</f>
        <v>5400</v>
      </c>
      <c r="AJ9" s="34"/>
      <c r="AK9" s="32"/>
      <c r="AL9" s="33">
        <f>$C$45</f>
        <v>3000</v>
      </c>
      <c r="AM9" s="34"/>
    </row>
    <row r="10" spans="1:39" x14ac:dyDescent="0.35">
      <c r="B10" s="44" t="s">
        <v>29</v>
      </c>
      <c r="C10" s="36"/>
      <c r="D10" s="32"/>
      <c r="E10" s="35">
        <f>$D$34</f>
        <v>57</v>
      </c>
      <c r="F10" s="34"/>
      <c r="G10" s="32"/>
      <c r="H10" s="35">
        <f>$D$35</f>
        <v>57</v>
      </c>
      <c r="I10" s="34"/>
      <c r="J10" s="32"/>
      <c r="K10" s="35">
        <f>$D$36</f>
        <v>57</v>
      </c>
      <c r="L10" s="34"/>
      <c r="M10" s="32"/>
      <c r="N10" s="35">
        <f>$D$37</f>
        <v>57</v>
      </c>
      <c r="O10" s="34"/>
      <c r="P10" s="32"/>
      <c r="Q10" s="35">
        <f>$D$38</f>
        <v>57</v>
      </c>
      <c r="R10" s="34"/>
      <c r="S10" s="32"/>
      <c r="T10" s="35">
        <f>$D$39</f>
        <v>57</v>
      </c>
      <c r="U10" s="34"/>
      <c r="V10" s="32"/>
      <c r="W10" s="35">
        <f>$D$40</f>
        <v>57</v>
      </c>
      <c r="X10" s="34"/>
      <c r="Y10" s="32"/>
      <c r="Z10" s="35">
        <f>$D$41</f>
        <v>41</v>
      </c>
      <c r="AA10" s="34"/>
      <c r="AB10" s="32"/>
      <c r="AC10" s="35">
        <f>$D$42</f>
        <v>47</v>
      </c>
      <c r="AD10" s="34"/>
      <c r="AE10" s="32"/>
      <c r="AF10" s="35">
        <f>$D$43</f>
        <v>47</v>
      </c>
      <c r="AG10" s="34"/>
      <c r="AH10" s="32"/>
      <c r="AI10" s="35">
        <f>$D$44</f>
        <v>47</v>
      </c>
      <c r="AJ10" s="34"/>
      <c r="AK10" s="32"/>
      <c r="AL10" s="35">
        <f>$D$45</f>
        <v>47</v>
      </c>
      <c r="AM10" s="34"/>
    </row>
    <row r="11" spans="1:39" x14ac:dyDescent="0.35">
      <c r="B11" s="44" t="s">
        <v>5</v>
      </c>
      <c r="C11" s="36"/>
      <c r="D11" s="32"/>
      <c r="E11" s="36"/>
      <c r="F11" s="34"/>
      <c r="G11" s="32"/>
      <c r="H11" s="36"/>
      <c r="I11" s="34"/>
      <c r="J11" s="32"/>
      <c r="K11" s="36"/>
      <c r="L11" s="34"/>
      <c r="M11" s="32"/>
      <c r="N11" s="36"/>
      <c r="O11" s="34"/>
      <c r="P11" s="32"/>
      <c r="Q11" s="36"/>
      <c r="R11" s="34"/>
      <c r="S11" s="32"/>
      <c r="T11" s="36"/>
      <c r="U11" s="34"/>
      <c r="V11" s="32"/>
      <c r="W11" s="36"/>
      <c r="X11" s="34"/>
      <c r="Y11" s="32"/>
      <c r="Z11" s="36"/>
      <c r="AA11" s="34"/>
      <c r="AB11" s="32"/>
      <c r="AC11" s="36"/>
      <c r="AD11" s="34"/>
      <c r="AE11" s="32"/>
      <c r="AF11" s="36"/>
      <c r="AG11" s="34"/>
      <c r="AH11" s="32"/>
      <c r="AI11" s="36"/>
      <c r="AJ11" s="34"/>
      <c r="AK11" s="32"/>
      <c r="AL11" s="36"/>
      <c r="AM11" s="34"/>
    </row>
    <row r="12" spans="1:39" x14ac:dyDescent="0.35">
      <c r="B12" s="66" t="s">
        <v>6</v>
      </c>
      <c r="C12" s="67"/>
      <c r="D12" s="37">
        <v>7.39</v>
      </c>
      <c r="E12" s="35">
        <f>E10</f>
        <v>57</v>
      </c>
      <c r="F12" s="38">
        <f>ROUND(D12*E12,2)</f>
        <v>421.23</v>
      </c>
      <c r="G12" s="37">
        <v>7.39</v>
      </c>
      <c r="H12" s="35">
        <f>H10</f>
        <v>57</v>
      </c>
      <c r="I12" s="38">
        <f>ROUND(G12*H12,2)</f>
        <v>421.23</v>
      </c>
      <c r="J12" s="37">
        <v>7.39</v>
      </c>
      <c r="K12" s="35">
        <f>K10</f>
        <v>57</v>
      </c>
      <c r="L12" s="38">
        <f>ROUND(J12*K12,2)</f>
        <v>421.23</v>
      </c>
      <c r="M12" s="37">
        <v>7.39</v>
      </c>
      <c r="N12" s="35">
        <f>N10</f>
        <v>57</v>
      </c>
      <c r="O12" s="38">
        <f>ROUND(M12*N12,2)</f>
        <v>421.23</v>
      </c>
      <c r="P12" s="37">
        <v>7.39</v>
      </c>
      <c r="Q12" s="35">
        <f>Q10</f>
        <v>57</v>
      </c>
      <c r="R12" s="38">
        <f>ROUND(P12*Q12,2)</f>
        <v>421.23</v>
      </c>
      <c r="S12" s="37">
        <v>7.39</v>
      </c>
      <c r="T12" s="35">
        <f>T10</f>
        <v>57</v>
      </c>
      <c r="U12" s="38">
        <f>ROUND(S12*T12,2)</f>
        <v>421.23</v>
      </c>
      <c r="V12" s="37">
        <v>7.39</v>
      </c>
      <c r="W12" s="35">
        <f>W10</f>
        <v>57</v>
      </c>
      <c r="X12" s="38">
        <f>ROUND(V12*W12,2)</f>
        <v>421.23</v>
      </c>
      <c r="Y12" s="37">
        <v>7.39</v>
      </c>
      <c r="Z12" s="35">
        <f>Z10</f>
        <v>41</v>
      </c>
      <c r="AA12" s="38">
        <f>ROUND(Y12*Z12,2)</f>
        <v>302.99</v>
      </c>
      <c r="AB12" s="37">
        <v>7.39</v>
      </c>
      <c r="AC12" s="35">
        <f>AC10</f>
        <v>47</v>
      </c>
      <c r="AD12" s="38">
        <f>ROUND(AB12*AC12,2)</f>
        <v>347.33</v>
      </c>
      <c r="AE12" s="37">
        <v>7.39</v>
      </c>
      <c r="AF12" s="35">
        <f>AF10</f>
        <v>47</v>
      </c>
      <c r="AG12" s="38">
        <f>ROUND(AE12*AF12,2)</f>
        <v>347.33</v>
      </c>
      <c r="AH12" s="37">
        <v>7.39</v>
      </c>
      <c r="AI12" s="35">
        <f>AI10</f>
        <v>47</v>
      </c>
      <c r="AJ12" s="38">
        <f>ROUND(AH12*AI12,2)</f>
        <v>347.33</v>
      </c>
      <c r="AK12" s="37">
        <v>7.39</v>
      </c>
      <c r="AL12" s="35">
        <f>AL10</f>
        <v>47</v>
      </c>
      <c r="AM12" s="38">
        <f>ROUND(AK12*AL12,2)</f>
        <v>347.33</v>
      </c>
    </row>
    <row r="13" spans="1:39" x14ac:dyDescent="0.35">
      <c r="B13" s="66" t="s">
        <v>31</v>
      </c>
      <c r="C13" s="67"/>
      <c r="D13" s="39">
        <v>0.1</v>
      </c>
      <c r="E13" s="33">
        <f>MIN(2000,E$9)</f>
        <v>2000</v>
      </c>
      <c r="F13" s="38">
        <f>ROUND(D13*E13,2)</f>
        <v>200</v>
      </c>
      <c r="G13" s="39">
        <v>0.1</v>
      </c>
      <c r="H13" s="33">
        <f>MIN(2000,H$9)</f>
        <v>2000</v>
      </c>
      <c r="I13" s="38">
        <f>ROUND(G13*H13,2)</f>
        <v>200</v>
      </c>
      <c r="J13" s="39">
        <v>0.1</v>
      </c>
      <c r="K13" s="33">
        <f>MIN(2000,K$9)</f>
        <v>2000</v>
      </c>
      <c r="L13" s="38">
        <f>ROUND(J13*K13,2)</f>
        <v>200</v>
      </c>
      <c r="M13" s="39">
        <v>0.1</v>
      </c>
      <c r="N13" s="33">
        <f>MIN(2000,N$9)</f>
        <v>2000</v>
      </c>
      <c r="O13" s="38">
        <f>ROUND(M13*N13,2)</f>
        <v>200</v>
      </c>
      <c r="P13" s="39">
        <v>0.1</v>
      </c>
      <c r="Q13" s="33">
        <f>MIN(2000,Q$9)</f>
        <v>2000</v>
      </c>
      <c r="R13" s="38">
        <f>ROUND(P13*Q13,2)</f>
        <v>200</v>
      </c>
      <c r="S13" s="39">
        <v>0.1</v>
      </c>
      <c r="T13" s="33">
        <f>MIN(2000,T$9)</f>
        <v>2000</v>
      </c>
      <c r="U13" s="38">
        <f>ROUND(S13*T13,2)</f>
        <v>200</v>
      </c>
      <c r="V13" s="39">
        <v>0.1</v>
      </c>
      <c r="W13" s="33">
        <f>MIN(2000,W$9)</f>
        <v>2000</v>
      </c>
      <c r="X13" s="38">
        <f>ROUND(V13*W13,2)</f>
        <v>200</v>
      </c>
      <c r="Y13" s="39">
        <v>0.1</v>
      </c>
      <c r="Z13" s="33">
        <f>MIN(2000,Z$9)</f>
        <v>2000</v>
      </c>
      <c r="AA13" s="38">
        <f>ROUND(Y13*Z13,2)</f>
        <v>200</v>
      </c>
      <c r="AB13" s="39">
        <v>0.1</v>
      </c>
      <c r="AC13" s="33">
        <f>MIN(2000,AC$9)</f>
        <v>2000</v>
      </c>
      <c r="AD13" s="38">
        <f>ROUND(AB13*AC13,2)</f>
        <v>200</v>
      </c>
      <c r="AE13" s="39">
        <v>0.1</v>
      </c>
      <c r="AF13" s="33">
        <f>MIN(2000,AF$9)</f>
        <v>2000</v>
      </c>
      <c r="AG13" s="38">
        <f>ROUND(AE13*AF13,2)</f>
        <v>200</v>
      </c>
      <c r="AH13" s="39">
        <v>0.1</v>
      </c>
      <c r="AI13" s="33">
        <f>MIN(2000,AI$9)</f>
        <v>2000</v>
      </c>
      <c r="AJ13" s="38">
        <f>ROUND(AH13*AI13,2)</f>
        <v>200</v>
      </c>
      <c r="AK13" s="39">
        <v>0.1</v>
      </c>
      <c r="AL13" s="33">
        <f>MIN(2000,AL$9)</f>
        <v>2000</v>
      </c>
      <c r="AM13" s="38">
        <f>ROUND(AK13*AL13,2)</f>
        <v>200</v>
      </c>
    </row>
    <row r="14" spans="1:39" x14ac:dyDescent="0.35">
      <c r="B14" s="66" t="s">
        <v>32</v>
      </c>
      <c r="C14" s="67"/>
      <c r="D14" s="39">
        <v>0.1288</v>
      </c>
      <c r="E14" s="33">
        <f>MAX(0,MIN(E$9-2000,13000))</f>
        <v>3600</v>
      </c>
      <c r="F14" s="38">
        <f>ROUND(D14*E14,2)</f>
        <v>463.68</v>
      </c>
      <c r="G14" s="39">
        <v>0.1288</v>
      </c>
      <c r="H14" s="33">
        <f>MAX(0,MIN(H$9-2000,13000))</f>
        <v>700</v>
      </c>
      <c r="I14" s="38">
        <f>ROUND(G14*H14,2)</f>
        <v>90.16</v>
      </c>
      <c r="J14" s="39">
        <v>0.1288</v>
      </c>
      <c r="K14" s="33">
        <f>MAX(0,MIN(K$9-2000,13000))</f>
        <v>900</v>
      </c>
      <c r="L14" s="38">
        <f>ROUND(J14*K14,2)</f>
        <v>115.92</v>
      </c>
      <c r="M14" s="39">
        <v>0.1288</v>
      </c>
      <c r="N14" s="33">
        <f>MAX(0,MIN(N$9-2000,13000))</f>
        <v>1800</v>
      </c>
      <c r="O14" s="38">
        <f>ROUND(M14*N14,2)</f>
        <v>231.84</v>
      </c>
      <c r="P14" s="39">
        <v>0.1288</v>
      </c>
      <c r="Q14" s="33">
        <f>MAX(0,MIN(Q$9-2000,13000))</f>
        <v>2600</v>
      </c>
      <c r="R14" s="38">
        <f>ROUND(P14*Q14,2)</f>
        <v>334.88</v>
      </c>
      <c r="S14" s="39">
        <v>0.1288</v>
      </c>
      <c r="T14" s="33">
        <f>MAX(0,MIN(T$9-2000,13000))</f>
        <v>7600</v>
      </c>
      <c r="U14" s="38">
        <f>ROUND(S14*T14,2)</f>
        <v>978.88</v>
      </c>
      <c r="V14" s="39">
        <v>0.1288</v>
      </c>
      <c r="W14" s="33">
        <f>MAX(0,MIN(W$9-2000,13000))</f>
        <v>9100</v>
      </c>
      <c r="X14" s="38">
        <f>ROUND(V14*W14,2)</f>
        <v>1172.08</v>
      </c>
      <c r="Y14" s="39">
        <v>0.1288</v>
      </c>
      <c r="Z14" s="33">
        <f>MAX(0,MIN(Z$9-2000,13000))</f>
        <v>13000</v>
      </c>
      <c r="AA14" s="38">
        <f>ROUND(Y14*Z14,2)</f>
        <v>1674.4</v>
      </c>
      <c r="AB14" s="39">
        <v>0.1288</v>
      </c>
      <c r="AC14" s="33">
        <f>MAX(0,MIN(AC$9-2000,13000))</f>
        <v>4700</v>
      </c>
      <c r="AD14" s="38">
        <f>ROUND(AB14*AC14,2)</f>
        <v>605.36</v>
      </c>
      <c r="AE14" s="39">
        <v>0.1288</v>
      </c>
      <c r="AF14" s="33">
        <f>MAX(0,MIN(AF$9-2000,13000))</f>
        <v>10400</v>
      </c>
      <c r="AG14" s="38">
        <f>ROUND(AE14*AF14,2)</f>
        <v>1339.52</v>
      </c>
      <c r="AH14" s="39">
        <v>0.1288</v>
      </c>
      <c r="AI14" s="33">
        <f>MAX(0,MIN(AI$9-2000,13000))</f>
        <v>3400</v>
      </c>
      <c r="AJ14" s="38">
        <f>ROUND(AH14*AI14,2)</f>
        <v>437.92</v>
      </c>
      <c r="AK14" s="39">
        <v>0.1288</v>
      </c>
      <c r="AL14" s="33">
        <f>MAX(0,MIN(AL$9-2000,13000))</f>
        <v>1000</v>
      </c>
      <c r="AM14" s="38">
        <f>ROUND(AK14*AL14,2)</f>
        <v>128.80000000000001</v>
      </c>
    </row>
    <row r="15" spans="1:39" x14ac:dyDescent="0.35">
      <c r="B15" s="66" t="s">
        <v>33</v>
      </c>
      <c r="C15" s="67"/>
      <c r="D15" s="39">
        <v>0.15679999999999999</v>
      </c>
      <c r="E15" s="33">
        <f>MAX(0,MIN(E$9-15000,5000))</f>
        <v>0</v>
      </c>
      <c r="F15" s="38">
        <f>ROUND(D15*E15,2)</f>
        <v>0</v>
      </c>
      <c r="G15" s="39">
        <v>0.15679999999999999</v>
      </c>
      <c r="H15" s="33">
        <f>MAX(0,MIN(H$9-15000,5000))</f>
        <v>0</v>
      </c>
      <c r="I15" s="38">
        <f>ROUND(G15*H15,2)</f>
        <v>0</v>
      </c>
      <c r="J15" s="39">
        <v>0.15679999999999999</v>
      </c>
      <c r="K15" s="33">
        <f>MAX(0,MIN(K$9-15000,5000))</f>
        <v>0</v>
      </c>
      <c r="L15" s="38">
        <f>ROUND(J15*K15,2)</f>
        <v>0</v>
      </c>
      <c r="M15" s="39">
        <v>0.15679999999999999</v>
      </c>
      <c r="N15" s="33">
        <f>MAX(0,MIN(N$9-15000,5000))</f>
        <v>0</v>
      </c>
      <c r="O15" s="38">
        <f>ROUND(M15*N15,2)</f>
        <v>0</v>
      </c>
      <c r="P15" s="39">
        <v>0.15679999999999999</v>
      </c>
      <c r="Q15" s="33">
        <f>MAX(0,MIN(Q$9-15000,5000))</f>
        <v>0</v>
      </c>
      <c r="R15" s="38">
        <f>ROUND(P15*Q15,2)</f>
        <v>0</v>
      </c>
      <c r="S15" s="39">
        <v>0.15679999999999999</v>
      </c>
      <c r="T15" s="33">
        <f>MAX(0,MIN(T$9-15000,5000))</f>
        <v>0</v>
      </c>
      <c r="U15" s="38">
        <f>ROUND(S15*T15,2)</f>
        <v>0</v>
      </c>
      <c r="V15" s="39">
        <v>0.15679999999999999</v>
      </c>
      <c r="W15" s="33">
        <f>MAX(0,MIN(W$9-15000,5000))</f>
        <v>0</v>
      </c>
      <c r="X15" s="38">
        <f>ROUND(V15*W15,2)</f>
        <v>0</v>
      </c>
      <c r="Y15" s="39">
        <v>0.15679999999999999</v>
      </c>
      <c r="Z15" s="33">
        <f>MAX(0,MIN(Z$9-15000,5000))</f>
        <v>2700</v>
      </c>
      <c r="AA15" s="38">
        <f>ROUND(Y15*Z15,2)</f>
        <v>423.36</v>
      </c>
      <c r="AB15" s="39">
        <v>0.15679999999999999</v>
      </c>
      <c r="AC15" s="33">
        <f>MAX(0,MIN(AC$9-15000,5000))</f>
        <v>0</v>
      </c>
      <c r="AD15" s="38">
        <f>ROUND(AB15*AC15,2)</f>
        <v>0</v>
      </c>
      <c r="AE15" s="39">
        <v>0.15679999999999999</v>
      </c>
      <c r="AF15" s="33">
        <f>MAX(0,MIN(AF$9-15000,5000))</f>
        <v>0</v>
      </c>
      <c r="AG15" s="38">
        <f>ROUND(AE15*AF15,2)</f>
        <v>0</v>
      </c>
      <c r="AH15" s="39">
        <v>0.15679999999999999</v>
      </c>
      <c r="AI15" s="33">
        <f>MAX(0,MIN(AI$9-15000,5000))</f>
        <v>0</v>
      </c>
      <c r="AJ15" s="38">
        <f>ROUND(AH15*AI15,2)</f>
        <v>0</v>
      </c>
      <c r="AK15" s="39">
        <v>0.15679999999999999</v>
      </c>
      <c r="AL15" s="33">
        <f>MAX(0,MIN(AL$9-15000,5000))</f>
        <v>0</v>
      </c>
      <c r="AM15" s="38">
        <f>ROUND(AK15*AL15,2)</f>
        <v>0</v>
      </c>
    </row>
    <row r="16" spans="1:39" x14ac:dyDescent="0.35">
      <c r="B16" s="66" t="s">
        <v>35</v>
      </c>
      <c r="C16" s="67"/>
      <c r="D16" s="39">
        <v>0.12859999999999999</v>
      </c>
      <c r="E16" s="33">
        <f>MAX(0,E$9-20000)</f>
        <v>0</v>
      </c>
      <c r="F16" s="38">
        <f>ROUND(D16*E16,2)</f>
        <v>0</v>
      </c>
      <c r="G16" s="39">
        <v>0.12859999999999999</v>
      </c>
      <c r="H16" s="33">
        <f>MAX(0,H$9-20000)</f>
        <v>0</v>
      </c>
      <c r="I16" s="38">
        <f>ROUND(G16*H16,2)</f>
        <v>0</v>
      </c>
      <c r="J16" s="39">
        <v>0.12859999999999999</v>
      </c>
      <c r="K16" s="33">
        <f>MAX(0,K$9-20000)</f>
        <v>0</v>
      </c>
      <c r="L16" s="38">
        <f>ROUND(J16*K16,2)</f>
        <v>0</v>
      </c>
      <c r="M16" s="39">
        <v>0.12859999999999999</v>
      </c>
      <c r="N16" s="33">
        <f>MAX(0,N$9-20000)</f>
        <v>0</v>
      </c>
      <c r="O16" s="38">
        <f>ROUND(M16*N16,2)</f>
        <v>0</v>
      </c>
      <c r="P16" s="39">
        <v>0.12859999999999999</v>
      </c>
      <c r="Q16" s="33">
        <f>MAX(0,Q$9-20000)</f>
        <v>0</v>
      </c>
      <c r="R16" s="38">
        <f>ROUND(P16*Q16,2)</f>
        <v>0</v>
      </c>
      <c r="S16" s="39">
        <v>0.12859999999999999</v>
      </c>
      <c r="T16" s="33">
        <f>MAX(0,T$9-20000)</f>
        <v>0</v>
      </c>
      <c r="U16" s="38">
        <f>ROUND(S16*T16,2)</f>
        <v>0</v>
      </c>
      <c r="V16" s="39">
        <v>0.12859999999999999</v>
      </c>
      <c r="W16" s="33">
        <f>MAX(0,W$9-20000)</f>
        <v>0</v>
      </c>
      <c r="X16" s="38">
        <f>ROUND(V16*W16,2)</f>
        <v>0</v>
      </c>
      <c r="Y16" s="39">
        <v>0.12859999999999999</v>
      </c>
      <c r="Z16" s="33">
        <f>MAX(0,Z$9-20000)</f>
        <v>0</v>
      </c>
      <c r="AA16" s="38">
        <f>ROUND(Y16*Z16,2)</f>
        <v>0</v>
      </c>
      <c r="AB16" s="39">
        <v>0.12859999999999999</v>
      </c>
      <c r="AC16" s="33">
        <f>MAX(0,AC$9-20000)</f>
        <v>0</v>
      </c>
      <c r="AD16" s="38">
        <f>ROUND(AB16*AC16,2)</f>
        <v>0</v>
      </c>
      <c r="AE16" s="39">
        <v>0.12859999999999999</v>
      </c>
      <c r="AF16" s="33">
        <f>MAX(0,AF$9-20000)</f>
        <v>0</v>
      </c>
      <c r="AG16" s="38">
        <f>ROUND(AE16*AF16,2)</f>
        <v>0</v>
      </c>
      <c r="AH16" s="39">
        <v>0.12859999999999999</v>
      </c>
      <c r="AI16" s="33">
        <f>MAX(0,AI$9-20000)</f>
        <v>0</v>
      </c>
      <c r="AJ16" s="38">
        <f>ROUND(AH16*AI16,2)</f>
        <v>0</v>
      </c>
      <c r="AK16" s="39">
        <v>0.12859999999999999</v>
      </c>
      <c r="AL16" s="33">
        <f>MAX(0,AL$9-20000)</f>
        <v>0</v>
      </c>
      <c r="AM16" s="38">
        <f>ROUND(AK16*AL16,2)</f>
        <v>0</v>
      </c>
    </row>
    <row r="17" spans="1:39" x14ac:dyDescent="0.35">
      <c r="B17" s="68" t="s">
        <v>10</v>
      </c>
      <c r="C17" s="68"/>
      <c r="D17" s="40"/>
      <c r="E17" s="41">
        <f>SUM(E13:E16)</f>
        <v>5600</v>
      </c>
      <c r="F17" s="42">
        <f>SUM(F12:F16)</f>
        <v>1084.9100000000001</v>
      </c>
      <c r="G17" s="40"/>
      <c r="H17" s="41">
        <f>SUM(H13:H16)</f>
        <v>2700</v>
      </c>
      <c r="I17" s="42">
        <f>SUM(I12:I16)</f>
        <v>711.39</v>
      </c>
      <c r="J17" s="40"/>
      <c r="K17" s="41">
        <f>SUM(K13:K16)</f>
        <v>2900</v>
      </c>
      <c r="L17" s="42">
        <f>SUM(L12:L16)</f>
        <v>737.15</v>
      </c>
      <c r="M17" s="40"/>
      <c r="N17" s="41">
        <f>SUM(N13:N16)</f>
        <v>3800</v>
      </c>
      <c r="O17" s="42">
        <f>SUM(O12:O16)</f>
        <v>853.07</v>
      </c>
      <c r="P17" s="40"/>
      <c r="Q17" s="41">
        <f>SUM(Q13:Q16)</f>
        <v>4600</v>
      </c>
      <c r="R17" s="42">
        <f>SUM(R12:R16)</f>
        <v>956.11</v>
      </c>
      <c r="S17" s="40"/>
      <c r="T17" s="41">
        <f>SUM(T13:T16)</f>
        <v>9600</v>
      </c>
      <c r="U17" s="42">
        <f>SUM(U12:U16)</f>
        <v>1600.1100000000001</v>
      </c>
      <c r="V17" s="40"/>
      <c r="W17" s="41">
        <f>SUM(W13:W16)</f>
        <v>11100</v>
      </c>
      <c r="X17" s="42">
        <f>SUM(X12:X16)</f>
        <v>1793.31</v>
      </c>
      <c r="Y17" s="40"/>
      <c r="Z17" s="41">
        <f>SUM(Z13:Z16)</f>
        <v>17700</v>
      </c>
      <c r="AA17" s="42">
        <f>SUM(AA12:AA16)</f>
        <v>2600.7500000000005</v>
      </c>
      <c r="AB17" s="40"/>
      <c r="AC17" s="41">
        <f>SUM(AC13:AC16)</f>
        <v>6700</v>
      </c>
      <c r="AD17" s="42">
        <f>SUM(AD12:AD16)</f>
        <v>1152.69</v>
      </c>
      <c r="AE17" s="40"/>
      <c r="AF17" s="41">
        <f>SUM(AF13:AF16)</f>
        <v>12400</v>
      </c>
      <c r="AG17" s="42">
        <f>SUM(AG12:AG16)</f>
        <v>1886.85</v>
      </c>
      <c r="AH17" s="40"/>
      <c r="AI17" s="41">
        <f>SUM(AI13:AI16)</f>
        <v>5400</v>
      </c>
      <c r="AJ17" s="42">
        <f>SUM(AJ12:AJ16)</f>
        <v>985.25</v>
      </c>
      <c r="AK17" s="40"/>
      <c r="AL17" s="41">
        <f>SUM(AL13:AL16)</f>
        <v>3000</v>
      </c>
      <c r="AM17" s="42">
        <f>SUM(AM12:AM16)</f>
        <v>676.12999999999988</v>
      </c>
    </row>
    <row r="18" spans="1:39" x14ac:dyDescent="0.35">
      <c r="B18" s="44"/>
      <c r="C18" s="44"/>
      <c r="D18" s="43"/>
      <c r="E18" s="44"/>
      <c r="F18" s="45"/>
      <c r="G18" s="43"/>
      <c r="H18" s="44"/>
      <c r="I18" s="45"/>
      <c r="J18" s="43"/>
      <c r="K18" s="44"/>
      <c r="L18" s="45"/>
      <c r="M18" s="43"/>
      <c r="N18" s="44"/>
      <c r="O18" s="45"/>
      <c r="P18" s="43"/>
      <c r="Q18" s="44"/>
      <c r="R18" s="45"/>
      <c r="S18" s="43"/>
      <c r="T18" s="44"/>
      <c r="U18" s="45"/>
      <c r="V18" s="43"/>
      <c r="W18" s="44"/>
      <c r="X18" s="45"/>
      <c r="Y18" s="43"/>
      <c r="Z18" s="44"/>
      <c r="AA18" s="45"/>
      <c r="AB18" s="43"/>
      <c r="AC18" s="44"/>
      <c r="AD18" s="45"/>
      <c r="AE18" s="43"/>
      <c r="AF18" s="44"/>
      <c r="AG18" s="45"/>
      <c r="AH18" s="43"/>
      <c r="AI18" s="44"/>
      <c r="AJ18" s="45"/>
      <c r="AK18" s="43"/>
      <c r="AL18" s="44"/>
      <c r="AM18" s="45"/>
    </row>
    <row r="19" spans="1:39" x14ac:dyDescent="0.35">
      <c r="B19" s="44" t="s">
        <v>11</v>
      </c>
      <c r="C19" s="36"/>
      <c r="D19" s="32"/>
      <c r="E19" s="36"/>
      <c r="F19" s="34"/>
      <c r="G19" s="32"/>
      <c r="H19" s="36"/>
      <c r="I19" s="34"/>
      <c r="J19" s="32"/>
      <c r="K19" s="36"/>
      <c r="L19" s="34"/>
      <c r="M19" s="32"/>
      <c r="N19" s="36"/>
      <c r="O19" s="34"/>
      <c r="P19" s="32"/>
      <c r="Q19" s="36"/>
      <c r="R19" s="34"/>
      <c r="S19" s="32"/>
      <c r="T19" s="36"/>
      <c r="U19" s="34"/>
      <c r="V19" s="32"/>
      <c r="W19" s="36"/>
      <c r="X19" s="34"/>
      <c r="Y19" s="32"/>
      <c r="Z19" s="36"/>
      <c r="AA19" s="34"/>
      <c r="AB19" s="32"/>
      <c r="AC19" s="36"/>
      <c r="AD19" s="34"/>
      <c r="AE19" s="32"/>
      <c r="AF19" s="36"/>
      <c r="AG19" s="34"/>
      <c r="AH19" s="32"/>
      <c r="AI19" s="36"/>
      <c r="AJ19" s="34"/>
      <c r="AK19" s="32"/>
      <c r="AL19" s="36"/>
      <c r="AM19" s="34"/>
    </row>
    <row r="20" spans="1:39" x14ac:dyDescent="0.35">
      <c r="B20" s="66" t="s">
        <v>12</v>
      </c>
      <c r="C20" s="69"/>
      <c r="D20" s="46">
        <v>0.41649999999999998</v>
      </c>
      <c r="E20" s="47">
        <f>F17</f>
        <v>1084.9100000000001</v>
      </c>
      <c r="F20" s="38">
        <f>ROUND(D20*E20,2)</f>
        <v>451.87</v>
      </c>
      <c r="G20" s="46">
        <v>0.41649999999999998</v>
      </c>
      <c r="H20" s="47">
        <f>I17</f>
        <v>711.39</v>
      </c>
      <c r="I20" s="38">
        <f>ROUND(G20*H20,2)</f>
        <v>296.29000000000002</v>
      </c>
      <c r="J20" s="48">
        <f>0.3408+0.0185</f>
        <v>0.35930000000000001</v>
      </c>
      <c r="K20" s="47">
        <f>L17</f>
        <v>737.15</v>
      </c>
      <c r="L20" s="38">
        <f>ROUND(J20*K20,2)</f>
        <v>264.86</v>
      </c>
      <c r="M20" s="46">
        <f>J20</f>
        <v>0.35930000000000001</v>
      </c>
      <c r="N20" s="47">
        <f>O17</f>
        <v>853.07</v>
      </c>
      <c r="O20" s="38">
        <f>ROUND(M20*N20,2)</f>
        <v>306.51</v>
      </c>
      <c r="P20" s="46">
        <f>M20</f>
        <v>0.35930000000000001</v>
      </c>
      <c r="Q20" s="47">
        <f>R17</f>
        <v>956.11</v>
      </c>
      <c r="R20" s="38">
        <f>ROUND(P20*Q20,2)</f>
        <v>343.53</v>
      </c>
      <c r="S20" s="46">
        <f>P20</f>
        <v>0.35930000000000001</v>
      </c>
      <c r="T20" s="47">
        <f>U17</f>
        <v>1600.1100000000001</v>
      </c>
      <c r="U20" s="38">
        <f>ROUND(S20*T20,2)</f>
        <v>574.91999999999996</v>
      </c>
      <c r="V20" s="46">
        <f>S20</f>
        <v>0.35930000000000001</v>
      </c>
      <c r="W20" s="47">
        <f>X17</f>
        <v>1793.31</v>
      </c>
      <c r="X20" s="38">
        <f>ROUND(V20*W20,2)</f>
        <v>644.34</v>
      </c>
      <c r="Y20" s="46">
        <f>V20</f>
        <v>0.35930000000000001</v>
      </c>
      <c r="Z20" s="47">
        <f>AA17</f>
        <v>2600.7500000000005</v>
      </c>
      <c r="AA20" s="38">
        <f>ROUND(Y20*Z20,2)</f>
        <v>934.45</v>
      </c>
      <c r="AB20" s="46">
        <f>Y20</f>
        <v>0.35930000000000001</v>
      </c>
      <c r="AC20" s="47">
        <f>AD17</f>
        <v>1152.69</v>
      </c>
      <c r="AD20" s="38">
        <f>ROUND(AB20*AC20,2)</f>
        <v>414.16</v>
      </c>
      <c r="AE20" s="48">
        <f>0.3484+0.0301</f>
        <v>0.3785</v>
      </c>
      <c r="AF20" s="47">
        <f>AG17</f>
        <v>1886.85</v>
      </c>
      <c r="AG20" s="38">
        <f>ROUND(AE20*AF20,2)</f>
        <v>714.17</v>
      </c>
      <c r="AH20" s="46">
        <f>AE20</f>
        <v>0.3785</v>
      </c>
      <c r="AI20" s="47">
        <f>AJ17</f>
        <v>985.25</v>
      </c>
      <c r="AJ20" s="38">
        <f>ROUND(AH20*AI20,2)</f>
        <v>372.92</v>
      </c>
      <c r="AK20" s="46">
        <f>AH20</f>
        <v>0.3785</v>
      </c>
      <c r="AL20" s="47">
        <f>AM17</f>
        <v>676.12999999999988</v>
      </c>
      <c r="AM20" s="38">
        <f>ROUND(AK20*AL20,2)</f>
        <v>255.92</v>
      </c>
    </row>
    <row r="21" spans="1:39" x14ac:dyDescent="0.35">
      <c r="B21" s="66" t="s">
        <v>13</v>
      </c>
      <c r="C21" s="69"/>
      <c r="D21" s="46">
        <v>8.3000000000000004E-2</v>
      </c>
      <c r="E21" s="47">
        <f>F17</f>
        <v>1084.9100000000001</v>
      </c>
      <c r="F21" s="38">
        <f>ROUND(D21*E21,2)</f>
        <v>90.05</v>
      </c>
      <c r="G21" s="46">
        <v>8.3000000000000004E-2</v>
      </c>
      <c r="H21" s="47">
        <f>I17</f>
        <v>711.39</v>
      </c>
      <c r="I21" s="38">
        <f>ROUND(G21*H21,2)</f>
        <v>59.05</v>
      </c>
      <c r="J21" s="46">
        <v>8.3000000000000004E-2</v>
      </c>
      <c r="K21" s="47">
        <f>L17</f>
        <v>737.15</v>
      </c>
      <c r="L21" s="38">
        <f>ROUND(J21*K21,2)</f>
        <v>61.18</v>
      </c>
      <c r="M21" s="46">
        <f t="shared" ref="M21:M23" si="0">J21</f>
        <v>8.3000000000000004E-2</v>
      </c>
      <c r="N21" s="47">
        <f>O17</f>
        <v>853.07</v>
      </c>
      <c r="O21" s="38">
        <f>ROUND(M21*N21,2)</f>
        <v>70.8</v>
      </c>
      <c r="P21" s="46">
        <f t="shared" ref="P21:P23" si="1">M21</f>
        <v>8.3000000000000004E-2</v>
      </c>
      <c r="Q21" s="47">
        <f>R17</f>
        <v>956.11</v>
      </c>
      <c r="R21" s="38">
        <f>ROUND(P21*Q21,2)</f>
        <v>79.36</v>
      </c>
      <c r="S21" s="46">
        <f t="shared" ref="S21:S23" si="2">P21</f>
        <v>8.3000000000000004E-2</v>
      </c>
      <c r="T21" s="47">
        <f>U17</f>
        <v>1600.1100000000001</v>
      </c>
      <c r="U21" s="38">
        <f>ROUND(S21*T21,2)</f>
        <v>132.81</v>
      </c>
      <c r="V21" s="48">
        <f>0.083+-0.0457</f>
        <v>3.7300000000000007E-2</v>
      </c>
      <c r="W21" s="47">
        <f>X17</f>
        <v>1793.31</v>
      </c>
      <c r="X21" s="38">
        <f>ROUND(V21*W21,2)</f>
        <v>66.89</v>
      </c>
      <c r="Y21" s="46">
        <f>V21</f>
        <v>3.7300000000000007E-2</v>
      </c>
      <c r="Z21" s="47">
        <f>AA17</f>
        <v>2600.7500000000005</v>
      </c>
      <c r="AA21" s="38">
        <f>ROUND(Y21*Z21,2)</f>
        <v>97.01</v>
      </c>
      <c r="AB21" s="46">
        <f>Y21</f>
        <v>3.7300000000000007E-2</v>
      </c>
      <c r="AC21" s="47">
        <f>AD17</f>
        <v>1152.69</v>
      </c>
      <c r="AD21" s="38">
        <f>ROUND(AB21*AC21,2)</f>
        <v>43</v>
      </c>
      <c r="AE21" s="46">
        <f>AB21</f>
        <v>3.7300000000000007E-2</v>
      </c>
      <c r="AF21" s="47">
        <f>AG17</f>
        <v>1886.85</v>
      </c>
      <c r="AG21" s="38">
        <f>ROUND(AE21*AF21,2)</f>
        <v>70.38</v>
      </c>
      <c r="AH21" s="48">
        <v>8.3000000000000004E-2</v>
      </c>
      <c r="AI21" s="47">
        <f>AJ17</f>
        <v>985.25</v>
      </c>
      <c r="AJ21" s="38">
        <f>ROUND(AH21*AI21,2)</f>
        <v>81.78</v>
      </c>
      <c r="AK21" s="49">
        <f>AH21</f>
        <v>8.3000000000000004E-2</v>
      </c>
      <c r="AL21" s="47">
        <f>AM17</f>
        <v>676.12999999999988</v>
      </c>
      <c r="AM21" s="38">
        <f>ROUND(AK21*AL21,2)</f>
        <v>56.12</v>
      </c>
    </row>
    <row r="22" spans="1:39" x14ac:dyDescent="0.35">
      <c r="B22" s="66" t="s">
        <v>14</v>
      </c>
      <c r="C22" s="47"/>
      <c r="D22" s="37">
        <v>0</v>
      </c>
      <c r="E22" s="33">
        <f>E$9</f>
        <v>5600</v>
      </c>
      <c r="F22" s="38">
        <f>ROUND(D22*E22,2)</f>
        <v>0</v>
      </c>
      <c r="G22" s="37">
        <v>0</v>
      </c>
      <c r="H22" s="33">
        <f>H$9</f>
        <v>2700</v>
      </c>
      <c r="I22" s="38">
        <f>ROUND(G22*H22,2)</f>
        <v>0</v>
      </c>
      <c r="J22" s="37">
        <v>0</v>
      </c>
      <c r="K22" s="33">
        <f>K$9</f>
        <v>2900</v>
      </c>
      <c r="L22" s="38">
        <f>ROUND(J22*K22,2)</f>
        <v>0</v>
      </c>
      <c r="M22" s="37">
        <f t="shared" si="0"/>
        <v>0</v>
      </c>
      <c r="N22" s="33">
        <f>N$9</f>
        <v>3800</v>
      </c>
      <c r="O22" s="38">
        <f>ROUND(M22*N22,2)</f>
        <v>0</v>
      </c>
      <c r="P22" s="37">
        <f t="shared" si="1"/>
        <v>0</v>
      </c>
      <c r="Q22" s="33">
        <f>Q$9</f>
        <v>4600</v>
      </c>
      <c r="R22" s="38">
        <f>ROUND(P22*Q22,2)</f>
        <v>0</v>
      </c>
      <c r="S22" s="37">
        <f t="shared" si="2"/>
        <v>0</v>
      </c>
      <c r="T22" s="33">
        <f>T$9</f>
        <v>9600</v>
      </c>
      <c r="U22" s="38">
        <f>ROUND(S22*T22,2)</f>
        <v>0</v>
      </c>
      <c r="V22" s="37">
        <f t="shared" ref="V22:V23" si="3">S22</f>
        <v>0</v>
      </c>
      <c r="W22" s="33">
        <f>W$9</f>
        <v>11100</v>
      </c>
      <c r="X22" s="38">
        <f>ROUND(V22*W22,2)</f>
        <v>0</v>
      </c>
      <c r="Y22" s="37">
        <f t="shared" ref="Y22" si="4">V22</f>
        <v>0</v>
      </c>
      <c r="Z22" s="33">
        <f>Z$9</f>
        <v>17700</v>
      </c>
      <c r="AA22" s="38">
        <f>ROUND(Y22*Z22,2)</f>
        <v>0</v>
      </c>
      <c r="AB22" s="37">
        <f>Y22</f>
        <v>0</v>
      </c>
      <c r="AC22" s="33">
        <f>AC$9</f>
        <v>6700</v>
      </c>
      <c r="AD22" s="38">
        <f>ROUND(AB22*AC22,2)</f>
        <v>0</v>
      </c>
      <c r="AE22" s="37">
        <f>AB22</f>
        <v>0</v>
      </c>
      <c r="AF22" s="33">
        <f>AF$9</f>
        <v>12400</v>
      </c>
      <c r="AG22" s="38">
        <f>ROUND(AE22*AF22,2)</f>
        <v>0</v>
      </c>
      <c r="AH22" s="37">
        <f>AE22</f>
        <v>0</v>
      </c>
      <c r="AI22" s="33">
        <f>AI$9</f>
        <v>5400</v>
      </c>
      <c r="AJ22" s="38">
        <f>ROUND(AH22*AI22,2)</f>
        <v>0</v>
      </c>
      <c r="AK22" s="37">
        <f>AH22</f>
        <v>0</v>
      </c>
      <c r="AL22" s="33">
        <f>AL$9</f>
        <v>3000</v>
      </c>
      <c r="AM22" s="38">
        <f>ROUND(AK22*AL22,2)</f>
        <v>0</v>
      </c>
    </row>
    <row r="23" spans="1:39" x14ac:dyDescent="0.35">
      <c r="B23" s="66" t="s">
        <v>16</v>
      </c>
      <c r="C23" s="47"/>
      <c r="D23" s="39">
        <v>0</v>
      </c>
      <c r="E23" s="33">
        <f>E$9</f>
        <v>5600</v>
      </c>
      <c r="F23" s="38">
        <f>ROUND(D23*E23,2)</f>
        <v>0</v>
      </c>
      <c r="G23" s="39">
        <v>0</v>
      </c>
      <c r="H23" s="33">
        <f>H$9</f>
        <v>2700</v>
      </c>
      <c r="I23" s="38">
        <f>ROUND(G23*H23,2)</f>
        <v>0</v>
      </c>
      <c r="J23" s="50">
        <v>8.6499999999999997E-3</v>
      </c>
      <c r="K23" s="33">
        <f>K$9</f>
        <v>2900</v>
      </c>
      <c r="L23" s="38">
        <f>ROUND(J23*K23,2)</f>
        <v>25.09</v>
      </c>
      <c r="M23" s="39">
        <f t="shared" si="0"/>
        <v>8.6499999999999997E-3</v>
      </c>
      <c r="N23" s="33">
        <f>N$9</f>
        <v>3800</v>
      </c>
      <c r="O23" s="38">
        <f>ROUND(M23*N23,2)</f>
        <v>32.869999999999997</v>
      </c>
      <c r="P23" s="39">
        <f t="shared" si="1"/>
        <v>8.6499999999999997E-3</v>
      </c>
      <c r="Q23" s="33">
        <f>Q$9</f>
        <v>4600</v>
      </c>
      <c r="R23" s="38">
        <f>ROUND(P23*Q23,2)</f>
        <v>39.79</v>
      </c>
      <c r="S23" s="39">
        <f t="shared" si="2"/>
        <v>8.6499999999999997E-3</v>
      </c>
      <c r="T23" s="33">
        <f>T$9</f>
        <v>9600</v>
      </c>
      <c r="U23" s="38">
        <f>ROUND(S23*T23,2)</f>
        <v>83.04</v>
      </c>
      <c r="V23" s="39">
        <f t="shared" si="3"/>
        <v>8.6499999999999997E-3</v>
      </c>
      <c r="W23" s="33">
        <f>W$9</f>
        <v>11100</v>
      </c>
      <c r="X23" s="38">
        <f>ROUND(V23*W23,2)</f>
        <v>96.02</v>
      </c>
      <c r="Y23" s="50">
        <v>1.635E-2</v>
      </c>
      <c r="Z23" s="33">
        <f>Z$9</f>
        <v>17700</v>
      </c>
      <c r="AA23" s="38">
        <f>ROUND(Y23*Z23,2)</f>
        <v>289.39999999999998</v>
      </c>
      <c r="AB23" s="51">
        <f>Y23</f>
        <v>1.635E-2</v>
      </c>
      <c r="AC23" s="33">
        <f>AC$9</f>
        <v>6700</v>
      </c>
      <c r="AD23" s="38">
        <f>ROUND(AB23*AC23,2)</f>
        <v>109.55</v>
      </c>
      <c r="AE23" s="51">
        <f>AB23</f>
        <v>1.635E-2</v>
      </c>
      <c r="AF23" s="33">
        <f>AF$9</f>
        <v>12400</v>
      </c>
      <c r="AG23" s="38">
        <f>ROUND(AE23*AF23,2)</f>
        <v>202.74</v>
      </c>
      <c r="AH23" s="51">
        <f>AE23</f>
        <v>1.635E-2</v>
      </c>
      <c r="AI23" s="33">
        <f>AI$9</f>
        <v>5400</v>
      </c>
      <c r="AJ23" s="38">
        <f>ROUND(AH23*AI23,2)</f>
        <v>88.29</v>
      </c>
      <c r="AK23" s="51">
        <f>AH23</f>
        <v>1.635E-2</v>
      </c>
      <c r="AL23" s="33">
        <f>AL$9</f>
        <v>3000</v>
      </c>
      <c r="AM23" s="38">
        <f>ROUND(AK23*AL23,2)</f>
        <v>49.05</v>
      </c>
    </row>
    <row r="24" spans="1:39" x14ac:dyDescent="0.35">
      <c r="B24" s="68" t="s">
        <v>17</v>
      </c>
      <c r="C24" s="70"/>
      <c r="D24" s="52"/>
      <c r="E24" s="41"/>
      <c r="F24" s="42">
        <f>SUM(F17:F23)</f>
        <v>1626.8300000000002</v>
      </c>
      <c r="G24" s="52"/>
      <c r="H24" s="41"/>
      <c r="I24" s="42">
        <f>SUM(I17:I23)</f>
        <v>1066.73</v>
      </c>
      <c r="J24" s="52"/>
      <c r="K24" s="41"/>
      <c r="L24" s="42">
        <f>SUM(L17:L23)</f>
        <v>1088.28</v>
      </c>
      <c r="M24" s="52"/>
      <c r="N24" s="41"/>
      <c r="O24" s="42">
        <f>SUM(O17:O23)</f>
        <v>1263.2499999999998</v>
      </c>
      <c r="P24" s="52"/>
      <c r="Q24" s="41"/>
      <c r="R24" s="42">
        <f>SUM(R17:R23)</f>
        <v>1418.7899999999997</v>
      </c>
      <c r="S24" s="52"/>
      <c r="T24" s="41"/>
      <c r="U24" s="42">
        <f>SUM(U17:U23)</f>
        <v>2390.88</v>
      </c>
      <c r="V24" s="52"/>
      <c r="W24" s="41"/>
      <c r="X24" s="42">
        <f>SUM(X17:X23)</f>
        <v>2600.56</v>
      </c>
      <c r="Y24" s="52"/>
      <c r="Z24" s="41"/>
      <c r="AA24" s="42">
        <f>SUM(AA17:AA23)</f>
        <v>3921.610000000001</v>
      </c>
      <c r="AB24" s="52"/>
      <c r="AC24" s="41"/>
      <c r="AD24" s="42">
        <f>SUM(AD17:AD23)</f>
        <v>1719.4</v>
      </c>
      <c r="AE24" s="52"/>
      <c r="AF24" s="41"/>
      <c r="AG24" s="42">
        <f>SUM(AG17:AG23)</f>
        <v>2874.1400000000003</v>
      </c>
      <c r="AH24" s="52"/>
      <c r="AI24" s="41"/>
      <c r="AJ24" s="42">
        <f>SUM(AJ17:AJ23)</f>
        <v>1528.24</v>
      </c>
      <c r="AK24" s="52"/>
      <c r="AL24" s="41"/>
      <c r="AM24" s="42">
        <f>SUM(AM17:AM23)</f>
        <v>1037.2199999999998</v>
      </c>
    </row>
    <row r="25" spans="1:39" x14ac:dyDescent="0.35">
      <c r="B25" s="36"/>
      <c r="C25" s="36"/>
      <c r="D25" s="32"/>
      <c r="E25" s="36"/>
      <c r="F25" s="34"/>
      <c r="G25" s="32"/>
      <c r="H25" s="36"/>
      <c r="I25" s="34"/>
      <c r="J25" s="32"/>
      <c r="K25" s="36"/>
      <c r="L25" s="34"/>
      <c r="M25" s="32"/>
      <c r="N25" s="36"/>
      <c r="O25" s="34"/>
      <c r="P25" s="32"/>
      <c r="Q25" s="36"/>
      <c r="R25" s="34"/>
      <c r="S25" s="32"/>
      <c r="T25" s="36"/>
      <c r="U25" s="34"/>
      <c r="V25" s="32"/>
      <c r="W25" s="36"/>
      <c r="X25" s="34"/>
      <c r="Y25" s="32"/>
      <c r="Z25" s="36"/>
      <c r="AA25" s="34"/>
      <c r="AB25" s="32"/>
      <c r="AC25" s="36"/>
      <c r="AD25" s="34"/>
      <c r="AE25" s="32"/>
      <c r="AF25" s="36"/>
      <c r="AG25" s="34"/>
      <c r="AH25" s="32"/>
      <c r="AI25" s="36"/>
      <c r="AJ25" s="34"/>
      <c r="AK25" s="32"/>
      <c r="AL25" s="36"/>
      <c r="AM25" s="34"/>
    </row>
    <row r="26" spans="1:39" x14ac:dyDescent="0.35">
      <c r="B26" s="36" t="s">
        <v>20</v>
      </c>
      <c r="C26" s="74"/>
      <c r="D26" s="53">
        <v>0.05</v>
      </c>
      <c r="E26" s="47">
        <f>F24</f>
        <v>1626.8300000000002</v>
      </c>
      <c r="F26" s="38">
        <f>ROUND(D26*E26,2)</f>
        <v>81.34</v>
      </c>
      <c r="G26" s="53">
        <v>0.05</v>
      </c>
      <c r="H26" s="47">
        <f>I24</f>
        <v>1066.73</v>
      </c>
      <c r="I26" s="38">
        <f>ROUND(G26*H26,2)</f>
        <v>53.34</v>
      </c>
      <c r="J26" s="53">
        <v>0.05</v>
      </c>
      <c r="K26" s="47">
        <f>L24</f>
        <v>1088.28</v>
      </c>
      <c r="L26" s="38">
        <f>ROUND(J26*K26,2)</f>
        <v>54.41</v>
      </c>
      <c r="M26" s="53">
        <v>0.05</v>
      </c>
      <c r="N26" s="47">
        <f>O24</f>
        <v>1263.2499999999998</v>
      </c>
      <c r="O26" s="38">
        <f>ROUND(M26*N26,2)</f>
        <v>63.16</v>
      </c>
      <c r="P26" s="53">
        <v>0.05</v>
      </c>
      <c r="Q26" s="47">
        <f>R24</f>
        <v>1418.7899999999997</v>
      </c>
      <c r="R26" s="38">
        <f>ROUND(P26*Q26,2)</f>
        <v>70.94</v>
      </c>
      <c r="S26" s="53">
        <v>0.05</v>
      </c>
      <c r="T26" s="47">
        <f>U24</f>
        <v>2390.88</v>
      </c>
      <c r="U26" s="38">
        <f>ROUND(S26*T26,2)</f>
        <v>119.54</v>
      </c>
      <c r="V26" s="53">
        <v>0.05</v>
      </c>
      <c r="W26" s="47">
        <f>X24</f>
        <v>2600.56</v>
      </c>
      <c r="X26" s="38">
        <f>ROUND(V26*W26,2)</f>
        <v>130.03</v>
      </c>
      <c r="Y26" s="53">
        <v>0.05</v>
      </c>
      <c r="Z26" s="47">
        <f>AA24</f>
        <v>3921.610000000001</v>
      </c>
      <c r="AA26" s="38">
        <f>ROUND(Y26*Z26,2)</f>
        <v>196.08</v>
      </c>
      <c r="AB26" s="53">
        <v>0.05</v>
      </c>
      <c r="AC26" s="47">
        <f>AD24</f>
        <v>1719.4</v>
      </c>
      <c r="AD26" s="38">
        <f>ROUND(AB26*AC26,2)</f>
        <v>85.97</v>
      </c>
      <c r="AE26" s="53">
        <v>0.05</v>
      </c>
      <c r="AF26" s="47">
        <f>AG24</f>
        <v>2874.1400000000003</v>
      </c>
      <c r="AG26" s="38">
        <f>ROUND(AE26*AF26,2)</f>
        <v>143.71</v>
      </c>
      <c r="AH26" s="53">
        <v>0.05</v>
      </c>
      <c r="AI26" s="47">
        <f>AJ24</f>
        <v>1528.24</v>
      </c>
      <c r="AJ26" s="38">
        <f>ROUND(AH26*AI26,2)</f>
        <v>76.41</v>
      </c>
      <c r="AK26" s="53">
        <v>0.05</v>
      </c>
      <c r="AL26" s="47">
        <f>AM24</f>
        <v>1037.2199999999998</v>
      </c>
      <c r="AM26" s="38">
        <f>ROUND(AK26*AL26,2)</f>
        <v>51.86</v>
      </c>
    </row>
    <row r="27" spans="1:39" s="36" customFormat="1" x14ac:dyDescent="0.35">
      <c r="A27" s="61"/>
      <c r="B27" s="68" t="s">
        <v>21</v>
      </c>
      <c r="C27" s="91"/>
      <c r="D27" s="54"/>
      <c r="E27" s="55"/>
      <c r="F27" s="56">
        <f>F24+F26</f>
        <v>1708.17</v>
      </c>
      <c r="G27" s="54"/>
      <c r="H27" s="55"/>
      <c r="I27" s="56">
        <f>I24+I26</f>
        <v>1120.07</v>
      </c>
      <c r="J27" s="54"/>
      <c r="K27" s="55"/>
      <c r="L27" s="56">
        <f>L24+L26</f>
        <v>1142.69</v>
      </c>
      <c r="M27" s="54"/>
      <c r="N27" s="55"/>
      <c r="O27" s="56">
        <f>O24+O26</f>
        <v>1326.4099999999999</v>
      </c>
      <c r="P27" s="54"/>
      <c r="Q27" s="55"/>
      <c r="R27" s="56">
        <f>R24+R26</f>
        <v>1489.7299999999998</v>
      </c>
      <c r="S27" s="54"/>
      <c r="T27" s="55"/>
      <c r="U27" s="56">
        <f>U24+U26</f>
        <v>2510.42</v>
      </c>
      <c r="V27" s="54"/>
      <c r="W27" s="55"/>
      <c r="X27" s="56">
        <f>X24+X26</f>
        <v>2730.59</v>
      </c>
      <c r="Y27" s="54"/>
      <c r="Z27" s="55"/>
      <c r="AA27" s="56">
        <f>AA24+AA26</f>
        <v>4117.6900000000014</v>
      </c>
      <c r="AB27" s="54"/>
      <c r="AC27" s="55"/>
      <c r="AD27" s="56">
        <f>AD24+AD26</f>
        <v>1805.3700000000001</v>
      </c>
      <c r="AE27" s="54"/>
      <c r="AF27" s="55"/>
      <c r="AG27" s="56">
        <f>AG24+AG26</f>
        <v>3017.8500000000004</v>
      </c>
      <c r="AH27" s="54"/>
      <c r="AI27" s="55"/>
      <c r="AJ27" s="56">
        <f>AJ24+AJ26</f>
        <v>1604.65</v>
      </c>
      <c r="AK27" s="54"/>
      <c r="AL27" s="55"/>
      <c r="AM27" s="56">
        <f>AM24+AM26</f>
        <v>1089.0799999999997</v>
      </c>
    </row>
    <row r="28" spans="1:39" x14ac:dyDescent="0.35">
      <c r="B28" s="66" t="s">
        <v>18</v>
      </c>
      <c r="C28" s="77"/>
      <c r="D28" s="57">
        <v>-50</v>
      </c>
      <c r="E28" s="36">
        <v>1</v>
      </c>
      <c r="F28" s="58">
        <f>D28*E28</f>
        <v>-50</v>
      </c>
      <c r="G28" s="57">
        <v>-50</v>
      </c>
      <c r="H28" s="36">
        <v>1</v>
      </c>
      <c r="I28" s="58">
        <f>G28*H28</f>
        <v>-50</v>
      </c>
      <c r="J28" s="57">
        <v>-50</v>
      </c>
      <c r="K28" s="36">
        <v>1</v>
      </c>
      <c r="L28" s="58">
        <f>J28*K28</f>
        <v>-50</v>
      </c>
      <c r="M28" s="59"/>
      <c r="N28" s="36">
        <v>1</v>
      </c>
      <c r="O28" s="58">
        <f>M28*N28</f>
        <v>0</v>
      </c>
      <c r="P28" s="57">
        <v>-50</v>
      </c>
      <c r="Q28" s="36">
        <v>1</v>
      </c>
      <c r="R28" s="58">
        <f>P28*Q28</f>
        <v>-50</v>
      </c>
      <c r="S28" s="57">
        <v>-50</v>
      </c>
      <c r="T28" s="36">
        <v>1</v>
      </c>
      <c r="U28" s="58">
        <f>S28*T28</f>
        <v>-50</v>
      </c>
      <c r="V28" s="57">
        <v>-50</v>
      </c>
      <c r="W28" s="36">
        <v>1</v>
      </c>
      <c r="X28" s="58">
        <f>V28*W28</f>
        <v>-50</v>
      </c>
      <c r="Y28" s="57"/>
      <c r="Z28" s="36"/>
      <c r="AA28" s="58"/>
      <c r="AB28" s="57"/>
      <c r="AC28" s="36"/>
      <c r="AD28" s="58"/>
      <c r="AE28" s="57"/>
      <c r="AF28" s="36"/>
      <c r="AG28" s="58"/>
      <c r="AH28" s="57"/>
      <c r="AI28" s="36"/>
      <c r="AJ28" s="58"/>
      <c r="AK28" s="57"/>
      <c r="AL28" s="36"/>
      <c r="AM28" s="58"/>
    </row>
    <row r="29" spans="1:39" x14ac:dyDescent="0.35">
      <c r="A29" s="36"/>
      <c r="B29" s="36" t="s">
        <v>22</v>
      </c>
      <c r="C29" s="36"/>
      <c r="D29" s="32"/>
      <c r="E29" s="36"/>
      <c r="F29" s="60">
        <f>F27+F28</f>
        <v>1658.17</v>
      </c>
      <c r="G29" s="36"/>
      <c r="H29" s="36"/>
      <c r="I29" s="60">
        <f>I27+I28</f>
        <v>1070.07</v>
      </c>
      <c r="J29" s="36"/>
      <c r="K29" s="36"/>
      <c r="L29" s="60">
        <f>L27+L28</f>
        <v>1092.69</v>
      </c>
      <c r="M29" s="36"/>
      <c r="N29" s="36"/>
      <c r="O29" s="60">
        <f>O27+O28</f>
        <v>1326.4099999999999</v>
      </c>
      <c r="P29" s="36"/>
      <c r="Q29" s="36"/>
      <c r="R29" s="60">
        <f>R27+R28</f>
        <v>1439.7299999999998</v>
      </c>
      <c r="S29" s="36"/>
      <c r="T29" s="36"/>
      <c r="U29" s="60">
        <f>U27+U28</f>
        <v>2460.42</v>
      </c>
      <c r="V29" s="36"/>
      <c r="W29" s="36"/>
      <c r="X29" s="60">
        <f>X27+X28</f>
        <v>2680.59</v>
      </c>
      <c r="Y29" s="36"/>
      <c r="Z29" s="36"/>
      <c r="AA29" s="60">
        <f>AA27+AA28</f>
        <v>4117.6900000000014</v>
      </c>
      <c r="AB29" s="36"/>
      <c r="AC29" s="36"/>
      <c r="AD29" s="60">
        <f>AD27+AD28</f>
        <v>1805.3700000000001</v>
      </c>
      <c r="AE29" s="36"/>
      <c r="AF29" s="36"/>
      <c r="AG29" s="60">
        <f>AG27+AG28</f>
        <v>3017.8500000000004</v>
      </c>
      <c r="AH29" s="36"/>
      <c r="AI29" s="36"/>
      <c r="AJ29" s="60">
        <f>AJ27+AJ28</f>
        <v>1604.65</v>
      </c>
      <c r="AK29" s="36"/>
      <c r="AL29" s="36"/>
      <c r="AM29" s="60">
        <f>AM27+AM28</f>
        <v>1089.0799999999997</v>
      </c>
    </row>
    <row r="32" spans="1:39" x14ac:dyDescent="0.35">
      <c r="B32" s="79" t="s">
        <v>23</v>
      </c>
      <c r="C32" s="79" t="s">
        <v>28</v>
      </c>
      <c r="D32" s="79"/>
      <c r="E32" s="82" t="s">
        <v>3</v>
      </c>
      <c r="F32" s="80"/>
    </row>
    <row r="33" spans="2:6" x14ac:dyDescent="0.35">
      <c r="B33" s="79" t="s">
        <v>24</v>
      </c>
      <c r="C33" s="79" t="s">
        <v>25</v>
      </c>
      <c r="D33" s="79" t="s">
        <v>39</v>
      </c>
      <c r="E33" s="81" t="s">
        <v>43</v>
      </c>
      <c r="F33" s="79"/>
    </row>
    <row r="34" spans="2:6" x14ac:dyDescent="0.35">
      <c r="B34" s="83">
        <f>E7</f>
        <v>44728</v>
      </c>
      <c r="C34" s="84">
        <v>5600</v>
      </c>
      <c r="D34" s="84">
        <v>57</v>
      </c>
      <c r="E34" s="85">
        <f>$F$29</f>
        <v>1658.17</v>
      </c>
      <c r="F34" s="86"/>
    </row>
    <row r="35" spans="2:6" x14ac:dyDescent="0.35">
      <c r="B35" s="83">
        <f>H7</f>
        <v>44761</v>
      </c>
      <c r="C35" s="84">
        <v>2700</v>
      </c>
      <c r="D35" s="84">
        <v>57</v>
      </c>
      <c r="E35" s="85">
        <f>$I$29</f>
        <v>1070.07</v>
      </c>
      <c r="F35" s="86"/>
    </row>
    <row r="36" spans="2:6" x14ac:dyDescent="0.35">
      <c r="B36" s="83">
        <f>K7</f>
        <v>44791</v>
      </c>
      <c r="C36" s="84">
        <v>2900</v>
      </c>
      <c r="D36" s="84">
        <v>57</v>
      </c>
      <c r="E36" s="85">
        <f>$L$29</f>
        <v>1092.69</v>
      </c>
      <c r="F36" s="86"/>
    </row>
    <row r="37" spans="2:6" x14ac:dyDescent="0.35">
      <c r="B37" s="83">
        <f>N7</f>
        <v>44824</v>
      </c>
      <c r="C37" s="84">
        <v>3800</v>
      </c>
      <c r="D37" s="84">
        <v>57</v>
      </c>
      <c r="E37" s="85">
        <f>$O$29</f>
        <v>1326.4099999999999</v>
      </c>
      <c r="F37" s="86"/>
    </row>
    <row r="38" spans="2:6" x14ac:dyDescent="0.35">
      <c r="B38" s="83">
        <f>Q7</f>
        <v>44854</v>
      </c>
      <c r="C38" s="84">
        <v>4600</v>
      </c>
      <c r="D38" s="84">
        <v>57</v>
      </c>
      <c r="E38" s="85">
        <f>$R$29</f>
        <v>1439.7299999999998</v>
      </c>
      <c r="F38" s="86"/>
    </row>
    <row r="39" spans="2:6" x14ac:dyDescent="0.35">
      <c r="B39" s="83">
        <f>T7</f>
        <v>44883</v>
      </c>
      <c r="C39" s="84">
        <v>9600</v>
      </c>
      <c r="D39" s="84">
        <v>57</v>
      </c>
      <c r="E39" s="85">
        <f>$U$29</f>
        <v>2460.42</v>
      </c>
      <c r="F39" s="86"/>
    </row>
    <row r="40" spans="2:6" x14ac:dyDescent="0.35">
      <c r="B40" s="83">
        <f>W7</f>
        <v>44911</v>
      </c>
      <c r="C40" s="84">
        <v>11100</v>
      </c>
      <c r="D40" s="84">
        <v>57</v>
      </c>
      <c r="E40" s="85">
        <f>$X$29</f>
        <v>2680.59</v>
      </c>
      <c r="F40" s="86"/>
    </row>
    <row r="41" spans="2:6" x14ac:dyDescent="0.35">
      <c r="B41" s="83">
        <f>Z7</f>
        <v>44945</v>
      </c>
      <c r="C41" s="84">
        <v>17700</v>
      </c>
      <c r="D41" s="84">
        <v>41</v>
      </c>
      <c r="E41" s="85">
        <f>$AA$29</f>
        <v>4117.6900000000014</v>
      </c>
      <c r="F41" s="86"/>
    </row>
    <row r="42" spans="2:6" x14ac:dyDescent="0.35">
      <c r="B42" s="83">
        <f>AC7</f>
        <v>44973</v>
      </c>
      <c r="C42" s="84">
        <v>6700</v>
      </c>
      <c r="D42" s="84">
        <v>47</v>
      </c>
      <c r="E42" s="85">
        <f>$AD$29</f>
        <v>1805.3700000000001</v>
      </c>
      <c r="F42" s="86"/>
    </row>
    <row r="43" spans="2:6" x14ac:dyDescent="0.35">
      <c r="B43" s="83">
        <f>AF7</f>
        <v>45002</v>
      </c>
      <c r="C43" s="84">
        <v>12400</v>
      </c>
      <c r="D43" s="84">
        <v>47</v>
      </c>
      <c r="E43" s="85">
        <f>$AG$29</f>
        <v>3017.8500000000004</v>
      </c>
      <c r="F43" s="86"/>
    </row>
    <row r="44" spans="2:6" x14ac:dyDescent="0.35">
      <c r="B44" s="83">
        <f>AI7</f>
        <v>45036</v>
      </c>
      <c r="C44" s="84">
        <v>5400</v>
      </c>
      <c r="D44" s="84">
        <v>47</v>
      </c>
      <c r="E44" s="85">
        <f>$AJ$29</f>
        <v>1604.65</v>
      </c>
      <c r="F44" s="86"/>
    </row>
    <row r="45" spans="2:6" x14ac:dyDescent="0.35">
      <c r="B45" s="83">
        <f>AL7</f>
        <v>45064</v>
      </c>
      <c r="C45" s="84">
        <v>3000</v>
      </c>
      <c r="D45" s="84">
        <v>47</v>
      </c>
      <c r="E45" s="85">
        <f>$AM$29</f>
        <v>1089.0799999999997</v>
      </c>
      <c r="F45" s="86"/>
    </row>
    <row r="46" spans="2:6" x14ac:dyDescent="0.35">
      <c r="C46" s="92">
        <f>SUM(C34:C45)</f>
        <v>85500</v>
      </c>
      <c r="D46" s="88"/>
      <c r="E46" s="88">
        <f t="shared" ref="E46" si="5">SUM(E34:E45)</f>
        <v>23362.719999999998</v>
      </c>
      <c r="F46" s="88"/>
    </row>
    <row r="48" spans="2:6" x14ac:dyDescent="0.35">
      <c r="C48" s="63"/>
    </row>
  </sheetData>
  <mergeCells count="3">
    <mergeCell ref="A1:AM1"/>
    <mergeCell ref="A2:AM2"/>
    <mergeCell ref="A4:AM4"/>
  </mergeCells>
  <pageMargins left="0.7" right="0.7" top="0.75" bottom="0.75" header="0.3" footer="0.3"/>
  <pageSetup scale="30" orientation="landscape" r:id="rId1"/>
  <headerFooter>
    <oddHeader>&amp;R&amp;"Arial,Bold"&amp;10WCC275-AEY-YUB-2-006(a)
Attachment 1
&amp;A
Page &amp;Pof &amp;N</oddHeader>
  </headerFooter>
  <ignoredErrors>
    <ignoredError sqref="V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80F3B-6171-4FF2-903A-8E08108B2D66}">
  <sheetPr>
    <tabColor rgb="FFFFFF00"/>
    <pageSetUpPr fitToPage="1"/>
  </sheetPr>
  <dimension ref="A1:AM49"/>
  <sheetViews>
    <sheetView tabSelected="1" workbookViewId="0">
      <selection activeCell="O16" sqref="O16"/>
    </sheetView>
  </sheetViews>
  <sheetFormatPr defaultRowHeight="14.5" x14ac:dyDescent="0.35"/>
  <cols>
    <col min="1" max="1" width="8.7265625" style="61"/>
    <col min="2" max="2" width="29.54296875" style="61" bestFit="1" customWidth="1"/>
    <col min="3" max="4" width="9.26953125" style="61" customWidth="1"/>
    <col min="5" max="5" width="10.7265625" style="61" customWidth="1"/>
    <col min="6" max="6" width="11.7265625" style="61" bestFit="1" customWidth="1"/>
    <col min="7" max="7" width="10.81640625" style="61" bestFit="1" customWidth="1"/>
    <col min="8" max="8" width="11.453125" style="61" customWidth="1"/>
    <col min="9" max="9" width="9.54296875" style="61" bestFit="1" customWidth="1"/>
    <col min="10" max="10" width="8.7265625" style="61"/>
    <col min="11" max="11" width="11.453125" style="61" customWidth="1"/>
    <col min="12" max="12" width="9.54296875" style="61" bestFit="1" customWidth="1"/>
    <col min="13" max="13" width="8.7265625" style="61"/>
    <col min="14" max="14" width="11.453125" style="61" customWidth="1"/>
    <col min="15" max="15" width="9.54296875" style="61" bestFit="1" customWidth="1"/>
    <col min="16" max="16" width="8.7265625" style="61"/>
    <col min="17" max="17" width="11.453125" style="61" customWidth="1"/>
    <col min="18" max="18" width="9.54296875" style="61" bestFit="1" customWidth="1"/>
    <col min="19" max="19" width="8.7265625" style="61"/>
    <col min="20" max="20" width="11.453125" style="61" customWidth="1"/>
    <col min="21" max="21" width="9.54296875" style="61" bestFit="1" customWidth="1"/>
    <col min="22" max="22" width="8.7265625" style="61"/>
    <col min="23" max="23" width="11.453125" style="61" customWidth="1"/>
    <col min="24" max="24" width="9.54296875" style="61" bestFit="1" customWidth="1"/>
    <col min="25" max="25" width="8.7265625" style="61"/>
    <col min="26" max="26" width="11.453125" style="61" customWidth="1"/>
    <col min="27" max="27" width="9.54296875" style="61" bestFit="1" customWidth="1"/>
    <col min="28" max="28" width="8.7265625" style="61"/>
    <col min="29" max="29" width="11.453125" style="61" customWidth="1"/>
    <col min="30" max="30" width="9.54296875" style="61" bestFit="1" customWidth="1"/>
    <col min="31" max="31" width="8.7265625" style="61"/>
    <col min="32" max="32" width="11.453125" style="61" customWidth="1"/>
    <col min="33" max="33" width="9.54296875" style="61" bestFit="1" customWidth="1"/>
    <col min="34" max="34" width="8.7265625" style="61"/>
    <col min="35" max="35" width="11.453125" style="61" customWidth="1"/>
    <col min="36" max="36" width="9.54296875" style="61" bestFit="1" customWidth="1"/>
    <col min="37" max="37" width="8.7265625" style="61"/>
    <col min="38" max="38" width="11.453125" style="61" customWidth="1"/>
    <col min="39" max="39" width="9.54296875" style="61" bestFit="1" customWidth="1"/>
    <col min="40" max="40" width="8.7265625" style="61"/>
    <col min="41" max="41" width="11.453125" style="61" customWidth="1"/>
    <col min="42" max="42" width="9.54296875" style="61" bestFit="1" customWidth="1"/>
    <col min="43" max="16384" width="8.7265625" style="61"/>
  </cols>
  <sheetData>
    <row r="1" spans="1:39" ht="15.5" x14ac:dyDescent="0.35">
      <c r="A1" s="111" t="s">
        <v>48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</row>
    <row r="2" spans="1:39" ht="15.5" x14ac:dyDescent="0.35">
      <c r="A2" s="111" t="s">
        <v>49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</row>
    <row r="3" spans="1:39" ht="15.5" x14ac:dyDescent="0.35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</row>
    <row r="4" spans="1:39" ht="15.5" x14ac:dyDescent="0.35">
      <c r="A4" s="111" t="s">
        <v>36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</row>
    <row r="5" spans="1:39" ht="18.5" x14ac:dyDescent="0.35">
      <c r="A5" s="93"/>
    </row>
    <row r="6" spans="1:39" x14ac:dyDescent="0.35">
      <c r="B6" s="63"/>
    </row>
    <row r="7" spans="1:39" x14ac:dyDescent="0.35">
      <c r="B7" s="63"/>
      <c r="D7" s="24"/>
      <c r="E7" s="64">
        <v>44728</v>
      </c>
      <c r="F7" s="65"/>
      <c r="G7" s="24"/>
      <c r="H7" s="64">
        <v>44761</v>
      </c>
      <c r="I7" s="65"/>
      <c r="J7" s="24"/>
      <c r="K7" s="64">
        <v>44791</v>
      </c>
      <c r="L7" s="65"/>
      <c r="M7" s="24"/>
      <c r="N7" s="64">
        <v>44824</v>
      </c>
      <c r="O7" s="65"/>
      <c r="P7" s="24"/>
      <c r="Q7" s="64">
        <v>44854</v>
      </c>
      <c r="R7" s="65"/>
      <c r="S7" s="24"/>
      <c r="T7" s="64">
        <v>44883</v>
      </c>
      <c r="U7" s="65"/>
      <c r="V7" s="24"/>
      <c r="W7" s="64">
        <v>44911</v>
      </c>
      <c r="X7" s="65"/>
      <c r="Y7" s="24"/>
      <c r="Z7" s="64">
        <v>44945</v>
      </c>
      <c r="AA7" s="65"/>
      <c r="AB7" s="24"/>
      <c r="AC7" s="64">
        <f>'(A) Sample Bill - Current'!AC7</f>
        <v>44973</v>
      </c>
      <c r="AD7" s="65"/>
      <c r="AE7" s="24"/>
      <c r="AF7" s="64">
        <f>'(A) Sample Bill - Current'!AF7</f>
        <v>45002</v>
      </c>
      <c r="AG7" s="65"/>
      <c r="AH7" s="24"/>
      <c r="AI7" s="64">
        <f>'(A) Sample Bill - Current'!AI7</f>
        <v>45036</v>
      </c>
      <c r="AJ7" s="65"/>
      <c r="AK7" s="24"/>
      <c r="AL7" s="64">
        <f>'(A) Sample Bill - Current'!AL7</f>
        <v>45064</v>
      </c>
      <c r="AM7" s="65"/>
    </row>
    <row r="8" spans="1:39" ht="21" x14ac:dyDescent="0.35">
      <c r="A8" s="61" t="s">
        <v>30</v>
      </c>
      <c r="B8" s="36"/>
      <c r="C8" s="28" t="s">
        <v>0</v>
      </c>
      <c r="D8" s="30" t="s">
        <v>1</v>
      </c>
      <c r="E8" s="31" t="s">
        <v>2</v>
      </c>
      <c r="F8" s="29" t="s">
        <v>3</v>
      </c>
      <c r="G8" s="30" t="s">
        <v>1</v>
      </c>
      <c r="H8" s="31" t="s">
        <v>2</v>
      </c>
      <c r="I8" s="29" t="s">
        <v>3</v>
      </c>
      <c r="J8" s="30" t="s">
        <v>1</v>
      </c>
      <c r="K8" s="31" t="s">
        <v>2</v>
      </c>
      <c r="L8" s="29" t="s">
        <v>3</v>
      </c>
      <c r="M8" s="30" t="s">
        <v>1</v>
      </c>
      <c r="N8" s="31" t="s">
        <v>2</v>
      </c>
      <c r="O8" s="29" t="s">
        <v>3</v>
      </c>
      <c r="P8" s="30" t="s">
        <v>1</v>
      </c>
      <c r="Q8" s="31" t="s">
        <v>2</v>
      </c>
      <c r="R8" s="29" t="s">
        <v>3</v>
      </c>
      <c r="S8" s="30" t="s">
        <v>1</v>
      </c>
      <c r="T8" s="31" t="s">
        <v>2</v>
      </c>
      <c r="U8" s="29" t="s">
        <v>3</v>
      </c>
      <c r="V8" s="30" t="s">
        <v>1</v>
      </c>
      <c r="W8" s="31" t="s">
        <v>2</v>
      </c>
      <c r="X8" s="29" t="s">
        <v>3</v>
      </c>
      <c r="Y8" s="30" t="s">
        <v>1</v>
      </c>
      <c r="Z8" s="31" t="s">
        <v>2</v>
      </c>
      <c r="AA8" s="29" t="s">
        <v>3</v>
      </c>
      <c r="AB8" s="30" t="s">
        <v>1</v>
      </c>
      <c r="AC8" s="31" t="s">
        <v>2</v>
      </c>
      <c r="AD8" s="29" t="s">
        <v>3</v>
      </c>
      <c r="AE8" s="30" t="s">
        <v>1</v>
      </c>
      <c r="AF8" s="31" t="s">
        <v>2</v>
      </c>
      <c r="AG8" s="29" t="s">
        <v>3</v>
      </c>
      <c r="AH8" s="30" t="s">
        <v>1</v>
      </c>
      <c r="AI8" s="31" t="s">
        <v>2</v>
      </c>
      <c r="AJ8" s="29" t="s">
        <v>3</v>
      </c>
      <c r="AK8" s="30" t="s">
        <v>1</v>
      </c>
      <c r="AL8" s="31" t="s">
        <v>2</v>
      </c>
      <c r="AM8" s="29" t="s">
        <v>3</v>
      </c>
    </row>
    <row r="9" spans="1:39" x14ac:dyDescent="0.35">
      <c r="B9" s="44" t="s">
        <v>4</v>
      </c>
      <c r="C9" s="36"/>
      <c r="D9" s="32"/>
      <c r="E9" s="33">
        <f>$D$34</f>
        <v>236</v>
      </c>
      <c r="F9" s="34"/>
      <c r="G9" s="32"/>
      <c r="H9" s="33">
        <f>$D$35</f>
        <v>357</v>
      </c>
      <c r="I9" s="34"/>
      <c r="J9" s="32"/>
      <c r="K9" s="33">
        <f>$D$36</f>
        <v>371</v>
      </c>
      <c r="L9" s="34"/>
      <c r="M9" s="32"/>
      <c r="N9" s="33">
        <f>$D$37</f>
        <v>458</v>
      </c>
      <c r="O9" s="34"/>
      <c r="P9" s="32"/>
      <c r="Q9" s="33">
        <f>$D$38</f>
        <v>478</v>
      </c>
      <c r="R9" s="34"/>
      <c r="S9" s="32"/>
      <c r="T9" s="33">
        <f>$D$39</f>
        <v>1080</v>
      </c>
      <c r="U9" s="34"/>
      <c r="V9" s="32"/>
      <c r="W9" s="33">
        <f>$D$40</f>
        <v>1281</v>
      </c>
      <c r="X9" s="34"/>
      <c r="Y9" s="32"/>
      <c r="Z9" s="33">
        <f>$D$41</f>
        <v>1623</v>
      </c>
      <c r="AA9" s="34"/>
      <c r="AB9" s="32"/>
      <c r="AC9" s="33">
        <f>$D$42</f>
        <v>1201</v>
      </c>
      <c r="AD9" s="34"/>
      <c r="AE9" s="32"/>
      <c r="AF9" s="33">
        <f>$D$43</f>
        <v>1300</v>
      </c>
      <c r="AG9" s="34"/>
      <c r="AH9" s="32"/>
      <c r="AI9" s="33">
        <f>$D$44</f>
        <v>702</v>
      </c>
      <c r="AJ9" s="34"/>
      <c r="AK9" s="32"/>
      <c r="AL9" s="33">
        <f>$D$45</f>
        <v>294</v>
      </c>
      <c r="AM9" s="34"/>
    </row>
    <row r="10" spans="1:39" x14ac:dyDescent="0.35">
      <c r="B10" s="44"/>
      <c r="C10" s="36"/>
      <c r="D10" s="32"/>
      <c r="E10" s="33"/>
      <c r="F10" s="34"/>
      <c r="G10" s="32"/>
      <c r="H10" s="33"/>
      <c r="I10" s="34"/>
      <c r="J10" s="32"/>
      <c r="K10" s="33"/>
      <c r="L10" s="34"/>
      <c r="M10" s="32"/>
      <c r="N10" s="33"/>
      <c r="O10" s="34"/>
      <c r="P10" s="32"/>
      <c r="Q10" s="33"/>
      <c r="R10" s="34"/>
      <c r="S10" s="32"/>
      <c r="T10" s="33"/>
      <c r="U10" s="34"/>
      <c r="V10" s="32"/>
      <c r="W10" s="33"/>
      <c r="X10" s="34"/>
      <c r="Y10" s="32"/>
      <c r="Z10" s="33"/>
      <c r="AA10" s="34"/>
      <c r="AB10" s="32"/>
      <c r="AC10" s="33"/>
      <c r="AD10" s="34"/>
      <c r="AE10" s="32"/>
      <c r="AF10" s="33"/>
      <c r="AG10" s="34"/>
      <c r="AH10" s="32"/>
      <c r="AI10" s="33"/>
      <c r="AJ10" s="34"/>
      <c r="AK10" s="32"/>
      <c r="AL10" s="33"/>
      <c r="AM10" s="34"/>
    </row>
    <row r="11" spans="1:39" x14ac:dyDescent="0.35">
      <c r="B11" s="44" t="s">
        <v>5</v>
      </c>
      <c r="C11" s="36"/>
      <c r="D11" s="32"/>
      <c r="E11" s="36"/>
      <c r="F11" s="34"/>
      <c r="G11" s="32"/>
      <c r="H11" s="36"/>
      <c r="I11" s="34"/>
      <c r="J11" s="32"/>
      <c r="K11" s="36"/>
      <c r="L11" s="34"/>
      <c r="M11" s="32"/>
      <c r="N11" s="36"/>
      <c r="O11" s="34"/>
      <c r="P11" s="32"/>
      <c r="Q11" s="36"/>
      <c r="R11" s="34"/>
      <c r="S11" s="32"/>
      <c r="T11" s="36"/>
      <c r="U11" s="34"/>
      <c r="V11" s="32"/>
      <c r="W11" s="36"/>
      <c r="X11" s="34"/>
      <c r="Y11" s="32"/>
      <c r="Z11" s="36"/>
      <c r="AA11" s="34"/>
      <c r="AB11" s="32"/>
      <c r="AC11" s="36"/>
      <c r="AD11" s="34"/>
      <c r="AE11" s="32"/>
      <c r="AF11" s="36"/>
      <c r="AG11" s="34"/>
      <c r="AH11" s="32"/>
      <c r="AI11" s="36"/>
      <c r="AJ11" s="34"/>
      <c r="AK11" s="32"/>
      <c r="AL11" s="36"/>
      <c r="AM11" s="34"/>
    </row>
    <row r="12" spans="1:39" x14ac:dyDescent="0.35">
      <c r="B12" s="66" t="s">
        <v>6</v>
      </c>
      <c r="C12" s="67">
        <v>1</v>
      </c>
      <c r="D12" s="37">
        <v>14.65</v>
      </c>
      <c r="E12" s="36">
        <f>1*$C12</f>
        <v>1</v>
      </c>
      <c r="F12" s="38">
        <f>D12*E12</f>
        <v>14.65</v>
      </c>
      <c r="G12" s="37">
        <v>14.65</v>
      </c>
      <c r="H12" s="36">
        <f>1*$C12</f>
        <v>1</v>
      </c>
      <c r="I12" s="38">
        <f>G12*H12</f>
        <v>14.65</v>
      </c>
      <c r="J12" s="37">
        <v>14.65</v>
      </c>
      <c r="K12" s="36">
        <f>1*$C12</f>
        <v>1</v>
      </c>
      <c r="L12" s="38">
        <f>J12*K12</f>
        <v>14.65</v>
      </c>
      <c r="M12" s="37">
        <v>14.65</v>
      </c>
      <c r="N12" s="36">
        <f>1*$C12</f>
        <v>1</v>
      </c>
      <c r="O12" s="38">
        <f>M12*N12</f>
        <v>14.65</v>
      </c>
      <c r="P12" s="37">
        <v>14.65</v>
      </c>
      <c r="Q12" s="36">
        <f>1*$C12</f>
        <v>1</v>
      </c>
      <c r="R12" s="38">
        <f>P12*Q12</f>
        <v>14.65</v>
      </c>
      <c r="S12" s="37">
        <v>14.65</v>
      </c>
      <c r="T12" s="36">
        <f>1*$C12</f>
        <v>1</v>
      </c>
      <c r="U12" s="38">
        <f>S12*T12</f>
        <v>14.65</v>
      </c>
      <c r="V12" s="37">
        <v>14.65</v>
      </c>
      <c r="W12" s="36">
        <f>1*$C12</f>
        <v>1</v>
      </c>
      <c r="X12" s="38">
        <f>V12*W12</f>
        <v>14.65</v>
      </c>
      <c r="Y12" s="37">
        <v>14.65</v>
      </c>
      <c r="Z12" s="36">
        <f>1*$C12</f>
        <v>1</v>
      </c>
      <c r="AA12" s="38">
        <f>Y12*Z12</f>
        <v>14.65</v>
      </c>
      <c r="AB12" s="37">
        <v>14.65</v>
      </c>
      <c r="AC12" s="36">
        <f>1*$C12</f>
        <v>1</v>
      </c>
      <c r="AD12" s="38">
        <f>AB12*AC12</f>
        <v>14.65</v>
      </c>
      <c r="AE12" s="37">
        <v>14.65</v>
      </c>
      <c r="AF12" s="36">
        <f>1*$C12</f>
        <v>1</v>
      </c>
      <c r="AG12" s="38">
        <f>AE12*AF12</f>
        <v>14.65</v>
      </c>
      <c r="AH12" s="37">
        <v>14.65</v>
      </c>
      <c r="AI12" s="36">
        <f>1*$C12</f>
        <v>1</v>
      </c>
      <c r="AJ12" s="38">
        <f>AH12*AI12</f>
        <v>14.65</v>
      </c>
      <c r="AK12" s="37">
        <v>14.65</v>
      </c>
      <c r="AL12" s="36">
        <f>1*$C12</f>
        <v>1</v>
      </c>
      <c r="AM12" s="38">
        <f>AK12*AL12</f>
        <v>14.65</v>
      </c>
    </row>
    <row r="13" spans="1:39" x14ac:dyDescent="0.35">
      <c r="B13" s="66" t="s">
        <v>7</v>
      </c>
      <c r="C13" s="67">
        <v>1</v>
      </c>
      <c r="D13" s="39">
        <v>0.12139999999999999</v>
      </c>
      <c r="E13" s="33">
        <f>MIN(1000*$C13,E$9)</f>
        <v>236</v>
      </c>
      <c r="F13" s="38">
        <f>D13*E13</f>
        <v>28.650399999999998</v>
      </c>
      <c r="G13" s="39">
        <v>0.12139999999999999</v>
      </c>
      <c r="H13" s="33">
        <f>MIN(1000*$C13,H$9)</f>
        <v>357</v>
      </c>
      <c r="I13" s="38">
        <f>G13*H13</f>
        <v>43.339799999999997</v>
      </c>
      <c r="J13" s="39">
        <v>0.12139999999999999</v>
      </c>
      <c r="K13" s="33">
        <f>MIN(1000*$C13,K$9)</f>
        <v>371</v>
      </c>
      <c r="L13" s="38">
        <f>J13*K13</f>
        <v>45.039400000000001</v>
      </c>
      <c r="M13" s="39">
        <v>0.12139999999999999</v>
      </c>
      <c r="N13" s="33">
        <f>MIN(1000*$C13,N$9)</f>
        <v>458</v>
      </c>
      <c r="O13" s="38">
        <f>M13*N13</f>
        <v>55.601199999999999</v>
      </c>
      <c r="P13" s="39">
        <v>0.12139999999999999</v>
      </c>
      <c r="Q13" s="33">
        <f>MIN(1000*$C13,Q$9)</f>
        <v>478</v>
      </c>
      <c r="R13" s="38">
        <f>P13*Q13</f>
        <v>58.029199999999996</v>
      </c>
      <c r="S13" s="39">
        <v>0.12139999999999999</v>
      </c>
      <c r="T13" s="33">
        <f>MIN(1000*$C13,T$9)</f>
        <v>1000</v>
      </c>
      <c r="U13" s="38">
        <f>S13*T13</f>
        <v>121.39999999999999</v>
      </c>
      <c r="V13" s="39">
        <v>0.12139999999999999</v>
      </c>
      <c r="W13" s="33">
        <f>MIN(1000*$C13,W$9)</f>
        <v>1000</v>
      </c>
      <c r="X13" s="38">
        <f>V13*W13</f>
        <v>121.39999999999999</v>
      </c>
      <c r="Y13" s="39">
        <v>0.12139999999999999</v>
      </c>
      <c r="Z13" s="33">
        <f>MIN(1000*$C13,Z$9)</f>
        <v>1000</v>
      </c>
      <c r="AA13" s="38">
        <f>Y13*Z13</f>
        <v>121.39999999999999</v>
      </c>
      <c r="AB13" s="39">
        <v>0.12139999999999999</v>
      </c>
      <c r="AC13" s="33">
        <f>MIN(1000*$C13,AC$9)</f>
        <v>1000</v>
      </c>
      <c r="AD13" s="38">
        <f>AB13*AC13</f>
        <v>121.39999999999999</v>
      </c>
      <c r="AE13" s="39">
        <v>0.12139999999999999</v>
      </c>
      <c r="AF13" s="33">
        <f>MIN(1000*$C13,AF$9)</f>
        <v>1000</v>
      </c>
      <c r="AG13" s="38">
        <f>AE13*AF13</f>
        <v>121.39999999999999</v>
      </c>
      <c r="AH13" s="39">
        <v>0.12139999999999999</v>
      </c>
      <c r="AI13" s="33">
        <f>MIN(1000*$C13,AI$9)</f>
        <v>702</v>
      </c>
      <c r="AJ13" s="38">
        <f>AH13*AI13</f>
        <v>85.222799999999992</v>
      </c>
      <c r="AK13" s="39">
        <v>0.12139999999999999</v>
      </c>
      <c r="AL13" s="33">
        <f>MIN(1000*$C13,AL$9)</f>
        <v>294</v>
      </c>
      <c r="AM13" s="38">
        <f>AK13*AL13</f>
        <v>35.691600000000001</v>
      </c>
    </row>
    <row r="14" spans="1:39" x14ac:dyDescent="0.35">
      <c r="B14" s="66" t="s">
        <v>8</v>
      </c>
      <c r="C14" s="67">
        <v>1</v>
      </c>
      <c r="D14" s="39">
        <v>0.12820000000000001</v>
      </c>
      <c r="E14" s="33">
        <f>MAX(0,MIN(E$9-$C14*1000,1500*$C14))</f>
        <v>0</v>
      </c>
      <c r="F14" s="38">
        <f>D14*E14</f>
        <v>0</v>
      </c>
      <c r="G14" s="39">
        <v>0.12820000000000001</v>
      </c>
      <c r="H14" s="33">
        <f>MAX(0,MIN(H$9-$C14*1000,1500*$C14))</f>
        <v>0</v>
      </c>
      <c r="I14" s="38">
        <f>G14*H14</f>
        <v>0</v>
      </c>
      <c r="J14" s="39">
        <v>0.12820000000000001</v>
      </c>
      <c r="K14" s="33">
        <f>MAX(0,MIN(K$9-$C14*1000,1500*$C14))</f>
        <v>0</v>
      </c>
      <c r="L14" s="38">
        <f>J14*K14</f>
        <v>0</v>
      </c>
      <c r="M14" s="39">
        <v>0.12820000000000001</v>
      </c>
      <c r="N14" s="33">
        <f>MAX(0,MIN(N$9-$C14*1000,1500*$C14))</f>
        <v>0</v>
      </c>
      <c r="O14" s="38">
        <f>M14*N14</f>
        <v>0</v>
      </c>
      <c r="P14" s="39">
        <v>0.12820000000000001</v>
      </c>
      <c r="Q14" s="33">
        <f>MAX(0,MIN(Q$9-$C14*1000,1500*$C14))</f>
        <v>0</v>
      </c>
      <c r="R14" s="38">
        <f>P14*Q14</f>
        <v>0</v>
      </c>
      <c r="S14" s="39">
        <v>0.12820000000000001</v>
      </c>
      <c r="T14" s="33">
        <f>MAX(0,MIN(T$9-$C14*1000,1500*$C14))</f>
        <v>80</v>
      </c>
      <c r="U14" s="38">
        <f>S14*T14</f>
        <v>10.256</v>
      </c>
      <c r="V14" s="39">
        <v>0.12820000000000001</v>
      </c>
      <c r="W14" s="33">
        <f>MAX(0,MIN(W$9-$C14*1000,1500*$C14))</f>
        <v>281</v>
      </c>
      <c r="X14" s="38">
        <f>V14*W14</f>
        <v>36.0242</v>
      </c>
      <c r="Y14" s="39">
        <v>0.12820000000000001</v>
      </c>
      <c r="Z14" s="33">
        <f>MAX(0,MIN(Z$9-$C14*1000,1500*$C14))</f>
        <v>623</v>
      </c>
      <c r="AA14" s="38">
        <f>Y14*Z14</f>
        <v>79.868600000000001</v>
      </c>
      <c r="AB14" s="39">
        <v>0.12820000000000001</v>
      </c>
      <c r="AC14" s="33">
        <f>MAX(0,MIN(AC$9-$C14*1000,1500*$C14))</f>
        <v>201</v>
      </c>
      <c r="AD14" s="38">
        <f>AB14*AC14</f>
        <v>25.7682</v>
      </c>
      <c r="AE14" s="39">
        <v>0.12820000000000001</v>
      </c>
      <c r="AF14" s="33">
        <f>MAX(0,MIN(AF$9-$C14*1000,1500*$C14))</f>
        <v>300</v>
      </c>
      <c r="AG14" s="38">
        <f>AE14*AF14</f>
        <v>38.46</v>
      </c>
      <c r="AH14" s="39">
        <v>0.12820000000000001</v>
      </c>
      <c r="AI14" s="33">
        <f>MAX(0,MIN(AI$9-$C14*1000,1500*$C14))</f>
        <v>0</v>
      </c>
      <c r="AJ14" s="38">
        <f>AH14*AI14</f>
        <v>0</v>
      </c>
      <c r="AK14" s="39">
        <v>0.12820000000000001</v>
      </c>
      <c r="AL14" s="33">
        <f>MAX(0,MIN(AL$9-$C14*1000,1500*$C14))</f>
        <v>0</v>
      </c>
      <c r="AM14" s="38">
        <f>AK14*AL14</f>
        <v>0</v>
      </c>
    </row>
    <row r="15" spans="1:39" x14ac:dyDescent="0.35">
      <c r="B15" s="66" t="s">
        <v>9</v>
      </c>
      <c r="C15" s="67">
        <v>1</v>
      </c>
      <c r="D15" s="39">
        <v>0.1399</v>
      </c>
      <c r="E15" s="33">
        <f>MAX(0,E$9-$C15*2500)</f>
        <v>0</v>
      </c>
      <c r="F15" s="38">
        <f>D15*E15</f>
        <v>0</v>
      </c>
      <c r="G15" s="39">
        <v>0.1399</v>
      </c>
      <c r="H15" s="33">
        <f>MAX(0,H$9-$C15*2500)</f>
        <v>0</v>
      </c>
      <c r="I15" s="38">
        <f>G15*H15</f>
        <v>0</v>
      </c>
      <c r="J15" s="39">
        <v>0.1399</v>
      </c>
      <c r="K15" s="33">
        <f>MAX(0,K$9-$C15*2500)</f>
        <v>0</v>
      </c>
      <c r="L15" s="38">
        <f>J15*K15</f>
        <v>0</v>
      </c>
      <c r="M15" s="39">
        <v>0.1399</v>
      </c>
      <c r="N15" s="33">
        <f>MAX(0,N$9-$C15*2500)</f>
        <v>0</v>
      </c>
      <c r="O15" s="38">
        <f>M15*N15</f>
        <v>0</v>
      </c>
      <c r="P15" s="39">
        <v>0.1399</v>
      </c>
      <c r="Q15" s="33">
        <f>MAX(0,Q$9-$C15*2500)</f>
        <v>0</v>
      </c>
      <c r="R15" s="38">
        <f>P15*Q15</f>
        <v>0</v>
      </c>
      <c r="S15" s="39">
        <v>0.1399</v>
      </c>
      <c r="T15" s="33">
        <f>MAX(0,T$9-$C15*2500)</f>
        <v>0</v>
      </c>
      <c r="U15" s="38">
        <f>S15*T15</f>
        <v>0</v>
      </c>
      <c r="V15" s="39">
        <v>0.1399</v>
      </c>
      <c r="W15" s="33">
        <f>MAX(0,W$9-$C15*2500)</f>
        <v>0</v>
      </c>
      <c r="X15" s="38">
        <f>V15*W15</f>
        <v>0</v>
      </c>
      <c r="Y15" s="39">
        <v>0.1399</v>
      </c>
      <c r="Z15" s="33">
        <f>MAX(0,Z$9-$C15*2500)</f>
        <v>0</v>
      </c>
      <c r="AA15" s="38">
        <f>Y15*Z15</f>
        <v>0</v>
      </c>
      <c r="AB15" s="39">
        <v>0.1399</v>
      </c>
      <c r="AC15" s="33">
        <f>MAX(0,AC$9-$C15*2500)</f>
        <v>0</v>
      </c>
      <c r="AD15" s="38">
        <f>AB15*AC15</f>
        <v>0</v>
      </c>
      <c r="AE15" s="39">
        <v>0.1399</v>
      </c>
      <c r="AF15" s="33">
        <f>MAX(0,AF$9-$C15*2500)</f>
        <v>0</v>
      </c>
      <c r="AG15" s="38">
        <f>AE15*AF15</f>
        <v>0</v>
      </c>
      <c r="AH15" s="39">
        <v>0.1399</v>
      </c>
      <c r="AI15" s="33">
        <f>MAX(0,AI$9-$C15*2500)</f>
        <v>0</v>
      </c>
      <c r="AJ15" s="38">
        <f>AH15*AI15</f>
        <v>0</v>
      </c>
      <c r="AK15" s="39">
        <v>0.1399</v>
      </c>
      <c r="AL15" s="33">
        <f>MAX(0,AL$9-$C15*2500)</f>
        <v>0</v>
      </c>
      <c r="AM15" s="38">
        <f>AK15*AL15</f>
        <v>0</v>
      </c>
    </row>
    <row r="16" spans="1:39" x14ac:dyDescent="0.35">
      <c r="B16" s="68" t="s">
        <v>10</v>
      </c>
      <c r="C16" s="68"/>
      <c r="D16" s="40"/>
      <c r="E16" s="41">
        <f>SUM(E13:E15)</f>
        <v>236</v>
      </c>
      <c r="F16" s="42">
        <f>SUM(F12:F15)</f>
        <v>43.300399999999996</v>
      </c>
      <c r="G16" s="40"/>
      <c r="H16" s="41">
        <f>SUM(H13:H15)</f>
        <v>357</v>
      </c>
      <c r="I16" s="42">
        <f>SUM(I12:I15)</f>
        <v>57.989799999999995</v>
      </c>
      <c r="J16" s="40"/>
      <c r="K16" s="41">
        <f>SUM(K13:K15)</f>
        <v>371</v>
      </c>
      <c r="L16" s="42">
        <f>SUM(L12:L15)</f>
        <v>59.689399999999999</v>
      </c>
      <c r="M16" s="40"/>
      <c r="N16" s="41">
        <f>SUM(N13:N15)</f>
        <v>458</v>
      </c>
      <c r="O16" s="42">
        <f>SUM(O12:O15)</f>
        <v>70.251199999999997</v>
      </c>
      <c r="P16" s="40"/>
      <c r="Q16" s="41">
        <f>SUM(Q13:Q15)</f>
        <v>478</v>
      </c>
      <c r="R16" s="42">
        <f>SUM(R12:R15)</f>
        <v>72.679199999999994</v>
      </c>
      <c r="S16" s="40"/>
      <c r="T16" s="41">
        <f>SUM(T13:T15)</f>
        <v>1080</v>
      </c>
      <c r="U16" s="42">
        <f>SUM(U12:U15)</f>
        <v>146.30599999999998</v>
      </c>
      <c r="V16" s="40"/>
      <c r="W16" s="41">
        <f>SUM(W13:W15)</f>
        <v>1281</v>
      </c>
      <c r="X16" s="42">
        <f>SUM(X12:X15)</f>
        <v>172.07419999999999</v>
      </c>
      <c r="Y16" s="40"/>
      <c r="Z16" s="41">
        <f>SUM(Z13:Z15)</f>
        <v>1623</v>
      </c>
      <c r="AA16" s="42">
        <f>SUM(AA12:AA15)</f>
        <v>215.91859999999997</v>
      </c>
      <c r="AB16" s="40"/>
      <c r="AC16" s="41">
        <f>SUM(AC13:AC15)</f>
        <v>1201</v>
      </c>
      <c r="AD16" s="42">
        <f>SUM(AD12:AD15)</f>
        <v>161.81819999999999</v>
      </c>
      <c r="AE16" s="40"/>
      <c r="AF16" s="41">
        <f>SUM(AF13:AF15)</f>
        <v>1300</v>
      </c>
      <c r="AG16" s="42">
        <f>SUM(AG12:AG15)</f>
        <v>174.51</v>
      </c>
      <c r="AH16" s="40"/>
      <c r="AI16" s="41">
        <f>SUM(AI13:AI15)</f>
        <v>702</v>
      </c>
      <c r="AJ16" s="42">
        <f>SUM(AJ12:AJ15)</f>
        <v>99.872799999999998</v>
      </c>
      <c r="AK16" s="40"/>
      <c r="AL16" s="41">
        <f>SUM(AL13:AL15)</f>
        <v>294</v>
      </c>
      <c r="AM16" s="42">
        <f>SUM(AM12:AM15)</f>
        <v>50.3416</v>
      </c>
    </row>
    <row r="17" spans="1:39" x14ac:dyDescent="0.35">
      <c r="B17" s="44"/>
      <c r="C17" s="44"/>
      <c r="D17" s="43"/>
      <c r="E17" s="44"/>
      <c r="F17" s="45"/>
      <c r="G17" s="43"/>
      <c r="H17" s="44"/>
      <c r="I17" s="45"/>
      <c r="J17" s="43"/>
      <c r="K17" s="44"/>
      <c r="L17" s="45"/>
      <c r="M17" s="43"/>
      <c r="N17" s="44"/>
      <c r="O17" s="45"/>
      <c r="P17" s="43"/>
      <c r="Q17" s="44"/>
      <c r="R17" s="45"/>
      <c r="S17" s="43"/>
      <c r="T17" s="44"/>
      <c r="U17" s="45"/>
      <c r="V17" s="43"/>
      <c r="W17" s="44"/>
      <c r="X17" s="45"/>
      <c r="Y17" s="43"/>
      <c r="Z17" s="44"/>
      <c r="AA17" s="45"/>
      <c r="AB17" s="43"/>
      <c r="AC17" s="44"/>
      <c r="AD17" s="45"/>
      <c r="AE17" s="43"/>
      <c r="AF17" s="44"/>
      <c r="AG17" s="45"/>
      <c r="AH17" s="43"/>
      <c r="AI17" s="44"/>
      <c r="AJ17" s="45"/>
      <c r="AK17" s="43"/>
      <c r="AL17" s="44"/>
      <c r="AM17" s="45"/>
    </row>
    <row r="18" spans="1:39" x14ac:dyDescent="0.35">
      <c r="B18" s="44" t="s">
        <v>11</v>
      </c>
      <c r="C18" s="36"/>
      <c r="D18" s="32"/>
      <c r="E18" s="36"/>
      <c r="F18" s="34"/>
      <c r="G18" s="32"/>
      <c r="H18" s="36"/>
      <c r="I18" s="34"/>
      <c r="J18" s="32"/>
      <c r="K18" s="36"/>
      <c r="L18" s="34"/>
      <c r="M18" s="32"/>
      <c r="N18" s="36"/>
      <c r="O18" s="34"/>
      <c r="P18" s="32"/>
      <c r="Q18" s="36"/>
      <c r="R18" s="34"/>
      <c r="S18" s="32"/>
      <c r="T18" s="36"/>
      <c r="U18" s="34"/>
      <c r="V18" s="32"/>
      <c r="W18" s="36"/>
      <c r="X18" s="34"/>
      <c r="Y18" s="32"/>
      <c r="Z18" s="36"/>
      <c r="AA18" s="34"/>
      <c r="AB18" s="32"/>
      <c r="AC18" s="36"/>
      <c r="AD18" s="34"/>
      <c r="AE18" s="32"/>
      <c r="AF18" s="36"/>
      <c r="AG18" s="34"/>
      <c r="AH18" s="32"/>
      <c r="AI18" s="36"/>
      <c r="AJ18" s="34"/>
      <c r="AK18" s="32"/>
      <c r="AL18" s="36"/>
      <c r="AM18" s="34"/>
    </row>
    <row r="19" spans="1:39" x14ac:dyDescent="0.35">
      <c r="B19" s="66" t="s">
        <v>12</v>
      </c>
      <c r="C19" s="69"/>
      <c r="D19" s="46">
        <v>0.41649999999999998</v>
      </c>
      <c r="E19" s="47">
        <f>F16</f>
        <v>43.300399999999996</v>
      </c>
      <c r="F19" s="38">
        <f t="shared" ref="F19:F23" si="0">D19*E19</f>
        <v>18.034616599999996</v>
      </c>
      <c r="G19" s="46">
        <v>0.41649999999999998</v>
      </c>
      <c r="H19" s="47">
        <f>I16</f>
        <v>57.989799999999995</v>
      </c>
      <c r="I19" s="38">
        <f t="shared" ref="I19:I23" si="1">G19*H19</f>
        <v>24.152751699999996</v>
      </c>
      <c r="J19" s="48">
        <f>0.3408+0.0185</f>
        <v>0.35930000000000001</v>
      </c>
      <c r="K19" s="47">
        <f>L16</f>
        <v>59.689399999999999</v>
      </c>
      <c r="L19" s="38">
        <f t="shared" ref="L19:L23" si="2">J19*K19</f>
        <v>21.446401420000001</v>
      </c>
      <c r="M19" s="46">
        <f>J19</f>
        <v>0.35930000000000001</v>
      </c>
      <c r="N19" s="47">
        <f>O16</f>
        <v>70.251199999999997</v>
      </c>
      <c r="O19" s="38">
        <f t="shared" ref="O19:O23" si="3">M19*N19</f>
        <v>25.241256159999999</v>
      </c>
      <c r="P19" s="46">
        <f>M19</f>
        <v>0.35930000000000001</v>
      </c>
      <c r="Q19" s="47">
        <f>R16</f>
        <v>72.679199999999994</v>
      </c>
      <c r="R19" s="38">
        <f t="shared" ref="R19:R23" si="4">P19*Q19</f>
        <v>26.11363656</v>
      </c>
      <c r="S19" s="46">
        <f>P19</f>
        <v>0.35930000000000001</v>
      </c>
      <c r="T19" s="47">
        <f>U16</f>
        <v>146.30599999999998</v>
      </c>
      <c r="U19" s="38">
        <f t="shared" ref="U19:U23" si="5">S19*T19</f>
        <v>52.567745799999997</v>
      </c>
      <c r="V19" s="46">
        <f>S19</f>
        <v>0.35930000000000001</v>
      </c>
      <c r="W19" s="47">
        <f>X16</f>
        <v>172.07419999999999</v>
      </c>
      <c r="X19" s="38">
        <f t="shared" ref="X19:X23" si="6">V19*W19</f>
        <v>61.826260059999996</v>
      </c>
      <c r="Y19" s="46">
        <f>V19</f>
        <v>0.35930000000000001</v>
      </c>
      <c r="Z19" s="47">
        <f>AA16</f>
        <v>215.91859999999997</v>
      </c>
      <c r="AA19" s="38">
        <f t="shared" ref="AA19:AA23" si="7">Y19*Z19</f>
        <v>77.579552979999988</v>
      </c>
      <c r="AB19" s="46">
        <f>Y19</f>
        <v>0.35930000000000001</v>
      </c>
      <c r="AC19" s="47">
        <f>AD16</f>
        <v>161.81819999999999</v>
      </c>
      <c r="AD19" s="38">
        <f t="shared" ref="AD19:AD23" si="8">AB19*AC19</f>
        <v>58.141279259999997</v>
      </c>
      <c r="AE19" s="48">
        <f>0.3484+0.0301</f>
        <v>0.3785</v>
      </c>
      <c r="AF19" s="47">
        <f>AG16</f>
        <v>174.51</v>
      </c>
      <c r="AG19" s="38">
        <f t="shared" ref="AG19:AG23" si="9">AE19*AF19</f>
        <v>66.052035000000004</v>
      </c>
      <c r="AH19" s="49">
        <f>0.3484+0.0301</f>
        <v>0.3785</v>
      </c>
      <c r="AI19" s="47">
        <f>AJ16</f>
        <v>99.872799999999998</v>
      </c>
      <c r="AJ19" s="38">
        <f t="shared" ref="AJ19:AJ23" si="10">AH19*AI19</f>
        <v>37.801854800000001</v>
      </c>
      <c r="AK19" s="49">
        <f>0.3484+0.0301</f>
        <v>0.3785</v>
      </c>
      <c r="AL19" s="47">
        <f>AM16</f>
        <v>50.3416</v>
      </c>
      <c r="AM19" s="38">
        <f t="shared" ref="AM19:AM23" si="11">AK19*AL19</f>
        <v>19.0542956</v>
      </c>
    </row>
    <row r="20" spans="1:39" x14ac:dyDescent="0.35">
      <c r="B20" s="66" t="s">
        <v>13</v>
      </c>
      <c r="C20" s="69"/>
      <c r="D20" s="46">
        <v>8.3000000000000004E-2</v>
      </c>
      <c r="E20" s="47">
        <f>F16</f>
        <v>43.300399999999996</v>
      </c>
      <c r="F20" s="38">
        <f t="shared" si="0"/>
        <v>3.5939331999999999</v>
      </c>
      <c r="G20" s="46">
        <v>8.3000000000000004E-2</v>
      </c>
      <c r="H20" s="47">
        <f>I16</f>
        <v>57.989799999999995</v>
      </c>
      <c r="I20" s="38">
        <f t="shared" si="1"/>
        <v>4.8131534</v>
      </c>
      <c r="J20" s="46">
        <v>8.3000000000000004E-2</v>
      </c>
      <c r="K20" s="47">
        <f>L16</f>
        <v>59.689399999999999</v>
      </c>
      <c r="L20" s="38">
        <f t="shared" si="2"/>
        <v>4.9542202</v>
      </c>
      <c r="M20" s="46">
        <f t="shared" ref="M20:M23" si="12">J20</f>
        <v>8.3000000000000004E-2</v>
      </c>
      <c r="N20" s="47">
        <f>O16</f>
        <v>70.251199999999997</v>
      </c>
      <c r="O20" s="38">
        <f t="shared" si="3"/>
        <v>5.8308495999999996</v>
      </c>
      <c r="P20" s="46">
        <f t="shared" ref="P20:P23" si="13">M20</f>
        <v>8.3000000000000004E-2</v>
      </c>
      <c r="Q20" s="47">
        <f>R16</f>
        <v>72.679199999999994</v>
      </c>
      <c r="R20" s="38">
        <f t="shared" si="4"/>
        <v>6.0323735999999997</v>
      </c>
      <c r="S20" s="46">
        <f t="shared" ref="S20:S23" si="14">P20</f>
        <v>8.3000000000000004E-2</v>
      </c>
      <c r="T20" s="47">
        <f>U16</f>
        <v>146.30599999999998</v>
      </c>
      <c r="U20" s="38">
        <f t="shared" si="5"/>
        <v>12.143397999999999</v>
      </c>
      <c r="V20" s="48">
        <f>0.083+-0.0457</f>
        <v>3.7300000000000007E-2</v>
      </c>
      <c r="W20" s="47">
        <f>X16</f>
        <v>172.07419999999999</v>
      </c>
      <c r="X20" s="38">
        <f t="shared" si="6"/>
        <v>6.4183676600000013</v>
      </c>
      <c r="Y20" s="46">
        <f>0.083+-0.0457</f>
        <v>3.7300000000000007E-2</v>
      </c>
      <c r="Z20" s="47">
        <f>AA16</f>
        <v>215.91859999999997</v>
      </c>
      <c r="AA20" s="38">
        <f t="shared" si="7"/>
        <v>8.0537637800000006</v>
      </c>
      <c r="AB20" s="46">
        <f>0.083+-0.0457</f>
        <v>3.7300000000000007E-2</v>
      </c>
      <c r="AC20" s="47">
        <f>AD16</f>
        <v>161.81819999999999</v>
      </c>
      <c r="AD20" s="38">
        <f t="shared" si="8"/>
        <v>6.0358188600000009</v>
      </c>
      <c r="AE20" s="46">
        <f>0.083+-0.0457</f>
        <v>3.7300000000000007E-2</v>
      </c>
      <c r="AF20" s="47">
        <f>AG16</f>
        <v>174.51</v>
      </c>
      <c r="AG20" s="38">
        <f t="shared" si="9"/>
        <v>6.5092230000000004</v>
      </c>
      <c r="AH20" s="48">
        <v>8.3000000000000004E-2</v>
      </c>
      <c r="AI20" s="47">
        <f>AJ16</f>
        <v>99.872799999999998</v>
      </c>
      <c r="AJ20" s="38">
        <f t="shared" si="10"/>
        <v>8.2894424000000004</v>
      </c>
      <c r="AK20" s="49">
        <v>8.3000000000000004E-2</v>
      </c>
      <c r="AL20" s="47">
        <f>AM16</f>
        <v>50.3416</v>
      </c>
      <c r="AM20" s="38">
        <f t="shared" si="11"/>
        <v>4.1783527999999999</v>
      </c>
    </row>
    <row r="21" spans="1:39" x14ac:dyDescent="0.35">
      <c r="B21" s="66" t="s">
        <v>14</v>
      </c>
      <c r="C21" s="47"/>
      <c r="D21" s="37">
        <v>0</v>
      </c>
      <c r="E21" s="33">
        <f>E$9</f>
        <v>236</v>
      </c>
      <c r="F21" s="38">
        <f t="shared" si="0"/>
        <v>0</v>
      </c>
      <c r="G21" s="37">
        <v>0</v>
      </c>
      <c r="H21" s="33">
        <f>H$9</f>
        <v>357</v>
      </c>
      <c r="I21" s="38">
        <f t="shared" si="1"/>
        <v>0</v>
      </c>
      <c r="J21" s="37">
        <v>0</v>
      </c>
      <c r="K21" s="33">
        <f>K$9</f>
        <v>371</v>
      </c>
      <c r="L21" s="38">
        <f t="shared" si="2"/>
        <v>0</v>
      </c>
      <c r="M21" s="37">
        <f t="shared" si="12"/>
        <v>0</v>
      </c>
      <c r="N21" s="33">
        <f>N$9</f>
        <v>458</v>
      </c>
      <c r="O21" s="38">
        <f t="shared" si="3"/>
        <v>0</v>
      </c>
      <c r="P21" s="37">
        <f t="shared" si="13"/>
        <v>0</v>
      </c>
      <c r="Q21" s="33">
        <f>Q$9</f>
        <v>478</v>
      </c>
      <c r="R21" s="38">
        <f t="shared" si="4"/>
        <v>0</v>
      </c>
      <c r="S21" s="37">
        <f t="shared" si="14"/>
        <v>0</v>
      </c>
      <c r="T21" s="33">
        <f>T$9</f>
        <v>1080</v>
      </c>
      <c r="U21" s="38">
        <f t="shared" si="5"/>
        <v>0</v>
      </c>
      <c r="V21" s="37">
        <f t="shared" ref="V21:V23" si="15">S21</f>
        <v>0</v>
      </c>
      <c r="W21" s="33">
        <f>W$9</f>
        <v>1281</v>
      </c>
      <c r="X21" s="38">
        <f t="shared" si="6"/>
        <v>0</v>
      </c>
      <c r="Y21" s="37">
        <f t="shared" ref="Y21:Y22" si="16">V21</f>
        <v>0</v>
      </c>
      <c r="Z21" s="33">
        <f>Z$9</f>
        <v>1623</v>
      </c>
      <c r="AA21" s="38">
        <f t="shared" si="7"/>
        <v>0</v>
      </c>
      <c r="AB21" s="37">
        <f t="shared" ref="AB21:AB22" si="17">Y21</f>
        <v>0</v>
      </c>
      <c r="AC21" s="33">
        <f>AC$9</f>
        <v>1201</v>
      </c>
      <c r="AD21" s="38">
        <f t="shared" si="8"/>
        <v>0</v>
      </c>
      <c r="AE21" s="37">
        <f t="shared" ref="AE21:AE22" si="18">AB21</f>
        <v>0</v>
      </c>
      <c r="AF21" s="33">
        <f>AF$9</f>
        <v>1300</v>
      </c>
      <c r="AG21" s="38">
        <f t="shared" si="9"/>
        <v>0</v>
      </c>
      <c r="AH21" s="37">
        <f t="shared" ref="AH21:AH22" si="19">AE21</f>
        <v>0</v>
      </c>
      <c r="AI21" s="33">
        <f>AI$9</f>
        <v>702</v>
      </c>
      <c r="AJ21" s="38">
        <f t="shared" si="10"/>
        <v>0</v>
      </c>
      <c r="AK21" s="37">
        <f t="shared" ref="AK21:AK22" si="20">AH21</f>
        <v>0</v>
      </c>
      <c r="AL21" s="33">
        <f>AL$9</f>
        <v>294</v>
      </c>
      <c r="AM21" s="38">
        <f t="shared" si="11"/>
        <v>0</v>
      </c>
    </row>
    <row r="22" spans="1:39" x14ac:dyDescent="0.35">
      <c r="B22" s="66" t="s">
        <v>15</v>
      </c>
      <c r="C22" s="67">
        <f>C13</f>
        <v>1</v>
      </c>
      <c r="D22" s="39">
        <v>-2.2620000000000001E-2</v>
      </c>
      <c r="E22" s="33">
        <f>MIN(1000,E9)</f>
        <v>236</v>
      </c>
      <c r="F22" s="38">
        <f t="shared" si="0"/>
        <v>-5.3383200000000004</v>
      </c>
      <c r="G22" s="39">
        <v>-2.2620000000000001E-2</v>
      </c>
      <c r="H22" s="33">
        <f>MIN(1000,H9)</f>
        <v>357</v>
      </c>
      <c r="I22" s="38">
        <f t="shared" si="1"/>
        <v>-8.0753400000000006</v>
      </c>
      <c r="J22" s="39">
        <v>-2.2620000000000001E-2</v>
      </c>
      <c r="K22" s="33">
        <f>MIN(1000,K9)</f>
        <v>371</v>
      </c>
      <c r="L22" s="38">
        <f t="shared" si="2"/>
        <v>-8.3920200000000005</v>
      </c>
      <c r="M22" s="39">
        <f t="shared" si="12"/>
        <v>-2.2620000000000001E-2</v>
      </c>
      <c r="N22" s="33">
        <f>MIN(1000,N9)</f>
        <v>458</v>
      </c>
      <c r="O22" s="38">
        <f t="shared" si="3"/>
        <v>-10.359960000000001</v>
      </c>
      <c r="P22" s="39">
        <f t="shared" si="13"/>
        <v>-2.2620000000000001E-2</v>
      </c>
      <c r="Q22" s="33">
        <f>MIN(1000,Q9)</f>
        <v>478</v>
      </c>
      <c r="R22" s="38">
        <f t="shared" si="4"/>
        <v>-10.81236</v>
      </c>
      <c r="S22" s="39">
        <f t="shared" si="14"/>
        <v>-2.2620000000000001E-2</v>
      </c>
      <c r="T22" s="33">
        <f>MIN(1000,T9)</f>
        <v>1000</v>
      </c>
      <c r="U22" s="38">
        <f t="shared" si="5"/>
        <v>-22.62</v>
      </c>
      <c r="V22" s="39">
        <f t="shared" si="15"/>
        <v>-2.2620000000000001E-2</v>
      </c>
      <c r="W22" s="33">
        <f>MIN(1000,W9)</f>
        <v>1000</v>
      </c>
      <c r="X22" s="38">
        <f t="shared" si="6"/>
        <v>-22.62</v>
      </c>
      <c r="Y22" s="39">
        <f t="shared" si="16"/>
        <v>-2.2620000000000001E-2</v>
      </c>
      <c r="Z22" s="33">
        <f>MIN(1000,Z9)</f>
        <v>1000</v>
      </c>
      <c r="AA22" s="38">
        <f t="shared" si="7"/>
        <v>-22.62</v>
      </c>
      <c r="AB22" s="39">
        <f t="shared" si="17"/>
        <v>-2.2620000000000001E-2</v>
      </c>
      <c r="AC22" s="33">
        <f>MIN(1000,AC9)</f>
        <v>1000</v>
      </c>
      <c r="AD22" s="38">
        <f t="shared" si="8"/>
        <v>-22.62</v>
      </c>
      <c r="AE22" s="39">
        <f t="shared" si="18"/>
        <v>-2.2620000000000001E-2</v>
      </c>
      <c r="AF22" s="33">
        <f>MIN(1000,AF9)</f>
        <v>1000</v>
      </c>
      <c r="AG22" s="38">
        <f t="shared" si="9"/>
        <v>-22.62</v>
      </c>
      <c r="AH22" s="39">
        <f t="shared" si="19"/>
        <v>-2.2620000000000001E-2</v>
      </c>
      <c r="AI22" s="33">
        <f>MIN(1000,AI9)</f>
        <v>702</v>
      </c>
      <c r="AJ22" s="38">
        <f t="shared" si="10"/>
        <v>-15.879240000000001</v>
      </c>
      <c r="AK22" s="39">
        <f t="shared" si="20"/>
        <v>-2.2620000000000001E-2</v>
      </c>
      <c r="AL22" s="33">
        <f>MIN(1000,AL9)</f>
        <v>294</v>
      </c>
      <c r="AM22" s="38">
        <f t="shared" si="11"/>
        <v>-6.6502800000000004</v>
      </c>
    </row>
    <row r="23" spans="1:39" x14ac:dyDescent="0.35">
      <c r="B23" s="66" t="s">
        <v>16</v>
      </c>
      <c r="C23" s="47"/>
      <c r="D23" s="39">
        <v>0</v>
      </c>
      <c r="E23" s="33">
        <f>E$9</f>
        <v>236</v>
      </c>
      <c r="F23" s="38">
        <f t="shared" si="0"/>
        <v>0</v>
      </c>
      <c r="G23" s="39">
        <v>0</v>
      </c>
      <c r="H23" s="33">
        <f>H$9</f>
        <v>357</v>
      </c>
      <c r="I23" s="38">
        <f t="shared" si="1"/>
        <v>0</v>
      </c>
      <c r="J23" s="50">
        <v>8.6499999999999997E-3</v>
      </c>
      <c r="K23" s="33">
        <f>K$9</f>
        <v>371</v>
      </c>
      <c r="L23" s="38">
        <f t="shared" si="2"/>
        <v>3.2091499999999997</v>
      </c>
      <c r="M23" s="39">
        <f t="shared" si="12"/>
        <v>8.6499999999999997E-3</v>
      </c>
      <c r="N23" s="33">
        <f>N$9</f>
        <v>458</v>
      </c>
      <c r="O23" s="38">
        <f t="shared" si="3"/>
        <v>3.9617</v>
      </c>
      <c r="P23" s="39">
        <f t="shared" si="13"/>
        <v>8.6499999999999997E-3</v>
      </c>
      <c r="Q23" s="33">
        <f>Q$9</f>
        <v>478</v>
      </c>
      <c r="R23" s="38">
        <f t="shared" si="4"/>
        <v>4.1346999999999996</v>
      </c>
      <c r="S23" s="39">
        <f t="shared" si="14"/>
        <v>8.6499999999999997E-3</v>
      </c>
      <c r="T23" s="33">
        <f>T$9</f>
        <v>1080</v>
      </c>
      <c r="U23" s="38">
        <f t="shared" si="5"/>
        <v>9.3420000000000005</v>
      </c>
      <c r="V23" s="39">
        <f t="shared" si="15"/>
        <v>8.6499999999999997E-3</v>
      </c>
      <c r="W23" s="33">
        <f>W$9</f>
        <v>1281</v>
      </c>
      <c r="X23" s="38">
        <f t="shared" si="6"/>
        <v>11.08065</v>
      </c>
      <c r="Y23" s="50">
        <v>1.635E-2</v>
      </c>
      <c r="Z23" s="33">
        <f>Z$9</f>
        <v>1623</v>
      </c>
      <c r="AA23" s="38">
        <f t="shared" si="7"/>
        <v>26.536049999999999</v>
      </c>
      <c r="AB23" s="51">
        <f>Y23</f>
        <v>1.635E-2</v>
      </c>
      <c r="AC23" s="33">
        <f>AC$9</f>
        <v>1201</v>
      </c>
      <c r="AD23" s="38">
        <f t="shared" si="8"/>
        <v>19.63635</v>
      </c>
      <c r="AE23" s="51">
        <f>AB23</f>
        <v>1.635E-2</v>
      </c>
      <c r="AF23" s="33">
        <f>AF$9</f>
        <v>1300</v>
      </c>
      <c r="AG23" s="38">
        <f t="shared" si="9"/>
        <v>21.254999999999999</v>
      </c>
      <c r="AH23" s="51">
        <f>AE23</f>
        <v>1.635E-2</v>
      </c>
      <c r="AI23" s="33">
        <f>AI$9</f>
        <v>702</v>
      </c>
      <c r="AJ23" s="38">
        <f t="shared" si="10"/>
        <v>11.4777</v>
      </c>
      <c r="AK23" s="51">
        <f>AH23</f>
        <v>1.635E-2</v>
      </c>
      <c r="AL23" s="33">
        <f>AL$9</f>
        <v>294</v>
      </c>
      <c r="AM23" s="38">
        <f t="shared" si="11"/>
        <v>4.8068999999999997</v>
      </c>
    </row>
    <row r="24" spans="1:39" x14ac:dyDescent="0.35">
      <c r="B24" s="68" t="s">
        <v>17</v>
      </c>
      <c r="C24" s="70"/>
      <c r="D24" s="52"/>
      <c r="E24" s="41"/>
      <c r="F24" s="42">
        <f>SUM(F16:F23)</f>
        <v>59.590629799999981</v>
      </c>
      <c r="G24" s="52"/>
      <c r="H24" s="41"/>
      <c r="I24" s="42">
        <f>SUM(I16:I23)</f>
        <v>78.880365099999992</v>
      </c>
      <c r="J24" s="52"/>
      <c r="K24" s="41"/>
      <c r="L24" s="42">
        <f>SUM(L16:L23)</f>
        <v>80.907151619999993</v>
      </c>
      <c r="M24" s="52"/>
      <c r="N24" s="41"/>
      <c r="O24" s="42">
        <f>SUM(O16:O23)</f>
        <v>94.925045759999975</v>
      </c>
      <c r="P24" s="52"/>
      <c r="Q24" s="41"/>
      <c r="R24" s="42">
        <f>SUM(R16:R23)</f>
        <v>98.147550159999994</v>
      </c>
      <c r="S24" s="52"/>
      <c r="T24" s="41"/>
      <c r="U24" s="42">
        <f>SUM(U16:U23)</f>
        <v>197.73914379999999</v>
      </c>
      <c r="V24" s="52"/>
      <c r="W24" s="41"/>
      <c r="X24" s="42">
        <f>SUM(X16:X23)</f>
        <v>228.77947771999999</v>
      </c>
      <c r="Y24" s="52"/>
      <c r="Z24" s="41"/>
      <c r="AA24" s="42">
        <f>SUM(AA16:AA23)</f>
        <v>305.46796675999997</v>
      </c>
      <c r="AB24" s="52"/>
      <c r="AC24" s="41"/>
      <c r="AD24" s="42">
        <f>SUM(AD16:AD23)</f>
        <v>223.01164811999999</v>
      </c>
      <c r="AE24" s="52"/>
      <c r="AF24" s="41"/>
      <c r="AG24" s="42">
        <f>SUM(AG16:AG23)</f>
        <v>245.70625799999996</v>
      </c>
      <c r="AH24" s="52"/>
      <c r="AI24" s="41"/>
      <c r="AJ24" s="42">
        <f>SUM(AJ16:AJ23)</f>
        <v>141.56255719999999</v>
      </c>
      <c r="AK24" s="52"/>
      <c r="AL24" s="41"/>
      <c r="AM24" s="42">
        <f>SUM(AM16:AM23)</f>
        <v>71.730868400000006</v>
      </c>
    </row>
    <row r="25" spans="1:39" x14ac:dyDescent="0.35">
      <c r="B25" s="44"/>
      <c r="C25" s="71"/>
      <c r="D25" s="72"/>
      <c r="E25" s="73"/>
      <c r="F25" s="45"/>
      <c r="G25" s="72"/>
      <c r="H25" s="73"/>
      <c r="I25" s="45"/>
      <c r="J25" s="72"/>
      <c r="K25" s="73"/>
      <c r="L25" s="45"/>
      <c r="M25" s="72"/>
      <c r="N25" s="73"/>
      <c r="O25" s="45"/>
      <c r="P25" s="72"/>
      <c r="Q25" s="73"/>
      <c r="R25" s="45"/>
      <c r="S25" s="72"/>
      <c r="T25" s="73"/>
      <c r="U25" s="45"/>
      <c r="V25" s="72"/>
      <c r="W25" s="73"/>
      <c r="X25" s="45"/>
      <c r="Y25" s="72"/>
      <c r="Z25" s="73"/>
      <c r="AA25" s="45"/>
      <c r="AB25" s="72"/>
      <c r="AC25" s="73"/>
      <c r="AD25" s="45"/>
      <c r="AE25" s="72"/>
      <c r="AF25" s="73"/>
      <c r="AG25" s="45"/>
      <c r="AH25" s="72"/>
      <c r="AI25" s="73"/>
      <c r="AJ25" s="45"/>
      <c r="AK25" s="72"/>
      <c r="AL25" s="73"/>
      <c r="AM25" s="45"/>
    </row>
    <row r="26" spans="1:39" x14ac:dyDescent="0.35">
      <c r="B26" s="36" t="s">
        <v>20</v>
      </c>
      <c r="C26" s="74"/>
      <c r="D26" s="53">
        <v>0.05</v>
      </c>
      <c r="E26" s="47">
        <f>F24</f>
        <v>59.590629799999981</v>
      </c>
      <c r="F26" s="38">
        <f>D26*E26</f>
        <v>2.9795314899999994</v>
      </c>
      <c r="G26" s="53">
        <v>0.05</v>
      </c>
      <c r="H26" s="47">
        <f>I24</f>
        <v>78.880365099999992</v>
      </c>
      <c r="I26" s="38">
        <f>G26*H26</f>
        <v>3.9440182549999996</v>
      </c>
      <c r="J26" s="53">
        <v>0.05</v>
      </c>
      <c r="K26" s="47">
        <f>L24</f>
        <v>80.907151619999993</v>
      </c>
      <c r="L26" s="38">
        <f>J26*K26</f>
        <v>4.0453575810000002</v>
      </c>
      <c r="M26" s="53">
        <v>0.05</v>
      </c>
      <c r="N26" s="47">
        <f>O24</f>
        <v>94.925045759999975</v>
      </c>
      <c r="O26" s="38">
        <f>M26*N26</f>
        <v>4.7462522879999991</v>
      </c>
      <c r="P26" s="53">
        <v>0.05</v>
      </c>
      <c r="Q26" s="47">
        <f>R24</f>
        <v>98.147550159999994</v>
      </c>
      <c r="R26" s="38">
        <f>P26*Q26</f>
        <v>4.9073775079999997</v>
      </c>
      <c r="S26" s="53">
        <v>0.05</v>
      </c>
      <c r="T26" s="47">
        <f>U24</f>
        <v>197.73914379999999</v>
      </c>
      <c r="U26" s="38">
        <f>S26*T26</f>
        <v>9.8869571900000004</v>
      </c>
      <c r="V26" s="53">
        <v>0.05</v>
      </c>
      <c r="W26" s="47">
        <f>X24</f>
        <v>228.77947771999999</v>
      </c>
      <c r="X26" s="38">
        <f>V26*W26</f>
        <v>11.438973885999999</v>
      </c>
      <c r="Y26" s="53">
        <v>0.05</v>
      </c>
      <c r="Z26" s="47">
        <f>AA24</f>
        <v>305.46796675999997</v>
      </c>
      <c r="AA26" s="38">
        <f>Y26*Z26</f>
        <v>15.273398338</v>
      </c>
      <c r="AB26" s="53">
        <v>0.05</v>
      </c>
      <c r="AC26" s="47">
        <f>AD24</f>
        <v>223.01164811999999</v>
      </c>
      <c r="AD26" s="38">
        <f>AB26*AC26</f>
        <v>11.150582406</v>
      </c>
      <c r="AE26" s="53">
        <v>0.05</v>
      </c>
      <c r="AF26" s="47">
        <f>AG24</f>
        <v>245.70625799999996</v>
      </c>
      <c r="AG26" s="38">
        <f>AE26*AF26</f>
        <v>12.285312899999999</v>
      </c>
      <c r="AH26" s="53">
        <v>0.05</v>
      </c>
      <c r="AI26" s="47">
        <f>AJ24</f>
        <v>141.56255719999999</v>
      </c>
      <c r="AJ26" s="38">
        <f>AH26*AI26</f>
        <v>7.0781278599999995</v>
      </c>
      <c r="AK26" s="53">
        <v>0.05</v>
      </c>
      <c r="AL26" s="47">
        <f>AM24</f>
        <v>71.730868400000006</v>
      </c>
      <c r="AM26" s="38">
        <f>AK26*AL26</f>
        <v>3.5865434200000004</v>
      </c>
    </row>
    <row r="27" spans="1:39" s="36" customFormat="1" x14ac:dyDescent="0.35">
      <c r="A27" s="61"/>
      <c r="B27" s="75" t="s">
        <v>21</v>
      </c>
      <c r="C27" s="76"/>
      <c r="D27" s="54"/>
      <c r="E27" s="55"/>
      <c r="F27" s="56">
        <f>F24+F26</f>
        <v>62.57016128999998</v>
      </c>
      <c r="G27" s="54"/>
      <c r="H27" s="55"/>
      <c r="I27" s="56">
        <f>I24+I26</f>
        <v>82.824383354999995</v>
      </c>
      <c r="J27" s="54"/>
      <c r="K27" s="55"/>
      <c r="L27" s="56">
        <f>L24+L26</f>
        <v>84.952509200999998</v>
      </c>
      <c r="M27" s="54"/>
      <c r="N27" s="55"/>
      <c r="O27" s="56">
        <f>O24+O26</f>
        <v>99.671298047999969</v>
      </c>
      <c r="P27" s="54"/>
      <c r="Q27" s="55"/>
      <c r="R27" s="56">
        <f>R24+R26</f>
        <v>103.05492766799999</v>
      </c>
      <c r="S27" s="54"/>
      <c r="T27" s="55"/>
      <c r="U27" s="56">
        <f>U24+U26</f>
        <v>207.62610099</v>
      </c>
      <c r="V27" s="54"/>
      <c r="W27" s="55"/>
      <c r="X27" s="56">
        <f>X24+X26</f>
        <v>240.21845160599997</v>
      </c>
      <c r="Y27" s="54"/>
      <c r="Z27" s="55"/>
      <c r="AA27" s="56">
        <f>AA24+AA26</f>
        <v>320.74136509799996</v>
      </c>
      <c r="AB27" s="54"/>
      <c r="AC27" s="55"/>
      <c r="AD27" s="56">
        <f>AD24+AD26</f>
        <v>234.162230526</v>
      </c>
      <c r="AE27" s="54"/>
      <c r="AF27" s="55"/>
      <c r="AG27" s="56">
        <f>AG24+AG26</f>
        <v>257.99157089999994</v>
      </c>
      <c r="AH27" s="54"/>
      <c r="AI27" s="55"/>
      <c r="AJ27" s="56">
        <f>AJ24+AJ26</f>
        <v>148.64068505999998</v>
      </c>
      <c r="AK27" s="54"/>
      <c r="AL27" s="55"/>
      <c r="AM27" s="56">
        <f>AM24+AM26</f>
        <v>75.317411820000004</v>
      </c>
    </row>
    <row r="28" spans="1:39" x14ac:dyDescent="0.35">
      <c r="B28" s="66" t="s">
        <v>18</v>
      </c>
      <c r="C28" s="77"/>
      <c r="D28" s="57">
        <v>-50</v>
      </c>
      <c r="E28" s="36">
        <v>1</v>
      </c>
      <c r="F28" s="58">
        <f>D28*E28</f>
        <v>-50</v>
      </c>
      <c r="G28" s="57">
        <v>-50</v>
      </c>
      <c r="H28" s="36">
        <v>1</v>
      </c>
      <c r="I28" s="58">
        <f>G28*H28</f>
        <v>-50</v>
      </c>
      <c r="J28" s="57">
        <v>-50</v>
      </c>
      <c r="K28" s="36">
        <v>1</v>
      </c>
      <c r="L28" s="58">
        <f>J28*K28</f>
        <v>-50</v>
      </c>
      <c r="M28" s="59"/>
      <c r="N28" s="36"/>
      <c r="O28" s="58">
        <f>M28*N28</f>
        <v>0</v>
      </c>
      <c r="P28" s="57">
        <v>-50</v>
      </c>
      <c r="Q28" s="36">
        <v>1</v>
      </c>
      <c r="R28" s="58">
        <f>P28*Q28</f>
        <v>-50</v>
      </c>
      <c r="S28" s="57">
        <v>-50</v>
      </c>
      <c r="T28" s="36">
        <v>1</v>
      </c>
      <c r="U28" s="58">
        <f>S28*T28</f>
        <v>-50</v>
      </c>
      <c r="V28" s="57">
        <v>-50</v>
      </c>
      <c r="W28" s="36">
        <v>1</v>
      </c>
      <c r="X28" s="58">
        <f>V28*W28</f>
        <v>-50</v>
      </c>
      <c r="Y28" s="57"/>
      <c r="Z28" s="36"/>
      <c r="AA28" s="58">
        <f>Y28*Z28</f>
        <v>0</v>
      </c>
      <c r="AB28" s="57"/>
      <c r="AC28" s="36"/>
      <c r="AD28" s="58">
        <f>AB28*AC28</f>
        <v>0</v>
      </c>
      <c r="AE28" s="57"/>
      <c r="AF28" s="36"/>
      <c r="AG28" s="58">
        <f>AE28*AF28</f>
        <v>0</v>
      </c>
      <c r="AH28" s="57"/>
      <c r="AI28" s="36"/>
      <c r="AJ28" s="58">
        <f>AH28*AI28</f>
        <v>0</v>
      </c>
      <c r="AK28" s="57"/>
      <c r="AL28" s="36"/>
      <c r="AM28" s="58">
        <f>AK28*AL28</f>
        <v>0</v>
      </c>
    </row>
    <row r="29" spans="1:39" x14ac:dyDescent="0.35">
      <c r="B29" s="66"/>
      <c r="C29" s="78"/>
      <c r="D29" s="57"/>
      <c r="E29" s="33"/>
      <c r="F29" s="58"/>
      <c r="G29" s="57"/>
      <c r="H29" s="33"/>
      <c r="I29" s="58"/>
      <c r="J29" s="57"/>
      <c r="K29" s="33"/>
      <c r="L29" s="58"/>
      <c r="M29" s="57"/>
      <c r="N29" s="33"/>
      <c r="O29" s="58"/>
      <c r="P29" s="57"/>
      <c r="Q29" s="33"/>
      <c r="R29" s="58"/>
      <c r="S29" s="57"/>
      <c r="T29" s="33"/>
      <c r="U29" s="58"/>
      <c r="V29" s="57"/>
      <c r="W29" s="33"/>
      <c r="X29" s="58"/>
      <c r="Y29" s="57"/>
      <c r="Z29" s="33"/>
      <c r="AA29" s="58"/>
      <c r="AB29" s="57"/>
      <c r="AC29" s="33"/>
      <c r="AD29" s="58"/>
      <c r="AE29" s="57"/>
      <c r="AF29" s="33"/>
      <c r="AG29" s="58"/>
      <c r="AH29" s="57"/>
      <c r="AI29" s="33"/>
      <c r="AJ29" s="58"/>
      <c r="AK29" s="57"/>
      <c r="AL29" s="33"/>
      <c r="AM29" s="58"/>
    </row>
    <row r="30" spans="1:39" x14ac:dyDescent="0.35">
      <c r="A30" s="36"/>
      <c r="B30" s="36" t="s">
        <v>41</v>
      </c>
      <c r="C30" s="36"/>
      <c r="D30" s="32"/>
      <c r="E30" s="36"/>
      <c r="F30" s="60">
        <f>SUM(F27:F29)</f>
        <v>12.57016128999998</v>
      </c>
      <c r="G30" s="36"/>
      <c r="H30" s="36"/>
      <c r="I30" s="60">
        <f>SUM(I27:I29)</f>
        <v>32.824383354999995</v>
      </c>
      <c r="J30" s="36"/>
      <c r="K30" s="36"/>
      <c r="L30" s="60">
        <f>SUM(L27:L29)</f>
        <v>34.952509200999998</v>
      </c>
      <c r="M30" s="36"/>
      <c r="N30" s="36"/>
      <c r="O30" s="60">
        <f>SUM(O27:O29)</f>
        <v>99.671298047999969</v>
      </c>
      <c r="P30" s="36"/>
      <c r="Q30" s="36"/>
      <c r="R30" s="60">
        <f>SUM(R27:R29)</f>
        <v>53.054927667999991</v>
      </c>
      <c r="S30" s="36"/>
      <c r="T30" s="36"/>
      <c r="U30" s="60">
        <f>SUM(U27:U29)</f>
        <v>157.62610099</v>
      </c>
      <c r="V30" s="36"/>
      <c r="W30" s="36"/>
      <c r="X30" s="60">
        <f>SUM(X27:X29)</f>
        <v>190.21845160599997</v>
      </c>
      <c r="Y30" s="36"/>
      <c r="Z30" s="36"/>
      <c r="AA30" s="60">
        <f>SUM(AA27:AA29)</f>
        <v>320.74136509799996</v>
      </c>
      <c r="AB30" s="36"/>
      <c r="AC30" s="36"/>
      <c r="AD30" s="60">
        <f>SUM(AD27:AD29)</f>
        <v>234.162230526</v>
      </c>
      <c r="AE30" s="36"/>
      <c r="AF30" s="36"/>
      <c r="AG30" s="60">
        <f>SUM(AG27:AG29)</f>
        <v>257.99157089999994</v>
      </c>
      <c r="AH30" s="36"/>
      <c r="AI30" s="36"/>
      <c r="AJ30" s="60">
        <f>SUM(AJ27:AJ29)</f>
        <v>148.64068505999998</v>
      </c>
      <c r="AK30" s="36"/>
      <c r="AL30" s="36"/>
      <c r="AM30" s="60">
        <f>SUM(AM27:AM29)</f>
        <v>75.317411820000004</v>
      </c>
    </row>
    <row r="31" spans="1:39" ht="15" thickBot="1" x14ac:dyDescent="0.4"/>
    <row r="32" spans="1:39" ht="26" x14ac:dyDescent="0.35">
      <c r="B32" s="79" t="s">
        <v>23</v>
      </c>
      <c r="C32" s="94" t="s">
        <v>40</v>
      </c>
      <c r="D32" s="94" t="s">
        <v>44</v>
      </c>
      <c r="E32" s="94" t="s">
        <v>42</v>
      </c>
      <c r="F32" s="95" t="s">
        <v>45</v>
      </c>
      <c r="G32" s="96" t="s">
        <v>46</v>
      </c>
      <c r="H32" s="97" t="s">
        <v>47</v>
      </c>
    </row>
    <row r="33" spans="2:8" x14ac:dyDescent="0.35">
      <c r="B33" s="79" t="s">
        <v>24</v>
      </c>
      <c r="C33" s="80" t="s">
        <v>25</v>
      </c>
      <c r="D33" s="80" t="s">
        <v>25</v>
      </c>
      <c r="E33" s="98" t="s">
        <v>43</v>
      </c>
      <c r="F33" s="99" t="s">
        <v>43</v>
      </c>
      <c r="G33" s="98" t="s">
        <v>43</v>
      </c>
      <c r="H33" s="100" t="s">
        <v>43</v>
      </c>
    </row>
    <row r="34" spans="2:8" x14ac:dyDescent="0.35">
      <c r="B34" s="83">
        <f>E7</f>
        <v>44728</v>
      </c>
      <c r="C34" s="84">
        <f>'(A) Sample Bill - Current'!C34-'(C) Sample - Conventional 2160'!C34</f>
        <v>4720</v>
      </c>
      <c r="D34" s="84">
        <f>ROUND(C34/20,0)</f>
        <v>236</v>
      </c>
      <c r="E34" s="85">
        <f>$F$30</f>
        <v>12.57016128999998</v>
      </c>
      <c r="F34" s="101">
        <f>E34*20</f>
        <v>251.4032257999996</v>
      </c>
      <c r="G34" s="85">
        <f>'(C) Sample - Conventional 2160'!E34</f>
        <v>1658.17</v>
      </c>
      <c r="H34" s="102">
        <f>F34+G34</f>
        <v>1909.5732257999996</v>
      </c>
    </row>
    <row r="35" spans="2:8" x14ac:dyDescent="0.35">
      <c r="B35" s="83">
        <f>H7</f>
        <v>44761</v>
      </c>
      <c r="C35" s="84">
        <f>'(A) Sample Bill - Current'!C35-'(C) Sample - Conventional 2160'!C35</f>
        <v>7140</v>
      </c>
      <c r="D35" s="84">
        <f t="shared" ref="D35:D45" si="21">ROUND(C35/20,0)</f>
        <v>357</v>
      </c>
      <c r="E35" s="85">
        <f>$I$30</f>
        <v>32.824383354999995</v>
      </c>
      <c r="F35" s="101">
        <f t="shared" ref="F35:F45" si="22">E35*20</f>
        <v>656.48766709999995</v>
      </c>
      <c r="G35" s="85">
        <f>'(C) Sample - Conventional 2160'!E35</f>
        <v>1070.07</v>
      </c>
      <c r="H35" s="102">
        <f t="shared" ref="H35:H45" si="23">F35+G35</f>
        <v>1726.5576670999999</v>
      </c>
    </row>
    <row r="36" spans="2:8" x14ac:dyDescent="0.35">
      <c r="B36" s="83">
        <f>K7</f>
        <v>44791</v>
      </c>
      <c r="C36" s="84">
        <f>'(A) Sample Bill - Current'!C36-'(C) Sample - Conventional 2160'!C36</f>
        <v>7420</v>
      </c>
      <c r="D36" s="84">
        <f t="shared" si="21"/>
        <v>371</v>
      </c>
      <c r="E36" s="85">
        <f>$L$30</f>
        <v>34.952509200999998</v>
      </c>
      <c r="F36" s="101">
        <f t="shared" si="22"/>
        <v>699.05018401999996</v>
      </c>
      <c r="G36" s="85">
        <f>'(C) Sample - Conventional 2160'!E36</f>
        <v>1092.69</v>
      </c>
      <c r="H36" s="102">
        <f t="shared" si="23"/>
        <v>1791.74018402</v>
      </c>
    </row>
    <row r="37" spans="2:8" x14ac:dyDescent="0.35">
      <c r="B37" s="83">
        <f>N7</f>
        <v>44824</v>
      </c>
      <c r="C37" s="84">
        <f>'(A) Sample Bill - Current'!C37-'(C) Sample - Conventional 2160'!C37</f>
        <v>9160</v>
      </c>
      <c r="D37" s="84">
        <f t="shared" si="21"/>
        <v>458</v>
      </c>
      <c r="E37" s="85">
        <f>$O$30</f>
        <v>99.671298047999969</v>
      </c>
      <c r="F37" s="101">
        <f t="shared" si="22"/>
        <v>1993.4259609599994</v>
      </c>
      <c r="G37" s="85">
        <f>'(C) Sample - Conventional 2160'!E37</f>
        <v>1326.4099999999999</v>
      </c>
      <c r="H37" s="102">
        <f t="shared" si="23"/>
        <v>3319.8359609599993</v>
      </c>
    </row>
    <row r="38" spans="2:8" x14ac:dyDescent="0.35">
      <c r="B38" s="83">
        <f>Q7</f>
        <v>44854</v>
      </c>
      <c r="C38" s="84">
        <f>'(A) Sample Bill - Current'!C38-'(C) Sample - Conventional 2160'!C38</f>
        <v>9560</v>
      </c>
      <c r="D38" s="84">
        <f t="shared" si="21"/>
        <v>478</v>
      </c>
      <c r="E38" s="85">
        <f>$R$30</f>
        <v>53.054927667999991</v>
      </c>
      <c r="F38" s="101">
        <f t="shared" si="22"/>
        <v>1061.0985533599999</v>
      </c>
      <c r="G38" s="85">
        <f>'(C) Sample - Conventional 2160'!E38</f>
        <v>1439.7299999999998</v>
      </c>
      <c r="H38" s="102">
        <f t="shared" si="23"/>
        <v>2500.8285533599997</v>
      </c>
    </row>
    <row r="39" spans="2:8" x14ac:dyDescent="0.35">
      <c r="B39" s="83">
        <f>T7</f>
        <v>44883</v>
      </c>
      <c r="C39" s="84">
        <f>'(A) Sample Bill - Current'!C39-'(C) Sample - Conventional 2160'!C39</f>
        <v>21600</v>
      </c>
      <c r="D39" s="84">
        <f t="shared" si="21"/>
        <v>1080</v>
      </c>
      <c r="E39" s="85">
        <f>$U$30</f>
        <v>157.62610099</v>
      </c>
      <c r="F39" s="101">
        <f t="shared" si="22"/>
        <v>3152.5220197999997</v>
      </c>
      <c r="G39" s="85">
        <f>'(C) Sample - Conventional 2160'!E39</f>
        <v>2460.42</v>
      </c>
      <c r="H39" s="102">
        <f t="shared" si="23"/>
        <v>5612.9420197999998</v>
      </c>
    </row>
    <row r="40" spans="2:8" x14ac:dyDescent="0.35">
      <c r="B40" s="83">
        <f>W7</f>
        <v>44911</v>
      </c>
      <c r="C40" s="84">
        <f>'(A) Sample Bill - Current'!C40-'(C) Sample - Conventional 2160'!C40</f>
        <v>25620</v>
      </c>
      <c r="D40" s="84">
        <f t="shared" si="21"/>
        <v>1281</v>
      </c>
      <c r="E40" s="85">
        <f>$X$30</f>
        <v>190.21845160599997</v>
      </c>
      <c r="F40" s="101">
        <f t="shared" si="22"/>
        <v>3804.3690321199992</v>
      </c>
      <c r="G40" s="85">
        <f>'(C) Sample - Conventional 2160'!E40</f>
        <v>2680.59</v>
      </c>
      <c r="H40" s="102">
        <f t="shared" si="23"/>
        <v>6484.9590321199994</v>
      </c>
    </row>
    <row r="41" spans="2:8" x14ac:dyDescent="0.35">
      <c r="B41" s="83">
        <f>Z7</f>
        <v>44945</v>
      </c>
      <c r="C41" s="84">
        <f>'(A) Sample Bill - Current'!C41-'(C) Sample - Conventional 2160'!C41</f>
        <v>32460</v>
      </c>
      <c r="D41" s="84">
        <f t="shared" si="21"/>
        <v>1623</v>
      </c>
      <c r="E41" s="85">
        <f>$AA$30</f>
        <v>320.74136509799996</v>
      </c>
      <c r="F41" s="101">
        <f t="shared" si="22"/>
        <v>6414.8273019599992</v>
      </c>
      <c r="G41" s="85">
        <f>'(C) Sample - Conventional 2160'!E41</f>
        <v>4117.6900000000014</v>
      </c>
      <c r="H41" s="102">
        <f t="shared" si="23"/>
        <v>10532.517301960001</v>
      </c>
    </row>
    <row r="42" spans="2:8" x14ac:dyDescent="0.35">
      <c r="B42" s="83">
        <f>AC7</f>
        <v>44973</v>
      </c>
      <c r="C42" s="84">
        <f>'(A) Sample Bill - Current'!C42-'(C) Sample - Conventional 2160'!C42</f>
        <v>24020</v>
      </c>
      <c r="D42" s="84">
        <f t="shared" si="21"/>
        <v>1201</v>
      </c>
      <c r="E42" s="85">
        <f>$AD$30</f>
        <v>234.162230526</v>
      </c>
      <c r="F42" s="101">
        <f t="shared" si="22"/>
        <v>4683.2446105199997</v>
      </c>
      <c r="G42" s="85">
        <f>'(C) Sample - Conventional 2160'!E42</f>
        <v>1805.3700000000001</v>
      </c>
      <c r="H42" s="102">
        <f t="shared" si="23"/>
        <v>6488.6146105199996</v>
      </c>
    </row>
    <row r="43" spans="2:8" x14ac:dyDescent="0.35">
      <c r="B43" s="83">
        <f>AF7</f>
        <v>45002</v>
      </c>
      <c r="C43" s="84">
        <f>'(A) Sample Bill - Current'!C43-'(C) Sample - Conventional 2160'!C43</f>
        <v>26000</v>
      </c>
      <c r="D43" s="84">
        <f t="shared" si="21"/>
        <v>1300</v>
      </c>
      <c r="E43" s="85">
        <f>$AG$30</f>
        <v>257.99157089999994</v>
      </c>
      <c r="F43" s="101">
        <f t="shared" si="22"/>
        <v>5159.8314179999988</v>
      </c>
      <c r="G43" s="85">
        <f>'(C) Sample - Conventional 2160'!E43</f>
        <v>3017.8500000000004</v>
      </c>
      <c r="H43" s="102">
        <f t="shared" si="23"/>
        <v>8177.6814179999992</v>
      </c>
    </row>
    <row r="44" spans="2:8" x14ac:dyDescent="0.35">
      <c r="B44" s="83">
        <f>AI7</f>
        <v>45036</v>
      </c>
      <c r="C44" s="84">
        <f>'(A) Sample Bill - Current'!C44-'(C) Sample - Conventional 2160'!C44</f>
        <v>14040</v>
      </c>
      <c r="D44" s="84">
        <f t="shared" si="21"/>
        <v>702</v>
      </c>
      <c r="E44" s="85">
        <f>$AJ$30</f>
        <v>148.64068505999998</v>
      </c>
      <c r="F44" s="101">
        <f t="shared" si="22"/>
        <v>2972.8137011999997</v>
      </c>
      <c r="G44" s="85">
        <f>'(C) Sample - Conventional 2160'!E44</f>
        <v>1604.65</v>
      </c>
      <c r="H44" s="102">
        <f t="shared" si="23"/>
        <v>4577.4637012000003</v>
      </c>
    </row>
    <row r="45" spans="2:8" x14ac:dyDescent="0.35">
      <c r="B45" s="83">
        <f>AL7</f>
        <v>45064</v>
      </c>
      <c r="C45" s="84">
        <f>'(A) Sample Bill - Current'!C45-'(C) Sample - Conventional 2160'!C45</f>
        <v>5880</v>
      </c>
      <c r="D45" s="84">
        <f t="shared" si="21"/>
        <v>294</v>
      </c>
      <c r="E45" s="85">
        <f>$AM$30</f>
        <v>75.317411820000004</v>
      </c>
      <c r="F45" s="101">
        <f t="shared" si="22"/>
        <v>1506.3482364000001</v>
      </c>
      <c r="G45" s="85">
        <f>'(C) Sample - Conventional 2160'!E45</f>
        <v>1089.0799999999997</v>
      </c>
      <c r="H45" s="102">
        <f t="shared" si="23"/>
        <v>2595.4282364000001</v>
      </c>
    </row>
    <row r="46" spans="2:8" x14ac:dyDescent="0.35">
      <c r="B46" s="83"/>
      <c r="C46" s="92">
        <f t="shared" ref="C46:H46" si="24">SUM(C34:C45)</f>
        <v>187620</v>
      </c>
      <c r="D46" s="92">
        <f t="shared" si="24"/>
        <v>9381</v>
      </c>
      <c r="E46" s="88">
        <f t="shared" si="24"/>
        <v>1617.7710955619996</v>
      </c>
      <c r="F46" s="103">
        <f t="shared" si="24"/>
        <v>32355.421911239995</v>
      </c>
      <c r="G46" s="88">
        <f t="shared" si="24"/>
        <v>23362.719999999998</v>
      </c>
      <c r="H46" s="104">
        <f t="shared" si="24"/>
        <v>55718.141911240004</v>
      </c>
    </row>
    <row r="47" spans="2:8" x14ac:dyDescent="0.35">
      <c r="B47" s="105" t="s">
        <v>46</v>
      </c>
      <c r="C47" s="92">
        <f>'(C) Sample - Conventional 2160'!C46</f>
        <v>85500</v>
      </c>
      <c r="D47" s="85"/>
      <c r="E47" s="86"/>
      <c r="F47" s="106"/>
      <c r="H47" s="107"/>
    </row>
    <row r="48" spans="2:8" ht="15" thickBot="1" x14ac:dyDescent="0.4">
      <c r="B48" s="105" t="s">
        <v>21</v>
      </c>
      <c r="C48" s="92">
        <f>SUM(C46:C47)</f>
        <v>273120</v>
      </c>
      <c r="D48" s="85"/>
      <c r="E48" s="86"/>
      <c r="F48" s="108"/>
      <c r="G48" s="109"/>
      <c r="H48" s="110"/>
    </row>
    <row r="49" spans="6:6" x14ac:dyDescent="0.35">
      <c r="F49" s="88"/>
    </row>
  </sheetData>
  <mergeCells count="3">
    <mergeCell ref="A1:AM1"/>
    <mergeCell ref="A2:AM2"/>
    <mergeCell ref="A4:AM4"/>
  </mergeCells>
  <printOptions horizontalCentered="1"/>
  <pageMargins left="0.7" right="0.7" top="0.75" bottom="0.75" header="0.3" footer="0.3"/>
  <pageSetup scale="29" orientation="landscape" r:id="rId1"/>
  <headerFooter>
    <oddHeader>&amp;R&amp;"Arial,Bold"&amp;10WCC275-AEY-YUB-2-006(a)
Attachment 1
&amp;A
Page &amp;Pof &amp;N</oddHeader>
  </headerFooter>
  <ignoredErrors>
    <ignoredError sqref="E22:AM22 F27:AM27 V20:AB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(A) Sample Bill - Current</vt:lpstr>
      <vt:lpstr>(B) Sample Bill - Proposed</vt:lpstr>
      <vt:lpstr>(C) Sample - Conventional 2160</vt:lpstr>
      <vt:lpstr>(C) Sample - Conventional 1160 </vt:lpstr>
      <vt:lpstr>'(A) Sample Bill - Current'!_Hlk138232981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2023-10-06T19:42:36Z</dcterms:created>
  <dcterms:modified xsi:type="dcterms:W3CDTF">2023-10-06T19:56:41Z</dcterms:modified>
  <cp:category/>
  <cp:contentStatus/>
</cp:coreProperties>
</file>