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sharepoint.yec.yk.ca/Projects/LargeProjects/2719/GRA/17 Compliance Filing/May 12, 2022 revised/Tables/"/>
    </mc:Choice>
  </mc:AlternateContent>
  <xr:revisionPtr revIDLastSave="0" documentId="13_ncr:1_{4711CA62-7135-4DBD-A03D-85CC6FAA7813}" xr6:coauthVersionLast="47" xr6:coauthVersionMax="47" xr10:uidLastSave="{00000000-0000-0000-0000-000000000000}"/>
  <bookViews>
    <workbookView xWindow="-110" yWindow="-110" windowWidth="19420" windowHeight="10420" xr2:uid="{65D3188B-4584-4BF5-AF41-9C52AE671E02}"/>
  </bookViews>
  <sheets>
    <sheet name="Table 1.1" sheetId="1" r:id="rId1"/>
    <sheet name="Table 1.1 (comparison)" sheetId="52" r:id="rId2"/>
    <sheet name="Table 1.2" sheetId="2" r:id="rId3"/>
    <sheet name="Table 1.3" sheetId="3" r:id="rId4"/>
    <sheet name="Table 1.1-2" sheetId="55" r:id="rId5"/>
    <sheet name="Table 1.1-3 (a)" sheetId="56" r:id="rId6"/>
    <sheet name="Table 1.1-3 (b)" sheetId="57" r:id="rId7"/>
    <sheet name="Table 1.1-3 (c) LWRF" sheetId="58" r:id="rId8"/>
    <sheet name="Table 1.1-3 (c) i) LWRF balance" sheetId="59" r:id="rId9"/>
    <sheet name="Table 1.1-4" sheetId="7" r:id="rId10"/>
    <sheet name="Table 1.1-5" sheetId="53" r:id="rId11"/>
    <sheet name="Table 1.1-7" sheetId="5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 localSheetId="8">#REF!</definedName>
    <definedName name="\A" localSheetId="7">#REF!</definedName>
    <definedName name="\A">#REF!</definedName>
    <definedName name="\B" localSheetId="7">#REF!</definedName>
    <definedName name="\B">#REF!</definedName>
    <definedName name="\C" localSheetId="7">#REF!</definedName>
    <definedName name="\C">#REF!</definedName>
    <definedName name="\D" localSheetId="7">#REF!</definedName>
    <definedName name="\D">#REF!</definedName>
    <definedName name="\E" localSheetId="7">#REF!</definedName>
    <definedName name="\E">#REF!</definedName>
    <definedName name="\F" localSheetId="7">#REF!</definedName>
    <definedName name="\F">#REF!</definedName>
    <definedName name="\G" localSheetId="7">#REF!</definedName>
    <definedName name="\G">#REF!</definedName>
    <definedName name="\H" localSheetId="7">#REF!</definedName>
    <definedName name="\H">#REF!</definedName>
    <definedName name="\I" localSheetId="7">#REF!</definedName>
    <definedName name="\I">#REF!</definedName>
    <definedName name="\J" localSheetId="7">#REF!</definedName>
    <definedName name="\J">#REF!</definedName>
    <definedName name="\K" localSheetId="7">#REF!</definedName>
    <definedName name="\K">#REF!</definedName>
    <definedName name="\L" localSheetId="7">#REF!</definedName>
    <definedName name="\L">#REF!</definedName>
    <definedName name="\M" localSheetId="7">#REF!</definedName>
    <definedName name="\M">#REF!</definedName>
    <definedName name="\N" localSheetId="7">#REF!</definedName>
    <definedName name="\N">#REF!</definedName>
    <definedName name="\O" localSheetId="7">#REF!</definedName>
    <definedName name="\O">#REF!</definedName>
    <definedName name="\P" localSheetId="7">#REF!</definedName>
    <definedName name="\P">#REF!</definedName>
    <definedName name="\Q" localSheetId="7">#REF!</definedName>
    <definedName name="\Q">#REF!</definedName>
    <definedName name="\R" localSheetId="7">#REF!</definedName>
    <definedName name="\R">#REF!</definedName>
    <definedName name="\S" localSheetId="7">#REF!</definedName>
    <definedName name="\S">#REF!</definedName>
    <definedName name="\T" localSheetId="8">#REF!</definedName>
    <definedName name="\T" localSheetId="7">#REF!</definedName>
    <definedName name="\t">'[1]2008 DFPV using 2005 rates'!#REF!</definedName>
    <definedName name="\U" localSheetId="4">#REF!</definedName>
    <definedName name="\U" localSheetId="8">#REF!</definedName>
    <definedName name="\U" localSheetId="7">#REF!</definedName>
    <definedName name="\U">#REF!</definedName>
    <definedName name="\V" localSheetId="4">#REF!</definedName>
    <definedName name="\V" localSheetId="7">#REF!</definedName>
    <definedName name="\V">#REF!</definedName>
    <definedName name="\W" localSheetId="4">#REF!</definedName>
    <definedName name="\W" localSheetId="7">#REF!</definedName>
    <definedName name="\W">#REF!</definedName>
    <definedName name="\Z" localSheetId="7">#REF!</definedName>
    <definedName name="\Z">#REF!</definedName>
    <definedName name="___AIF1">#N/A</definedName>
    <definedName name="___AIF2">#N/A</definedName>
    <definedName name="___CTS1">#N/A</definedName>
    <definedName name="___CTS2">#N/A</definedName>
    <definedName name="___CTS4">#N/A</definedName>
    <definedName name="___CTS5">#N/A</definedName>
    <definedName name="___CTS6">#N/A</definedName>
    <definedName name="___ECO1">#N/A</definedName>
    <definedName name="___ECO2">#N/A</definedName>
    <definedName name="___ECO3">#N/A</definedName>
    <definedName name="___ECO4">#N/A</definedName>
    <definedName name="___ECO5">#N/A</definedName>
    <definedName name="___ECO6">#N/A</definedName>
    <definedName name="___FIN1">#N/A</definedName>
    <definedName name="___FIN2">#N/A</definedName>
    <definedName name="___FIN4">#N/A</definedName>
    <definedName name="___FIN5">#N/A</definedName>
    <definedName name="___FIN6">#N/A</definedName>
    <definedName name="___FOT1">#N/A</definedName>
    <definedName name="___FOT2">#N/A</definedName>
    <definedName name="___GIL1">#N/A</definedName>
    <definedName name="___GIL2">#N/A</definedName>
    <definedName name="___HHR1">#N/A</definedName>
    <definedName name="___HHR2">#N/A</definedName>
    <definedName name="___HHR4">#N/A</definedName>
    <definedName name="___HHR5">#N/A</definedName>
    <definedName name="___HHR6">#N/A</definedName>
    <definedName name="___HTL1">#N/A</definedName>
    <definedName name="___HTL2">#N/A</definedName>
    <definedName name="___INDEX_SHEET___ASAP_Utilities" localSheetId="4">#REF!</definedName>
    <definedName name="___INDEX_SHEET___ASAP_Utilities" localSheetId="8">#REF!</definedName>
    <definedName name="___INDEX_SHEET___ASAP_Utilities" localSheetId="7">#REF!</definedName>
    <definedName name="___INDEX_SHEET___ASAP_Utilities">#REF!</definedName>
    <definedName name="___IPT1">#N/A</definedName>
    <definedName name="___IPT2">#N/A</definedName>
    <definedName name="___JUS1">#N/A</definedName>
    <definedName name="___JUS2">#N/A</definedName>
    <definedName name="___JUS4">#N/A</definedName>
    <definedName name="___JUS5">#N/A</definedName>
    <definedName name="___JUS6">#N/A</definedName>
    <definedName name="___PSC1">#N/A</definedName>
    <definedName name="___PSC2">#N/A</definedName>
    <definedName name="___PSC4">#N/A</definedName>
    <definedName name="___PSC5">#N/A</definedName>
    <definedName name="___PSC6">#N/A</definedName>
    <definedName name="___PYA1">#N/A</definedName>
    <definedName name="___PYA2">#N/A</definedName>
    <definedName name="___RD1">#N/A</definedName>
    <definedName name="___RD2">#N/A</definedName>
    <definedName name="___REV1" localSheetId="4">#REF!</definedName>
    <definedName name="___REV1">#REF!</definedName>
    <definedName name="___REV2" localSheetId="4">#REF!</definedName>
    <definedName name="___REV2">#REF!</definedName>
    <definedName name="___RR4">#N/A</definedName>
    <definedName name="___RR5">#N/A</definedName>
    <definedName name="___RR6">#N/A</definedName>
    <definedName name="___SPT1">#N/A</definedName>
    <definedName name="___SPT2">#N/A</definedName>
    <definedName name="___ST1">#N/A</definedName>
    <definedName name="___ST2">#N/A</definedName>
    <definedName name="___TAB1">#N/A</definedName>
    <definedName name="___TAB2">#N/A</definedName>
    <definedName name="___TIP1">#N/A</definedName>
    <definedName name="___TIP2">#N/A</definedName>
    <definedName name="___WD2">#N/A</definedName>
    <definedName name="___WD4">#N/A</definedName>
    <definedName name="___WD5">#N/A</definedName>
    <definedName name="___WD6">#N/A</definedName>
    <definedName name="__AIF1">#N/A</definedName>
    <definedName name="__AIF2">#N/A</definedName>
    <definedName name="__CTS1">#N/A</definedName>
    <definedName name="__CTS2">#N/A</definedName>
    <definedName name="__CTS4">#N/A</definedName>
    <definedName name="__CTS5">#N/A</definedName>
    <definedName name="__CTS6">#N/A</definedName>
    <definedName name="__ECO1">#N/A</definedName>
    <definedName name="__ECO2">#N/A</definedName>
    <definedName name="__ECO3">#N/A</definedName>
    <definedName name="__ECO4">#N/A</definedName>
    <definedName name="__ECO5">#N/A</definedName>
    <definedName name="__ECO6">#N/A</definedName>
    <definedName name="__FIN1">#N/A</definedName>
    <definedName name="__FIN2">#N/A</definedName>
    <definedName name="__FIN4">#N/A</definedName>
    <definedName name="__FIN5">#N/A</definedName>
    <definedName name="__FIN6">#N/A</definedName>
    <definedName name="__FOT1">#N/A</definedName>
    <definedName name="__FOT2">#N/A</definedName>
    <definedName name="__GIL1">#N/A</definedName>
    <definedName name="__GIL2">#N/A</definedName>
    <definedName name="__HHR1">#N/A</definedName>
    <definedName name="__HHR2">#N/A</definedName>
    <definedName name="__HHR4">#N/A</definedName>
    <definedName name="__HHR5">#N/A</definedName>
    <definedName name="__HHR6">#N/A</definedName>
    <definedName name="__HTL1">#N/A</definedName>
    <definedName name="__HTL2">#N/A</definedName>
    <definedName name="__IPT1">#N/A</definedName>
    <definedName name="__IPT2">#N/A</definedName>
    <definedName name="__JUS1">#N/A</definedName>
    <definedName name="__JUS2">#N/A</definedName>
    <definedName name="__JUS4">#N/A</definedName>
    <definedName name="__JUS5">#N/A</definedName>
    <definedName name="__JUS6">#N/A</definedName>
    <definedName name="__PSC1">#N/A</definedName>
    <definedName name="__PSC2">#N/A</definedName>
    <definedName name="__PSC4">#N/A</definedName>
    <definedName name="__PSC5">#N/A</definedName>
    <definedName name="__PSC6">#N/A</definedName>
    <definedName name="__PYA1">#N/A</definedName>
    <definedName name="__PYA2">#N/A</definedName>
    <definedName name="__RD1">#N/A</definedName>
    <definedName name="__RD2">#N/A</definedName>
    <definedName name="__REV1" localSheetId="4">#REF!</definedName>
    <definedName name="__REV1">#REF!</definedName>
    <definedName name="__REV2">#REF!</definedName>
    <definedName name="__RR4">#N/A</definedName>
    <definedName name="__RR5">#N/A</definedName>
    <definedName name="__RR6">#N/A</definedName>
    <definedName name="__SPT1">#N/A</definedName>
    <definedName name="__SPT2">#N/A</definedName>
    <definedName name="__ST1">#N/A</definedName>
    <definedName name="__ST2">#N/A</definedName>
    <definedName name="__TAB1">#N/A</definedName>
    <definedName name="__TAB2">#N/A</definedName>
    <definedName name="__TIP1">#N/A</definedName>
    <definedName name="__TIP2">#N/A</definedName>
    <definedName name="__WD2">#N/A</definedName>
    <definedName name="__WD4">#N/A</definedName>
    <definedName name="__WD5">#N/A</definedName>
    <definedName name="__WD6">#N/A</definedName>
    <definedName name="_AIF1">#N/A</definedName>
    <definedName name="_AIF2">#N/A</definedName>
    <definedName name="_CTS1">#N/A</definedName>
    <definedName name="_CTS2">#N/A</definedName>
    <definedName name="_CTS4">#N/A</definedName>
    <definedName name="_CTS5">#N/A</definedName>
    <definedName name="_CTS6">#N/A</definedName>
    <definedName name="_ECO1">#N/A</definedName>
    <definedName name="_ECO2">#N/A</definedName>
    <definedName name="_ECO3">#N/A</definedName>
    <definedName name="_ECO4">#N/A</definedName>
    <definedName name="_ECO5">#N/A</definedName>
    <definedName name="_ECO6">#N/A</definedName>
    <definedName name="_F_" localSheetId="4">#REF!</definedName>
    <definedName name="_F_" localSheetId="8">#REF!</definedName>
    <definedName name="_F_" localSheetId="7">#REF!</definedName>
    <definedName name="_F_">#REF!</definedName>
    <definedName name="_FIN1">#N/A</definedName>
    <definedName name="_FIN2">#N/A</definedName>
    <definedName name="_FIN4">#N/A</definedName>
    <definedName name="_FIN5">#N/A</definedName>
    <definedName name="_FIN6">#N/A</definedName>
    <definedName name="_FOT1">#N/A</definedName>
    <definedName name="_FOT2">#N/A</definedName>
    <definedName name="_GIL1">#N/A</definedName>
    <definedName name="_GIL2">#N/A</definedName>
    <definedName name="_H_" localSheetId="4">#REF!</definedName>
    <definedName name="_H_" localSheetId="8">#REF!</definedName>
    <definedName name="_H_" localSheetId="7">#REF!</definedName>
    <definedName name="_H_">#REF!</definedName>
    <definedName name="_HHR1">#N/A</definedName>
    <definedName name="_HHR2">#N/A</definedName>
    <definedName name="_HHR4">#N/A</definedName>
    <definedName name="_HHR5">#N/A</definedName>
    <definedName name="_HHR6">#N/A</definedName>
    <definedName name="_HTL1">#N/A</definedName>
    <definedName name="_HTL2">#N/A</definedName>
    <definedName name="_IPT1">#N/A</definedName>
    <definedName name="_IPT2">#N/A</definedName>
    <definedName name="_JUS1">#N/A</definedName>
    <definedName name="_JUS2">#N/A</definedName>
    <definedName name="_JUS4">#N/A</definedName>
    <definedName name="_JUS5">#N/A</definedName>
    <definedName name="_JUS6">#N/A</definedName>
    <definedName name="_Key1" localSheetId="4" hidden="1">#REF!</definedName>
    <definedName name="_Key1" hidden="1">#REF!</definedName>
    <definedName name="_L_" localSheetId="4">#REF!</definedName>
    <definedName name="_L_" localSheetId="7">#REF!</definedName>
    <definedName name="_L_">#REF!</definedName>
    <definedName name="_O_" localSheetId="4">#REF!</definedName>
    <definedName name="_O_" localSheetId="7">#REF!</definedName>
    <definedName name="_O_">#REF!</definedName>
    <definedName name="_Order1" hidden="1">255</definedName>
    <definedName name="_P_" localSheetId="4">#REF!</definedName>
    <definedName name="_P_" localSheetId="8">#REF!</definedName>
    <definedName name="_P_" localSheetId="7">#REF!</definedName>
    <definedName name="_P_">#REF!</definedName>
    <definedName name="_PSC1">#N/A</definedName>
    <definedName name="_PSC2">#N/A</definedName>
    <definedName name="_PSC4">#N/A</definedName>
    <definedName name="_PSC5">#N/A</definedName>
    <definedName name="_PSC6">#N/A</definedName>
    <definedName name="_PYA1">#N/A</definedName>
    <definedName name="_PYA2">#N/A</definedName>
    <definedName name="_RD1">#N/A</definedName>
    <definedName name="_RD2">#N/A</definedName>
    <definedName name="_REV1" localSheetId="4">#REF!</definedName>
    <definedName name="_REV1">#REF!</definedName>
    <definedName name="_REV2" localSheetId="4">#REF!</definedName>
    <definedName name="_REV2">#REF!</definedName>
    <definedName name="_RM_" localSheetId="4">#REF!</definedName>
    <definedName name="_RM_" localSheetId="7">#REF!</definedName>
    <definedName name="_RM_">#REF!</definedName>
    <definedName name="_RR4">#N/A</definedName>
    <definedName name="_RR5">#N/A</definedName>
    <definedName name="_RR6">#N/A</definedName>
    <definedName name="_Sort" localSheetId="4" hidden="1">#REF!</definedName>
    <definedName name="_Sort" hidden="1">#REF!</definedName>
    <definedName name="_SPT1">#N/A</definedName>
    <definedName name="_SPT2">#N/A</definedName>
    <definedName name="_SS_" localSheetId="4">#REF!</definedName>
    <definedName name="_SS_" localSheetId="8">#REF!</definedName>
    <definedName name="_SS_" localSheetId="7">#REF!</definedName>
    <definedName name="_SS_">#REF!</definedName>
    <definedName name="_ST1">#N/A</definedName>
    <definedName name="_ST2">#N/A</definedName>
    <definedName name="_TAB1">#N/A</definedName>
    <definedName name="_TAB2">#N/A</definedName>
    <definedName name="_TIP1">#N/A</definedName>
    <definedName name="_TIP2">#N/A</definedName>
    <definedName name="_TL_" localSheetId="4">#REF!</definedName>
    <definedName name="_TL_" localSheetId="8">#REF!</definedName>
    <definedName name="_TL_" localSheetId="7">#REF!</definedName>
    <definedName name="_TL_">#REF!</definedName>
    <definedName name="_V_" localSheetId="4">#REF!</definedName>
    <definedName name="_V_" localSheetId="7">#REF!</definedName>
    <definedName name="_V_">#REF!</definedName>
    <definedName name="_WD2">#N/A</definedName>
    <definedName name="_WD4">#N/A</definedName>
    <definedName name="_WD5">#N/A</definedName>
    <definedName name="_WD6">#N/A</definedName>
    <definedName name="A" localSheetId="4">'[1]2008 DFPV using 2005 rates'!#REF!</definedName>
    <definedName name="A" localSheetId="8">'[16]2008 DFPV using 2005 rates'!#REF!</definedName>
    <definedName name="A" localSheetId="7">'[16]2008 DFPV using 2005 rates'!#REF!</definedName>
    <definedName name="A">'[1]2008 DFPV using 2005 rates'!#REF!</definedName>
    <definedName name="aaaa" localSheetId="4">#REF!</definedName>
    <definedName name="aaaa" localSheetId="8">#REF!</definedName>
    <definedName name="aaaa" localSheetId="7">#REF!</definedName>
    <definedName name="aaaa">#REF!</definedName>
    <definedName name="aaaaaa" localSheetId="4">#REF!</definedName>
    <definedName name="aaaaaa" localSheetId="7">#REF!</definedName>
    <definedName name="aaaaaa">#REF!</definedName>
    <definedName name="AFUDC">'[2]2017 Planning Projects'!$D$1</definedName>
    <definedName name="all" localSheetId="4">#REF!</definedName>
    <definedName name="all" localSheetId="8">#REF!</definedName>
    <definedName name="all" localSheetId="7">#REF!</definedName>
    <definedName name="all">#REF!</definedName>
    <definedName name="ALLOT">#N/A</definedName>
    <definedName name="ALTA">#N/A</definedName>
    <definedName name="ALTB">#N/A</definedName>
    <definedName name="ALTC">#N/A</definedName>
    <definedName name="ALTD">#N/A</definedName>
    <definedName name="ALTE1">#N/A</definedName>
    <definedName name="ALTE2">#N/A</definedName>
    <definedName name="AMMORTIZATION">#N/A</definedName>
    <definedName name="aprmax" localSheetId="4">#REF!</definedName>
    <definedName name="aprmax" localSheetId="8">#REF!</definedName>
    <definedName name="aprmax" localSheetId="7">#REF!</definedName>
    <definedName name="aprmax">#REF!</definedName>
    <definedName name="asd" localSheetId="4">#REF!</definedName>
    <definedName name="asd">#REF!</definedName>
    <definedName name="augmax" localSheetId="4">#REF!</definedName>
    <definedName name="augmax" localSheetId="7">#REF!</definedName>
    <definedName name="augmax">#REF!</definedName>
    <definedName name="Ba" localSheetId="7">#REF!</definedName>
    <definedName name="Ba">#REF!</definedName>
    <definedName name="BEAVER_" localSheetId="8">'[16]2008 DFPV using 2005 rates'!#REF!</definedName>
    <definedName name="BEAVER_" localSheetId="7">'[16]2008 DFPV using 2005 rates'!#REF!</definedName>
    <definedName name="BEAVER_">'[1]2008 DFPV using 2005 rates'!#REF!</definedName>
    <definedName name="BEAVERKWHR" localSheetId="8">'[16]2008 DFPV using 2005 rates'!#REF!</definedName>
    <definedName name="BEAVERKWHR" localSheetId="7">'[16]2008 DFPV using 2005 rates'!#REF!</definedName>
    <definedName name="BEAVERKWHR">'[1]2008 DFPV using 2005 rates'!#REF!</definedName>
    <definedName name="BEAVERLITRES" localSheetId="8">'[16]2008 DFPV using 2005 rates'!#REF!</definedName>
    <definedName name="BEAVERLITRES" localSheetId="7">'[16]2008 DFPV using 2005 rates'!#REF!</definedName>
    <definedName name="BEAVERLITRES">'[1]2008 DFPV using 2005 rates'!#REF!</definedName>
    <definedName name="BP_Query_for_Planning">#REF!</definedName>
    <definedName name="BP_with_Future_Year">#REF!</definedName>
    <definedName name="BP_YEC">#REF!</definedName>
    <definedName name="C_" localSheetId="4">'[1]2008 DFPV using 2005 rates'!#REF!</definedName>
    <definedName name="C_" localSheetId="8">'[16]2008 DFPV using 2005 rates'!#REF!</definedName>
    <definedName name="C_" localSheetId="7">'[16]2008 DFPV using 2005 rates'!#REF!</definedName>
    <definedName name="C_">'[1]2008 DFPV using 2005 rates'!#REF!</definedName>
    <definedName name="Call_Centre_cost" localSheetId="4">[3]Projects!#REF!</definedName>
    <definedName name="Call_Centre_cost">[3]Projects!#REF!</definedName>
    <definedName name="Call_Centre_num" localSheetId="4">[3]Projects!#REF!</definedName>
    <definedName name="Call_Centre_num">[3]Projects!#REF!</definedName>
    <definedName name="CAPEXP">#N/A</definedName>
    <definedName name="CAPEXPEND">#N/A</definedName>
    <definedName name="CAPIN">#N/A</definedName>
    <definedName name="CAPITAL">#N/A</definedName>
    <definedName name="CAPITALE">#N/A</definedName>
    <definedName name="CAPITALF">#N/A</definedName>
    <definedName name="CAPOLD">#N/A</definedName>
    <definedName name="CAPOLDC">#N/A</definedName>
    <definedName name="CAPOLDR">#N/A</definedName>
    <definedName name="CAPPER1">#N/A</definedName>
    <definedName name="CAPPERSONS">#N/A</definedName>
    <definedName name="CAPPY">#N/A</definedName>
    <definedName name="CAPPYBREAK">#N/A</definedName>
    <definedName name="CAPREC">#N/A</definedName>
    <definedName name="CAPREC1">#N/A</definedName>
    <definedName name="CAPREC2">#N/A</definedName>
    <definedName name="CAPRECE">#N/A</definedName>
    <definedName name="CAPRECF">#N/A</definedName>
    <definedName name="CAPRECOV">#N/A</definedName>
    <definedName name="CAPRECOVER">#N/A</definedName>
    <definedName name="CAPSPENDING">#N/A</definedName>
    <definedName name="CAPTERMPY">#N/A</definedName>
    <definedName name="CAPTRANSFER">#N/A</definedName>
    <definedName name="CARMACKS_" localSheetId="4">'[1]2008 DFPV using 2005 rates'!#REF!</definedName>
    <definedName name="CARMACKS_" localSheetId="8">'[16]2008 DFPV using 2005 rates'!#REF!</definedName>
    <definedName name="CARMACKS_" localSheetId="7">'[16]2008 DFPV using 2005 rates'!#REF!</definedName>
    <definedName name="CARMACKS_">'[1]2008 DFPV using 2005 rates'!#REF!</definedName>
    <definedName name="CARMACKSKWHR" localSheetId="8">'[16]2008 DFPV using 2005 rates'!#REF!</definedName>
    <definedName name="CARMACKSKWHR" localSheetId="7">'[16]2008 DFPV using 2005 rates'!#REF!</definedName>
    <definedName name="CARMACKSKWHR">'[1]2008 DFPV using 2005 rates'!#REF!</definedName>
    <definedName name="CASH1">#REF!</definedName>
    <definedName name="CASH2">#REF!</definedName>
    <definedName name="CHOICE">#N/A</definedName>
    <definedName name="CLOAN">#N/A</definedName>
    <definedName name="Community" localSheetId="8">[17]TABLES!$B$61:$C$80</definedName>
    <definedName name="Community" localSheetId="7">[17]TABLES!$B$61:$C$80</definedName>
    <definedName name="Community">[4]TABLES!$B$61:$C$80</definedName>
    <definedName name="COPY1">#N/A</definedName>
    <definedName name="COPY2">#N/A</definedName>
    <definedName name="COTHER">#N/A</definedName>
    <definedName name="CREC1">#N/A</definedName>
    <definedName name="CREC2">#N/A</definedName>
    <definedName name="CTRANSFER">#N/A</definedName>
    <definedName name="CTS2F">#N/A</definedName>
    <definedName name="CTS3O">#N/A</definedName>
    <definedName name="CTS3P">#N/A</definedName>
    <definedName name="CTS3T">#N/A</definedName>
    <definedName name="CTS5I">#N/A</definedName>
    <definedName name="CTS5T">#N/A</definedName>
    <definedName name="CTSCAPFIN">#N/A</definedName>
    <definedName name="CTSCAPIN">#N/A</definedName>
    <definedName name="CTSIND">#N/A</definedName>
    <definedName name="CTSOLDOM">#N/A</definedName>
    <definedName name="CTSOLDOMR">#N/A</definedName>
    <definedName name="CTSPE">#N/A</definedName>
    <definedName name="CTSPF">#N/A</definedName>
    <definedName name="CTSREV1">#N/A</definedName>
    <definedName name="CTSREV2">#N/A</definedName>
    <definedName name="CTSTERM">#N/A</definedName>
    <definedName name="_xlnm.Database" localSheetId="4">#REF!</definedName>
    <definedName name="_xlnm.Database" localSheetId="8">#REF!</definedName>
    <definedName name="_xlnm.Database" localSheetId="7">#REF!</definedName>
    <definedName name="_xlnm.Database">#REF!</definedName>
    <definedName name="decmax" localSheetId="4">#REF!</definedName>
    <definedName name="decmax" localSheetId="7">#REF!</definedName>
    <definedName name="decmax">#REF!</definedName>
    <definedName name="DEST_" localSheetId="4">'[1]2008 DFPV using 2005 rates'!#REF!</definedName>
    <definedName name="DEST_" localSheetId="8">'[16]2008 DFPV using 2005 rates'!#REF!</definedName>
    <definedName name="DEST_" localSheetId="7">'[16]2008 DFPV using 2005 rates'!#REF!</definedName>
    <definedName name="DEST_">'[1]2008 DFPV using 2005 rates'!#REF!</definedName>
    <definedName name="DESTKWHR" localSheetId="4">'[1]2008 DFPV using 2005 rates'!#REF!</definedName>
    <definedName name="DESTKWHR" localSheetId="8">'[16]2008 DFPV using 2005 rates'!#REF!</definedName>
    <definedName name="DESTKWHR" localSheetId="7">'[16]2008 DFPV using 2005 rates'!#REF!</definedName>
    <definedName name="DESTKWHR">'[1]2008 DFPV using 2005 rates'!#REF!</definedName>
    <definedName name="DESTLITRES" localSheetId="4">'[1]2008 DFPV using 2005 rates'!#REF!</definedName>
    <definedName name="DESTLITRES" localSheetId="8">'[16]2008 DFPV using 2005 rates'!#REF!</definedName>
    <definedName name="DESTLITRES" localSheetId="7">'[16]2008 DFPV using 2005 rates'!#REF!</definedName>
    <definedName name="DESTLITRES">'[1]2008 DFPV using 2005 rates'!#REF!</definedName>
    <definedName name="DONE">#N/A</definedName>
    <definedName name="ECO2F">#N/A</definedName>
    <definedName name="ECO3O">#N/A</definedName>
    <definedName name="ECO3P">#N/A</definedName>
    <definedName name="ECO3T">#N/A</definedName>
    <definedName name="ECO5I">#N/A</definedName>
    <definedName name="ECO5T">#N/A</definedName>
    <definedName name="ECON1">#N/A</definedName>
    <definedName name="ECON3O">#N/A</definedName>
    <definedName name="ECON3P">#N/A</definedName>
    <definedName name="ECON3T">#N/A</definedName>
    <definedName name="ECON4">#N/A</definedName>
    <definedName name="ECON5">#N/A</definedName>
    <definedName name="ECON5I">#N/A</definedName>
    <definedName name="ECON5T">#N/A</definedName>
    <definedName name="ECON6">#N/A</definedName>
    <definedName name="ECONCAPFIN">#N/A</definedName>
    <definedName name="ECONCAPIN">#N/A</definedName>
    <definedName name="ECONFR">#N/A</definedName>
    <definedName name="ECONIND">#N/A</definedName>
    <definedName name="ECONOLDCR">#N/A</definedName>
    <definedName name="ECONOLDOM">#N/A</definedName>
    <definedName name="ECONPE">#N/A</definedName>
    <definedName name="ECONPF">#N/A</definedName>
    <definedName name="ECONR">#N/A</definedName>
    <definedName name="ECONTERM">#N/A</definedName>
    <definedName name="ECOOLDOM">#N/A</definedName>
    <definedName name="ECOOLDOMR">#N/A</definedName>
    <definedName name="EDUC1">#N/A</definedName>
    <definedName name="EDUC2">#N/A</definedName>
    <definedName name="EDUC2F">#N/A</definedName>
    <definedName name="EDUC3O">#N/A</definedName>
    <definedName name="EDUC3P">#N/A</definedName>
    <definedName name="EDUC3T">#N/A</definedName>
    <definedName name="EDUC4">#N/A</definedName>
    <definedName name="EDUC5">#N/A</definedName>
    <definedName name="EDUC5I">#N/A</definedName>
    <definedName name="EDUC5T">#N/A</definedName>
    <definedName name="EDUC6">#N/A</definedName>
    <definedName name="EDUCIND">#N/A</definedName>
    <definedName name="EDUCOLDOM">#N/A</definedName>
    <definedName name="EDUCOLDOMR">#N/A</definedName>
    <definedName name="EDUCPE">#N/A</definedName>
    <definedName name="EDUCPF">#N/A</definedName>
    <definedName name="EDUCTERM">#N/A</definedName>
    <definedName name="ENTIRE">#N/A</definedName>
    <definedName name="EQ1_">#N/A</definedName>
    <definedName name="EQ2_">#N/A</definedName>
    <definedName name="EQPT1">#N/A</definedName>
    <definedName name="EQPT2">#N/A</definedName>
    <definedName name="Estimated_Voice___South" localSheetId="4">[3]Projects!#REF!</definedName>
    <definedName name="Estimated_Voice___South">[3]Projects!#REF!</definedName>
    <definedName name="febmax" localSheetId="4">#REF!</definedName>
    <definedName name="febmax" localSheetId="8">#REF!</definedName>
    <definedName name="febmax" localSheetId="7">#REF!</definedName>
    <definedName name="febmax">#REF!</definedName>
    <definedName name="ff" localSheetId="4">[5]D!#REF!</definedName>
    <definedName name="ff">[5]D!#REF!</definedName>
    <definedName name="FIN2F">#N/A</definedName>
    <definedName name="FIN3O">#N/A</definedName>
    <definedName name="FIN3P">#N/A</definedName>
    <definedName name="FIN3T">#N/A</definedName>
    <definedName name="FIN5I">#N/A</definedName>
    <definedName name="FIN5T">#N/A</definedName>
    <definedName name="FINES1">#N/A</definedName>
    <definedName name="FINES2">#N/A</definedName>
    <definedName name="FINOLDOM">#N/A</definedName>
    <definedName name="FINOLDOMR">#N/A</definedName>
    <definedName name="FINSUMMARY">#N/A</definedName>
    <definedName name="FTN_CALCULATION_AND_PMT_AMOUNTS" localSheetId="4">#REF!</definedName>
    <definedName name="FTN_CALCULATION_AND_PMT_AMOUNTS">#REF!</definedName>
    <definedName name="FTN_SALES_ANALYSIS" localSheetId="4">#REF!</definedName>
    <definedName name="FTN_SALES_ANALYSIS">#REF!</definedName>
    <definedName name="ftnpaymentamounts" localSheetId="4">#REF!</definedName>
    <definedName name="ftnpaymentamounts">#REF!</definedName>
    <definedName name="FTNSales_for_year">#REF!</definedName>
    <definedName name="GOVT1">#N/A</definedName>
    <definedName name="GOVT2">#N/A</definedName>
    <definedName name="GOVT2F">#N/A</definedName>
    <definedName name="GOVT3O">#N/A</definedName>
    <definedName name="GOVT3P">#N/A</definedName>
    <definedName name="GOVT3T">#N/A</definedName>
    <definedName name="GOVT4">#N/A</definedName>
    <definedName name="GOVT5I">#N/A</definedName>
    <definedName name="GOVT5T">#N/A</definedName>
    <definedName name="GOVT6">#N/A</definedName>
    <definedName name="GOVTIND">#N/A</definedName>
    <definedName name="GOVTOLDOM">#N/A</definedName>
    <definedName name="GOVTOLDOMR">#N/A</definedName>
    <definedName name="GOVTPE">#N/A</definedName>
    <definedName name="GOVTPF">#N/A</definedName>
    <definedName name="GOVTTERM">#N/A</definedName>
    <definedName name="GSCAPFIN">#N/A</definedName>
    <definedName name="GSCAPIN">#N/A</definedName>
    <definedName name="HAINES_" localSheetId="8">'[16]2008 DFPV using 2005 rates'!#REF!</definedName>
    <definedName name="HAINES_" localSheetId="7">'[16]2008 DFPV using 2005 rates'!#REF!</definedName>
    <definedName name="HAINES_">'[1]2008 DFPV using 2005 rates'!#REF!</definedName>
    <definedName name="HAINESKWHR" localSheetId="8">'[16]2008 DFPV using 2005 rates'!#REF!</definedName>
    <definedName name="HAINESKWHR" localSheetId="7">'[16]2008 DFPV using 2005 rates'!#REF!</definedName>
    <definedName name="HAINESKWHR">'[1]2008 DFPV using 2005 rates'!#REF!</definedName>
    <definedName name="hcredit" localSheetId="8">[18]Rates!$C$5</definedName>
    <definedName name="hcredit" localSheetId="7">[18]Rates!$C$5</definedName>
    <definedName name="hcredit" localSheetId="3">[6]Rates!$C$5</definedName>
    <definedName name="hcredit">[6]Rates!$C$5</definedName>
    <definedName name="hh">'[7]SUMMARY 2'!#REF!</definedName>
    <definedName name="HHR2F">#N/A</definedName>
    <definedName name="HHR3O">#N/A</definedName>
    <definedName name="HHR3P">#N/A</definedName>
    <definedName name="HHR3T">#N/A</definedName>
    <definedName name="HHR5I">#N/A</definedName>
    <definedName name="HHR5T">#N/A</definedName>
    <definedName name="HHRFR">#N/A</definedName>
    <definedName name="HHRIND">#N/A</definedName>
    <definedName name="HHROLDCR">#N/A</definedName>
    <definedName name="HHROLDOM">#N/A</definedName>
    <definedName name="HHROLDOMR">#N/A</definedName>
    <definedName name="HHRPE">#N/A</definedName>
    <definedName name="HHRPF">#N/A</definedName>
    <definedName name="HHRR">#N/A</definedName>
    <definedName name="HHRTERM">#N/A</definedName>
    <definedName name="HPSET" localSheetId="4">#REF!</definedName>
    <definedName name="HPSET" localSheetId="8">#REF!</definedName>
    <definedName name="HPSET" localSheetId="7">#REF!</definedName>
    <definedName name="HPSET">#REF!</definedName>
    <definedName name="hpset1" localSheetId="4">#REF!</definedName>
    <definedName name="hpset1" localSheetId="7">#REF!</definedName>
    <definedName name="hpset1">#REF!</definedName>
    <definedName name="HPSETMACRO" localSheetId="4">#REF!</definedName>
    <definedName name="HPSETMACRO" localSheetId="7">#REF!</definedName>
    <definedName name="HPSETMACRO">#REF!</definedName>
    <definedName name="hpsetmacro2" localSheetId="7">#REF!</definedName>
    <definedName name="hpsetmacro2">#REF!</definedName>
    <definedName name="INDET">#N/A</definedName>
    <definedName name="index" localSheetId="4">#REF!</definedName>
    <definedName name="index" localSheetId="8">#REF!</definedName>
    <definedName name="index" localSheetId="7">#REF!</definedName>
    <definedName name="index">#REF!</definedName>
    <definedName name="INDPY1">#N/A</definedName>
    <definedName name="INDPY2">#N/A</definedName>
    <definedName name="INDTERMPY">#N/A</definedName>
    <definedName name="input" localSheetId="4">#REF!</definedName>
    <definedName name="input" localSheetId="8">#REF!</definedName>
    <definedName name="input" localSheetId="7">#REF!</definedName>
    <definedName name="input">#REF!</definedName>
    <definedName name="Insurance" localSheetId="4">#REF!</definedName>
    <definedName name="Insurance">#REF!</definedName>
    <definedName name="INTAX1">#N/A</definedName>
    <definedName name="INTAX2">#N/A</definedName>
    <definedName name="INVEST1">#N/A</definedName>
    <definedName name="INVEST2">#N/A</definedName>
    <definedName name="janmax" localSheetId="4">#REF!</definedName>
    <definedName name="janmax" localSheetId="8">#REF!</definedName>
    <definedName name="janmax" localSheetId="7">#REF!</definedName>
    <definedName name="janmax">#REF!</definedName>
    <definedName name="jj" localSheetId="4">[5]D!#REF!</definedName>
    <definedName name="jj">[5]D!#REF!</definedName>
    <definedName name="julmax" localSheetId="4">#REF!</definedName>
    <definedName name="julmax" localSheetId="8">#REF!</definedName>
    <definedName name="julmax" localSheetId="7">#REF!</definedName>
    <definedName name="julmax">#REF!</definedName>
    <definedName name="junmax" localSheetId="4">#REF!</definedName>
    <definedName name="junmax" localSheetId="7">#REF!</definedName>
    <definedName name="junmax">#REF!</definedName>
    <definedName name="JUS2F">#N/A</definedName>
    <definedName name="JUS3O">#N/A</definedName>
    <definedName name="JUS3P">#N/A</definedName>
    <definedName name="JUS3T">#N/A</definedName>
    <definedName name="JUS5I">#N/A</definedName>
    <definedName name="JUS5T">#N/A</definedName>
    <definedName name="JUSOLDOM">#N/A</definedName>
    <definedName name="JUSOLDOMR">#N/A</definedName>
    <definedName name="KAPITALPY">#N/A</definedName>
    <definedName name="KENO_" localSheetId="4">'[1]2008 DFPV using 2005 rates'!#REF!</definedName>
    <definedName name="KENO_" localSheetId="8">'[16]2008 DFPV using 2005 rates'!#REF!</definedName>
    <definedName name="KENO_" localSheetId="7">'[16]2008 DFPV using 2005 rates'!#REF!</definedName>
    <definedName name="KENO_">'[1]2008 DFPV using 2005 rates'!#REF!</definedName>
    <definedName name="KENOKWHR" localSheetId="4">'[1]2008 DFPV using 2005 rates'!#REF!</definedName>
    <definedName name="KENOKWHR" localSheetId="8">'[16]2008 DFPV using 2005 rates'!#REF!</definedName>
    <definedName name="KENOKWHR" localSheetId="7">'[16]2008 DFPV using 2005 rates'!#REF!</definedName>
    <definedName name="KENOKWHR">'[1]2008 DFPV using 2005 rates'!#REF!</definedName>
    <definedName name="kk">[5]D!#REF!</definedName>
    <definedName name="Laptops_cost">[3]Projects!#REF!</definedName>
    <definedName name="Laptops_num">[3]Projects!#REF!</definedName>
    <definedName name="LESS__Hardware___Voice_Costs_to_be_capitalized">[3]Projects!#REF!</definedName>
    <definedName name="LFRP1">#N/A</definedName>
    <definedName name="LFRP2">#N/A</definedName>
    <definedName name="LIQTAX1">#N/A</definedName>
    <definedName name="LIQTAX2">#N/A</definedName>
    <definedName name="LIQUOR1">#N/A</definedName>
    <definedName name="LIQUOR2">#N/A</definedName>
    <definedName name="LNG_CARRIER">[8]Lists!$A$2:$A$12</definedName>
    <definedName name="LNG_SOURCE">[8]Lists!$C$2:$C$10</definedName>
    <definedName name="LOAN">#N/A</definedName>
    <definedName name="LOANCE1">#N/A</definedName>
    <definedName name="LOANCE2">#N/A</definedName>
    <definedName name="LOANCR1">#N/A</definedName>
    <definedName name="LOANCR2">#N/A</definedName>
    <definedName name="LOANIE1">#N/A</definedName>
    <definedName name="LOANIE2">#N/A</definedName>
    <definedName name="LOANIR1">#N/A</definedName>
    <definedName name="LOANIR2">#N/A</definedName>
    <definedName name="LOANP">#N/A</definedName>
    <definedName name="LOANPE1">#N/A</definedName>
    <definedName name="LOANPE2">#N/A</definedName>
    <definedName name="LOANPR1">#N/A</definedName>
    <definedName name="LOANPR2">#N/A</definedName>
    <definedName name="LOSSES" localSheetId="4">#REF!</definedName>
    <definedName name="LOSSES" localSheetId="8">#REF!</definedName>
    <definedName name="LOSSES" localSheetId="7">#REF!</definedName>
    <definedName name="LOSSES">#REF!</definedName>
    <definedName name="MACRO">#N/A</definedName>
    <definedName name="marmax" localSheetId="4">#REF!</definedName>
    <definedName name="marmax" localSheetId="8">#REF!</definedName>
    <definedName name="marmax" localSheetId="7">#REF!</definedName>
    <definedName name="marmax">#REF!</definedName>
    <definedName name="maxmar" localSheetId="4">#REF!</definedName>
    <definedName name="maxmar" localSheetId="7">#REF!</definedName>
    <definedName name="maxmar">#REF!</definedName>
    <definedName name="maymax" localSheetId="4">#REF!</definedName>
    <definedName name="maymax" localSheetId="7">#REF!</definedName>
    <definedName name="maymax">#REF!</definedName>
    <definedName name="MENU">#N/A</definedName>
    <definedName name="MENU2">#N/A</definedName>
    <definedName name="MISC">#N/A</definedName>
    <definedName name="MISC1">#N/A</definedName>
    <definedName name="MISC2">#N/A</definedName>
    <definedName name="no" localSheetId="4">[5]D!#REF!</definedName>
    <definedName name="no">[5]D!#REF!</definedName>
    <definedName name="none" localSheetId="4">#REF!</definedName>
    <definedName name="none" localSheetId="8">#REF!</definedName>
    <definedName name="none" localSheetId="7">#REF!</definedName>
    <definedName name="none">#REF!</definedName>
    <definedName name="novmax" localSheetId="4">#REF!</definedName>
    <definedName name="novmax" localSheetId="7">#REF!</definedName>
    <definedName name="novmax">#REF!</definedName>
    <definedName name="Number" localSheetId="4">#REF!</definedName>
    <definedName name="Number">#REF!</definedName>
    <definedName name="Number_of_staff" localSheetId="4">[3]Projects!#REF!</definedName>
    <definedName name="Number_of_staff" localSheetId="7">[3]Projects!#REF!</definedName>
    <definedName name="Number_of_staff">[3]Projects!#REF!</definedName>
    <definedName name="NvsASD">"V1999-06-30"</definedName>
    <definedName name="NvsAutoDrillOk">"VN"</definedName>
    <definedName name="NvsElapsedTime">0.000781365735747386</definedName>
    <definedName name="NvsEndTime">36349.6769064815</definedName>
    <definedName name="NvsInstSpec">"%"</definedName>
    <definedName name="NvsLayoutType">"M3"</definedName>
    <definedName name="NvsPanelEffdt">"V1997-01-01"</definedName>
    <definedName name="NvsPanelSetid">"VYEC"</definedName>
    <definedName name="NvsReqBU">"VYEC"</definedName>
    <definedName name="NvsReqBUOnly">"VY"</definedName>
    <definedName name="NvsTransLed">"VN"</definedName>
    <definedName name="NvsTreeASD">"V1999-06-30"</definedName>
    <definedName name="octmax" localSheetId="4">#REF!</definedName>
    <definedName name="octmax" localSheetId="8">#REF!</definedName>
    <definedName name="octmax" localSheetId="7">#REF!</definedName>
    <definedName name="octmax">#REF!</definedName>
    <definedName name="OLDC">#N/A</definedName>
    <definedName name="OLDCROW_" localSheetId="4">'[1]2008 DFPV using 2005 rates'!#REF!</definedName>
    <definedName name="OLDCROW_" localSheetId="8">'[16]2008 DFPV using 2005 rates'!#REF!</definedName>
    <definedName name="OLDCROW_" localSheetId="7">'[16]2008 DFPV using 2005 rates'!#REF!</definedName>
    <definedName name="OLDCROW_">'[1]2008 DFPV using 2005 rates'!#REF!</definedName>
    <definedName name="OLDCROWKWHR" localSheetId="4">'[1]2008 DFPV using 2005 rates'!#REF!</definedName>
    <definedName name="OLDCROWKWHR" localSheetId="8">'[16]2008 DFPV using 2005 rates'!#REF!</definedName>
    <definedName name="OLDCROWKWHR" localSheetId="7">'[16]2008 DFPV using 2005 rates'!#REF!</definedName>
    <definedName name="OLDCROWKWHR">'[1]2008 DFPV using 2005 rates'!#REF!</definedName>
    <definedName name="OLDCROWKWR" localSheetId="4">'[1]2008 DFPV using 2005 rates'!#REF!</definedName>
    <definedName name="OLDCROWKWR" localSheetId="8">'[16]2008 DFPV using 2005 rates'!#REF!</definedName>
    <definedName name="OLDCROWKWR" localSheetId="7">'[16]2008 DFPV using 2005 rates'!#REF!</definedName>
    <definedName name="OLDCROWKWR">'[1]2008 DFPV using 2005 rates'!#REF!</definedName>
    <definedName name="OLDCROWLITRES" localSheetId="4">'[1]2008 DFPV using 2005 rates'!#REF!</definedName>
    <definedName name="OLDCROWLITRES" localSheetId="8">'[16]2008 DFPV using 2005 rates'!#REF!</definedName>
    <definedName name="OLDCROWLITRES" localSheetId="7">'[16]2008 DFPV using 2005 rates'!#REF!</definedName>
    <definedName name="OLDCROWLITRES">'[1]2008 DFPV using 2005 rates'!#REF!</definedName>
    <definedName name="OLDOM">#N/A</definedName>
    <definedName name="OLDOMHSG">#N/A</definedName>
    <definedName name="OLDOMR">#N/A</definedName>
    <definedName name="OLDR">#N/A</definedName>
    <definedName name="OMALLOT">#N/A</definedName>
    <definedName name="OMALLOTMENT">#N/A</definedName>
    <definedName name="OMCOMPPY">#N/A</definedName>
    <definedName name="OMEXP">#N/A</definedName>
    <definedName name="OMEXPEND">#N/A</definedName>
    <definedName name="OMEXPENHSG">#N/A</definedName>
    <definedName name="OMEXPENSE">#N/A</definedName>
    <definedName name="OMINDPY1">#N/A</definedName>
    <definedName name="OMINDPY2">#N/A</definedName>
    <definedName name="OMPERSONS">#N/A</definedName>
    <definedName name="OMPY">#N/A</definedName>
    <definedName name="OMPYBREAK">#N/A</definedName>
    <definedName name="OMREC">#N/A</definedName>
    <definedName name="OMRECOVER">#N/A</definedName>
    <definedName name="OMRECOVERY">#N/A</definedName>
    <definedName name="OMSPENDING">#N/A</definedName>
    <definedName name="OMSPLITPY">#N/A</definedName>
    <definedName name="OMTERMPY">#N/A</definedName>
    <definedName name="OMTERMPY1">#N/A</definedName>
    <definedName name="OMTERMPY2">#N/A</definedName>
    <definedName name="OMTRANSFER">#N/A</definedName>
    <definedName name="optha" localSheetId="8">[18]Rates!$G$75</definedName>
    <definedName name="optha" localSheetId="7">[18]Rates!$G$75</definedName>
    <definedName name="optha" localSheetId="3">[6]Rates!$G$75</definedName>
    <definedName name="optha">[6]Rates!$G$75</definedName>
    <definedName name="opthd" localSheetId="8">[18]Rates!$G$87</definedName>
    <definedName name="opthd" localSheetId="7">[18]Rates!$G$87</definedName>
    <definedName name="opthd" localSheetId="3">[6]Rates!$G$87</definedName>
    <definedName name="opthd">[6]Rates!$G$87</definedName>
    <definedName name="OREV">#N/A</definedName>
    <definedName name="Other">#REF!</definedName>
    <definedName name="pafe2" localSheetId="4">#REF!</definedName>
    <definedName name="pafe2" localSheetId="7">#REF!</definedName>
    <definedName name="pafe2">#REF!</definedName>
    <definedName name="page1" localSheetId="4">#REF!</definedName>
    <definedName name="page1" localSheetId="7">#REF!</definedName>
    <definedName name="page1">#REF!</definedName>
    <definedName name="page2">#REF!</definedName>
    <definedName name="page3">#REF!</definedName>
    <definedName name="PAGE6">#REF!</definedName>
    <definedName name="page6_7">[9]BS!$A$1:$F$78,[9]BS!#REF!</definedName>
    <definedName name="PAGE7" localSheetId="4">#REF!</definedName>
    <definedName name="PAGE7">#REF!</definedName>
    <definedName name="PAGE9" localSheetId="4">#REF!</definedName>
    <definedName name="PAGE9">#REF!</definedName>
    <definedName name="part1" localSheetId="4">#REF!</definedName>
    <definedName name="part1" localSheetId="7">#REF!</definedName>
    <definedName name="part1">#REF!</definedName>
    <definedName name="part2" localSheetId="7">#REF!</definedName>
    <definedName name="part2">#REF!</definedName>
    <definedName name="PCs_cost" localSheetId="7">[3]Projects!#REF!</definedName>
    <definedName name="PCs_cost">[3]Projects!#REF!</definedName>
    <definedName name="PCs_num" localSheetId="7">[3]Projects!#REF!</definedName>
    <definedName name="PCs_num">[3]Projects!#REF!</definedName>
    <definedName name="PELLY_" localSheetId="8">'[16]2008 DFPV using 2005 rates'!#REF!</definedName>
    <definedName name="PELLY_" localSheetId="7">'[16]2008 DFPV using 2005 rates'!#REF!</definedName>
    <definedName name="PELLY_">'[1]2008 DFPV using 2005 rates'!#REF!</definedName>
    <definedName name="PELLYKWHR" localSheetId="8">'[16]2008 DFPV using 2005 rates'!#REF!</definedName>
    <definedName name="PELLYKWHR" localSheetId="7">'[16]2008 DFPV using 2005 rates'!#REF!</definedName>
    <definedName name="PELLYKWHR">'[1]2008 DFPV using 2005 rates'!#REF!</definedName>
    <definedName name="PELLYLITRES" localSheetId="8">'[16]2008 DFPV using 2005 rates'!#REF!</definedName>
    <definedName name="PELLYLITRES" localSheetId="7">'[16]2008 DFPV using 2005 rates'!#REF!</definedName>
    <definedName name="PELLYLITRES">'[1]2008 DFPV using 2005 rates'!#REF!</definedName>
    <definedName name="PERSON">#N/A</definedName>
    <definedName name="PHOT1">#N/A</definedName>
    <definedName name="PHOT2">#N/A</definedName>
    <definedName name="PRINT">#N/A</definedName>
    <definedName name="_xlnm.Print_Area" localSheetId="0">'Table 1.1'!$A$1:$I$38</definedName>
    <definedName name="_xlnm.Print_Area" localSheetId="1">'Table 1.1 (comparison)'!$A$1:$I$34</definedName>
    <definedName name="_xlnm.Print_Area" localSheetId="4">'Table 1.1-2'!$A$1:$H$69</definedName>
    <definedName name="_xlnm.Print_Area" localSheetId="5">'Table 1.1-3 (a)'!$A$1:$I$33</definedName>
    <definedName name="_xlnm.Print_Area" localSheetId="6">'Table 1.1-3 (b)'!$A$1:$I$18</definedName>
    <definedName name="_xlnm.Print_Area" localSheetId="8">'Table 1.1-3 (c) i) LWRF balance'!$A$1:$J$33</definedName>
    <definedName name="_xlnm.Print_Area" localSheetId="7">'Table 1.1-3 (c) LWRF'!$A$1:$I$64</definedName>
    <definedName name="_xlnm.Print_Area" localSheetId="9">'Table 1.1-4'!$A$1:$G$35</definedName>
    <definedName name="_xlnm.Print_Area" localSheetId="10">'Table 1.1-5'!$A$1:$T$27</definedName>
    <definedName name="_xlnm.Print_Area" localSheetId="11">'Table 1.1-7'!$A$1:$P$56</definedName>
    <definedName name="_xlnm.Print_Area" localSheetId="3">'Table 1.3'!$A$1:$G$36</definedName>
    <definedName name="Print_Area_MI" localSheetId="4">#REF!</definedName>
    <definedName name="Print_Area_MI" localSheetId="8">#REF!</definedName>
    <definedName name="Print_Area_MI" localSheetId="7">#REF!</definedName>
    <definedName name="Print_Area_MI">#REF!</definedName>
    <definedName name="PRINTALLOT">#N/A</definedName>
    <definedName name="PRINTCAPPY1">#N/A</definedName>
    <definedName name="PRINTCAPPY2">#N/A</definedName>
    <definedName name="Printer___High_cost" localSheetId="4">[3]Projects!#REF!</definedName>
    <definedName name="Printer___High_cost" localSheetId="8">[3]Projects!#REF!</definedName>
    <definedName name="Printer___High_cost" localSheetId="7">[3]Projects!#REF!</definedName>
    <definedName name="Printer___High_cost">[3]Projects!#REF!</definedName>
    <definedName name="Printer___High_num">[3]Projects!#REF!</definedName>
    <definedName name="Printer___Low_cost">[3]Projects!#REF!</definedName>
    <definedName name="Printer___Low_num">[3]Projects!#REF!</definedName>
    <definedName name="Printer___Standard_cost">[3]Projects!#REF!</definedName>
    <definedName name="Printer___Standard_num">[3]Projects!#REF!</definedName>
    <definedName name="PRINTFINANCIAL">#N/A</definedName>
    <definedName name="PRINTO_M">#N/A</definedName>
    <definedName name="PRINTO_MPY1">#N/A</definedName>
    <definedName name="PRINTO_MPY2">#N/A</definedName>
    <definedName name="PRINTREVENUE">#N/A</definedName>
    <definedName name="PRINTSUMPY">#N/A</definedName>
    <definedName name="PRINTTOTAL">#N/A</definedName>
    <definedName name="Proj55156">'[10]Schedule 10-B-4'!#REF!</definedName>
    <definedName name="Proj55156.">'[11]Schedule 10-B-4'!#REF!</definedName>
    <definedName name="PSC2F">#N/A</definedName>
    <definedName name="PSC3O">#N/A</definedName>
    <definedName name="PSC3P">#N/A</definedName>
    <definedName name="PSC3T">#N/A</definedName>
    <definedName name="PSC5I">#N/A</definedName>
    <definedName name="PSC5T">#N/A</definedName>
    <definedName name="PSCOLDOM">#N/A</definedName>
    <definedName name="PSCOLDOMR">#N/A</definedName>
    <definedName name="PUTT1">#N/A</definedName>
    <definedName name="PUTT2">#N/A</definedName>
    <definedName name="PYTOTALS">#N/A</definedName>
    <definedName name="Rate_Table" localSheetId="8">[17]TABLES!$B$9:$H$56</definedName>
    <definedName name="Rate_Table" localSheetId="7">[17]TABLES!$B$9:$H$56</definedName>
    <definedName name="Rate_Table">[4]TABLES!$B$9:$H$56</definedName>
    <definedName name="REV">#N/A</definedName>
    <definedName name="REVENUE">#N/A</definedName>
    <definedName name="REVENUES">#N/A</definedName>
    <definedName name="ridera2" localSheetId="8">[18]Rates!$C$8</definedName>
    <definedName name="ridera2" localSheetId="7">[18]Rates!$C$8</definedName>
    <definedName name="ridera2" localSheetId="3">[6]Rates!$C$8</definedName>
    <definedName name="ridera2">[6]Rates!$C$8</definedName>
    <definedName name="RiderJForecast" localSheetId="4">#REF!</definedName>
    <definedName name="RiderJForecast">#REF!</definedName>
    <definedName name="RidersGST2008" localSheetId="4">#REF!</definedName>
    <definedName name="RidersGST2008">#REF!</definedName>
    <definedName name="RNEW1">#N/A</definedName>
    <definedName name="RNEW2">#N/A</definedName>
    <definedName name="RNEW2F">#N/A</definedName>
    <definedName name="RNEWIND">#N/A</definedName>
    <definedName name="RNEWOLDOM">#N/A</definedName>
    <definedName name="RNEWOLDOMR">#N/A</definedName>
    <definedName name="RNEWPE">#N/A</definedName>
    <definedName name="RNEWPF">#N/A</definedName>
    <definedName name="RNEWTERM">#N/A</definedName>
    <definedName name="rolling" localSheetId="4">#REF!</definedName>
    <definedName name="rolling" localSheetId="8">#REF!</definedName>
    <definedName name="rolling" localSheetId="7">#REF!</definedName>
    <definedName name="rolling">#REF!</definedName>
    <definedName name="ROSS_" localSheetId="4">'[1]2008 DFPV using 2005 rates'!#REF!</definedName>
    <definedName name="ROSS_" localSheetId="8">'[16]2008 DFPV using 2005 rates'!#REF!</definedName>
    <definedName name="ROSS_" localSheetId="7">'[16]2008 DFPV using 2005 rates'!#REF!</definedName>
    <definedName name="ROSS_">'[1]2008 DFPV using 2005 rates'!#REF!</definedName>
    <definedName name="ROSSKWHR" localSheetId="4">'[1]2008 DFPV using 2005 rates'!#REF!</definedName>
    <definedName name="ROSSKWHR" localSheetId="8">'[16]2008 DFPV using 2005 rates'!#REF!</definedName>
    <definedName name="ROSSKWHR" localSheetId="7">'[16]2008 DFPV using 2005 rates'!#REF!</definedName>
    <definedName name="ROSSKWHR">'[1]2008 DFPV using 2005 rates'!#REF!</definedName>
    <definedName name="rp930je" localSheetId="4">#REF!</definedName>
    <definedName name="rp930je" localSheetId="7">#REF!</definedName>
    <definedName name="rp930je">#REF!</definedName>
    <definedName name="RR3O">#N/A</definedName>
    <definedName name="RR3P">#N/A</definedName>
    <definedName name="RR3T">#N/A</definedName>
    <definedName name="RR5I">#N/A</definedName>
    <definedName name="RR5T">#N/A</definedName>
    <definedName name="rt11dc1" localSheetId="8">[18]Rates!$B$16</definedName>
    <definedName name="rt11dc1" localSheetId="7">[18]Rates!$B$16</definedName>
    <definedName name="rt11dc1" localSheetId="3">[6]Rates!$B$16</definedName>
    <definedName name="rt11dc1">[6]Rates!$B$16</definedName>
    <definedName name="rt11de1" localSheetId="8">[18]Rates!$C$16</definedName>
    <definedName name="rt11de1" localSheetId="7">[18]Rates!$C$16</definedName>
    <definedName name="rt11de1" localSheetId="3">[6]Rates!$C$16</definedName>
    <definedName name="rt11de1">[6]Rates!$C$16</definedName>
    <definedName name="rt11ge1" localSheetId="8">[18]Rates!$C$14</definedName>
    <definedName name="rt11ge1" localSheetId="7">[18]Rates!$C$14</definedName>
    <definedName name="rt11ge1" localSheetId="3">[6]Rates!$C$14</definedName>
    <definedName name="rt11ge1">[6]Rates!$C$14</definedName>
    <definedName name="rt11sc1" localSheetId="8">[18]Rates!$B$17</definedName>
    <definedName name="rt11sc1" localSheetId="7">[18]Rates!$B$17</definedName>
    <definedName name="rt11sc1" localSheetId="3">[6]Rates!$B$17</definedName>
    <definedName name="rt11sc1">[6]Rates!$B$17</definedName>
    <definedName name="rt11te1" localSheetId="8">[18]Rates!$C$15</definedName>
    <definedName name="rt11te1" localSheetId="7">[18]Rates!$C$15</definedName>
    <definedName name="rt11te1" localSheetId="3">[6]Rates!$C$15</definedName>
    <definedName name="rt11te1">[6]Rates!$C$15</definedName>
    <definedName name="rt21dc1" localSheetId="8">[18]Rates!$B$28</definedName>
    <definedName name="rt21dc1" localSheetId="7">[18]Rates!$B$28</definedName>
    <definedName name="rt21dc1" localSheetId="3">[6]Rates!$B$28</definedName>
    <definedName name="rt21dc1">[6]Rates!$B$28</definedName>
    <definedName name="rt21dd1" localSheetId="8">[18]Rates!$C$28</definedName>
    <definedName name="rt21dd1" localSheetId="7">[18]Rates!$C$28</definedName>
    <definedName name="rt21dd1" localSheetId="3">[6]Rates!$C$28</definedName>
    <definedName name="rt21dd1">[6]Rates!$C$28</definedName>
    <definedName name="rt21de1" localSheetId="8">[18]Rates!$D$28</definedName>
    <definedName name="rt21de1" localSheetId="7">[18]Rates!$D$28</definedName>
    <definedName name="rt21de1" localSheetId="3">[6]Rates!$D$28</definedName>
    <definedName name="rt21de1">[6]Rates!$D$28</definedName>
    <definedName name="rt21de2" localSheetId="8">[18]Rates!$E$28</definedName>
    <definedName name="rt21de2" localSheetId="7">[18]Rates!$E$28</definedName>
    <definedName name="rt21de2" localSheetId="3">[6]Rates!$E$28</definedName>
    <definedName name="rt21de2">[6]Rates!$E$28</definedName>
    <definedName name="rt21ge1" localSheetId="8">[18]Rates!$D$26</definedName>
    <definedName name="rt21ge1" localSheetId="7">[18]Rates!$D$26</definedName>
    <definedName name="rt21ge1" localSheetId="3">[6]Rates!$D$26</definedName>
    <definedName name="rt21ge1">[6]Rates!$D$26</definedName>
    <definedName name="rt21ge2" localSheetId="8">[18]Rates!$E$26</definedName>
    <definedName name="rt21ge2" localSheetId="7">[18]Rates!$E$26</definedName>
    <definedName name="rt21ge2" localSheetId="3">[6]Rates!$E$26</definedName>
    <definedName name="rt21ge2">[6]Rates!$E$26</definedName>
    <definedName name="rt21sc1" localSheetId="8">[18]Rates!$B$29</definedName>
    <definedName name="rt21sc1" localSheetId="7">[18]Rates!$B$29</definedName>
    <definedName name="rt21sc1" localSheetId="3">[6]Rates!$B$29</definedName>
    <definedName name="rt21sc1">[6]Rates!$B$29</definedName>
    <definedName name="rt21sd1" localSheetId="8">[18]Rates!$C$29</definedName>
    <definedName name="rt21sd1" localSheetId="7">[18]Rates!$C$29</definedName>
    <definedName name="rt21sd1" localSheetId="3">[6]Rates!$C$29</definedName>
    <definedName name="rt21sd1">[6]Rates!$C$29</definedName>
    <definedName name="rt21tc1" localSheetId="8">[18]Rates!$B$27</definedName>
    <definedName name="rt21tc1" localSheetId="7">[18]Rates!$B$27</definedName>
    <definedName name="rt21tc1" localSheetId="3">[6]Rates!$B$27</definedName>
    <definedName name="rt21tc1">[6]Rates!$B$27</definedName>
    <definedName name="rt21td1" localSheetId="8">[18]Rates!$C$27</definedName>
    <definedName name="rt21td1" localSheetId="7">[18]Rates!$C$27</definedName>
    <definedName name="rt21td1" localSheetId="3">[6]Rates!$C$27</definedName>
    <definedName name="rt21td1">[6]Rates!$C$27</definedName>
    <definedName name="rt21te1" localSheetId="8">[18]Rates!$D$27</definedName>
    <definedName name="rt21te1" localSheetId="7">[18]Rates!$D$27</definedName>
    <definedName name="rt21te1" localSheetId="3">[6]Rates!$D$27</definedName>
    <definedName name="rt21te1">[6]Rates!$D$27</definedName>
    <definedName name="rt21te2" localSheetId="8">[18]Rates!$E$27</definedName>
    <definedName name="rt21te2" localSheetId="7">[18]Rates!$E$27</definedName>
    <definedName name="rt21te2" localSheetId="3">[6]Rates!$E$27</definedName>
    <definedName name="rt21te2">[6]Rates!$E$27</definedName>
    <definedName name="rt22dc1" localSheetId="8">[18]Rates!$B$40</definedName>
    <definedName name="rt22dc1" localSheetId="7">[18]Rates!$B$40</definedName>
    <definedName name="rt22dc1" localSheetId="3">[6]Rates!$B$40</definedName>
    <definedName name="rt22dc1">[6]Rates!$B$40</definedName>
    <definedName name="rt22dd1" localSheetId="8">[18]Rates!$C$40</definedName>
    <definedName name="rt22dd1" localSheetId="7">[18]Rates!$C$40</definedName>
    <definedName name="rt22dd1" localSheetId="3">[6]Rates!$C$40</definedName>
    <definedName name="rt22dd1">[6]Rates!$C$40</definedName>
    <definedName name="rt22de1" localSheetId="8">[18]Rates!$D$40</definedName>
    <definedName name="rt22de1" localSheetId="7">[18]Rates!$D$40</definedName>
    <definedName name="rt22de1" localSheetId="3">[6]Rates!$D$40</definedName>
    <definedName name="rt22de1">[6]Rates!$D$40</definedName>
    <definedName name="rt22de2" localSheetId="8">[18]Rates!$E$40</definedName>
    <definedName name="rt22de2" localSheetId="7">[18]Rates!$E$40</definedName>
    <definedName name="rt22de2" localSheetId="3">[6]Rates!$E$40</definedName>
    <definedName name="rt22de2">[6]Rates!$E$40</definedName>
    <definedName name="rt22ge1" localSheetId="8">[18]Rates!$D$38</definedName>
    <definedName name="rt22ge1" localSheetId="7">[18]Rates!$D$38</definedName>
    <definedName name="rt22ge1" localSheetId="3">[6]Rates!$D$38</definedName>
    <definedName name="rt22ge1">[6]Rates!$D$38</definedName>
    <definedName name="rt22ge2" localSheetId="8">[18]Rates!$E$38</definedName>
    <definedName name="rt22ge2" localSheetId="7">[18]Rates!$E$38</definedName>
    <definedName name="rt22ge2" localSheetId="3">[6]Rates!$E$38</definedName>
    <definedName name="rt22ge2">[6]Rates!$E$38</definedName>
    <definedName name="rt22sc1" localSheetId="8">[18]Rates!$B$41</definedName>
    <definedName name="rt22sc1" localSheetId="7">[18]Rates!$B$41</definedName>
    <definedName name="rt22sc1" localSheetId="3">[6]Rates!$B$41</definedName>
    <definedName name="rt22sc1">[6]Rates!$B$41</definedName>
    <definedName name="rt22sd1" localSheetId="8">[18]Rates!$C$41</definedName>
    <definedName name="rt22sd1" localSheetId="7">[18]Rates!$C$41</definedName>
    <definedName name="rt22sd1" localSheetId="3">[6]Rates!$C$41</definedName>
    <definedName name="rt22sd1">[6]Rates!$C$41</definedName>
    <definedName name="rt22tc1" localSheetId="8">[18]Rates!$B$39</definedName>
    <definedName name="rt22tc1" localSheetId="7">[18]Rates!$B$39</definedName>
    <definedName name="rt22tc1" localSheetId="3">[6]Rates!$B$39</definedName>
    <definedName name="rt22tc1">[6]Rates!$B$39</definedName>
    <definedName name="rt22td1" localSheetId="8">[18]Rates!$C$39</definedName>
    <definedName name="rt22td1" localSheetId="7">[18]Rates!$C$39</definedName>
    <definedName name="rt22td1" localSheetId="3">[6]Rates!$C$39</definedName>
    <definedName name="rt22td1">[6]Rates!$C$39</definedName>
    <definedName name="rt22te1" localSheetId="8">[18]Rates!$D$39</definedName>
    <definedName name="rt22te1" localSheetId="7">[18]Rates!$D$39</definedName>
    <definedName name="rt22te1" localSheetId="3">[6]Rates!$D$39</definedName>
    <definedName name="rt22te1">[6]Rates!$D$39</definedName>
    <definedName name="rt22te2" localSheetId="8">[18]Rates!$E$39</definedName>
    <definedName name="rt22te2" localSheetId="7">[18]Rates!$E$39</definedName>
    <definedName name="rt22te2" localSheetId="3">[6]Rates!$E$39</definedName>
    <definedName name="rt22te2">[6]Rates!$E$39</definedName>
    <definedName name="rt25dc1" localSheetId="8">[18]Rates!$B$52</definedName>
    <definedName name="rt25dc1" localSheetId="7">[18]Rates!$B$52</definedName>
    <definedName name="rt25dc1" localSheetId="3">[6]Rates!$B$52</definedName>
    <definedName name="rt25dc1">[6]Rates!$B$52</definedName>
    <definedName name="rt25dd1" localSheetId="8">[18]Rates!$C$52</definedName>
    <definedName name="rt25dd1" localSheetId="7">[18]Rates!$C$52</definedName>
    <definedName name="rt25dd1" localSheetId="3">[6]Rates!$C$52</definedName>
    <definedName name="rt25dd1">[6]Rates!$C$52</definedName>
    <definedName name="rt25de1" localSheetId="8">[18]Rates!$D$52</definedName>
    <definedName name="rt25de1" localSheetId="7">[18]Rates!$D$52</definedName>
    <definedName name="rt25de1" localSheetId="3">[6]Rates!$D$52</definedName>
    <definedName name="rt25de1">[6]Rates!$D$52</definedName>
    <definedName name="rt25de2" localSheetId="8">[18]Rates!$E$52</definedName>
    <definedName name="rt25de2" localSheetId="7">[18]Rates!$E$52</definedName>
    <definedName name="rt25de2" localSheetId="3">[6]Rates!$E$52</definedName>
    <definedName name="rt25de2">[6]Rates!$E$52</definedName>
    <definedName name="rt25ge1" localSheetId="8">[18]Rates!$D$50</definedName>
    <definedName name="rt25ge1" localSheetId="7">[18]Rates!$D$50</definedName>
    <definedName name="rt25ge1" localSheetId="3">[6]Rates!$D$50</definedName>
    <definedName name="rt25ge1">[6]Rates!$D$50</definedName>
    <definedName name="rt25ge2" localSheetId="8">[18]Rates!$E$50</definedName>
    <definedName name="rt25ge2" localSheetId="7">[18]Rates!$E$50</definedName>
    <definedName name="rt25ge2" localSheetId="3">[6]Rates!$E$50</definedName>
    <definedName name="rt25ge2">[6]Rates!$E$50</definedName>
    <definedName name="rt25tc1" localSheetId="8">[18]Rates!$B$51</definedName>
    <definedName name="rt25tc1" localSheetId="7">[18]Rates!$B$51</definedName>
    <definedName name="rt25tc1" localSheetId="3">[6]Rates!$B$51</definedName>
    <definedName name="rt25tc1">[6]Rates!$B$51</definedName>
    <definedName name="rt25td1" localSheetId="8">[18]Rates!$C$51</definedName>
    <definedName name="rt25td1" localSheetId="7">[18]Rates!$C$51</definedName>
    <definedName name="rt25td1" localSheetId="3">[6]Rates!$C$51</definedName>
    <definedName name="rt25td1">[6]Rates!$C$51</definedName>
    <definedName name="rt25te1" localSheetId="8">[18]Rates!$D$51</definedName>
    <definedName name="rt25te1" localSheetId="7">[18]Rates!$D$51</definedName>
    <definedName name="rt25te1" localSheetId="3">[6]Rates!$D$51</definedName>
    <definedName name="rt25te1">[6]Rates!$D$51</definedName>
    <definedName name="rt25te2" localSheetId="8">[18]Rates!$E$51</definedName>
    <definedName name="rt25te2" localSheetId="7">[18]Rates!$E$51</definedName>
    <definedName name="rt25te2" localSheetId="3">[6]Rates!$E$51</definedName>
    <definedName name="rt25te2">[6]Rates!$E$51</definedName>
    <definedName name="rt26dc1" localSheetId="8">[18]Rates!$B$64</definedName>
    <definedName name="rt26dc1" localSheetId="7">[18]Rates!$B$64</definedName>
    <definedName name="rt26dc1" localSheetId="3">[6]Rates!$B$64</definedName>
    <definedName name="rt26dc1">[6]Rates!$B$64</definedName>
    <definedName name="rt26dd1" localSheetId="8">[18]Rates!$C$64</definedName>
    <definedName name="rt26dd1" localSheetId="7">[18]Rates!$C$64</definedName>
    <definedName name="rt26dd1" localSheetId="3">[6]Rates!$C$64</definedName>
    <definedName name="rt26dd1">[6]Rates!$C$64</definedName>
    <definedName name="rt31ddd1" localSheetId="8">[18]Rates!$C$76</definedName>
    <definedName name="rt31ddd1" localSheetId="7">[18]Rates!$C$76</definedName>
    <definedName name="rt31ddd1" localSheetId="3">[6]Rates!$C$76</definedName>
    <definedName name="rt31ddd1">[6]Rates!$C$76</definedName>
    <definedName name="rt31ddd2" localSheetId="8">[18]Rates!$D$76</definedName>
    <definedName name="rt31ddd2" localSheetId="7">[18]Rates!$D$76</definedName>
    <definedName name="rt31ddd2" localSheetId="3">[6]Rates!$D$76</definedName>
    <definedName name="rt31ddd2">[6]Rates!$D$76</definedName>
    <definedName name="rt31dde1" localSheetId="8">[18]Rates!$E$76</definedName>
    <definedName name="rt31dde1" localSheetId="7">[18]Rates!$E$76</definedName>
    <definedName name="rt31dde1" localSheetId="3">[6]Rates!$E$76</definedName>
    <definedName name="rt31dde1">[6]Rates!$E$76</definedName>
    <definedName name="rt31dde2" localSheetId="8">[18]Rates!$F$76</definedName>
    <definedName name="rt31dde2" localSheetId="7">[18]Rates!$F$76</definedName>
    <definedName name="rt31dde2" localSheetId="3">[6]Rates!$F$76</definedName>
    <definedName name="rt31dde2">[6]Rates!$F$76</definedName>
    <definedName name="rt31dge1" localSheetId="8">[18]Rates!$E$74</definedName>
    <definedName name="rt31dge1" localSheetId="7">[18]Rates!$E$74</definedName>
    <definedName name="rt31dge1" localSheetId="3">[6]Rates!$E$74</definedName>
    <definedName name="rt31dge1">[6]Rates!$E$74</definedName>
    <definedName name="rt31dge2" localSheetId="8">[18]Rates!$F$74</definedName>
    <definedName name="rt31dge2" localSheetId="7">[18]Rates!$F$74</definedName>
    <definedName name="rt31dge2" localSheetId="3">[6]Rates!$F$74</definedName>
    <definedName name="rt31dge2">[6]Rates!$F$74</definedName>
    <definedName name="rt31dsd1" localSheetId="8">[18]Rates!$C$77</definedName>
    <definedName name="rt31dsd1" localSheetId="7">[18]Rates!$C$77</definedName>
    <definedName name="rt31dsd1" localSheetId="3">[6]Rates!$C$77</definedName>
    <definedName name="rt31dsd1">[6]Rates!$C$77</definedName>
    <definedName name="rt31dsd2" localSheetId="8">[18]Rates!$D$77</definedName>
    <definedName name="rt31dsd2" localSheetId="7">[18]Rates!$D$77</definedName>
    <definedName name="rt31dsd2" localSheetId="3">[6]Rates!$D$77</definedName>
    <definedName name="rt31dsd2">[6]Rates!$D$77</definedName>
    <definedName name="rt31dtd1" localSheetId="8">[18]Rates!$C$75</definedName>
    <definedName name="rt31dtd1" localSheetId="7">[18]Rates!$C$75</definedName>
    <definedName name="rt31dtd1" localSheetId="3">[6]Rates!$C$75</definedName>
    <definedName name="rt31dtd1">[6]Rates!$C$75</definedName>
    <definedName name="rt31dtd2" localSheetId="8">[18]Rates!$D$75</definedName>
    <definedName name="rt31dtd2" localSheetId="7">[18]Rates!$D$75</definedName>
    <definedName name="rt31dtd2" localSheetId="3">[6]Rates!$D$75</definedName>
    <definedName name="rt31dtd2">[6]Rates!$D$75</definedName>
    <definedName name="rt31dte1" localSheetId="8">[18]Rates!$E$75</definedName>
    <definedName name="rt31dte1" localSheetId="7">[18]Rates!$E$75</definedName>
    <definedName name="rt31dte1" localSheetId="3">[6]Rates!$E$75</definedName>
    <definedName name="rt31dte1">[6]Rates!$E$75</definedName>
    <definedName name="rt31dte2" localSheetId="8">[18]Rates!$F$75</definedName>
    <definedName name="rt31dte2" localSheetId="7">[18]Rates!$F$75</definedName>
    <definedName name="rt31dte2" localSheetId="3">[6]Rates!$F$75</definedName>
    <definedName name="rt31dte2">[6]Rates!$F$75</definedName>
    <definedName name="rt31tdd1" localSheetId="8">[18]Rates!$C$88</definedName>
    <definedName name="rt31tdd1" localSheetId="7">[18]Rates!$C$88</definedName>
    <definedName name="rt31tdd1" localSheetId="3">[6]Rates!$C$88</definedName>
    <definedName name="rt31tdd1">[6]Rates!$C$88</definedName>
    <definedName name="rt31tdd2" localSheetId="8">[18]Rates!$D$88</definedName>
    <definedName name="rt31tdd2" localSheetId="7">[18]Rates!$D$88</definedName>
    <definedName name="rt31tdd2" localSheetId="3">[6]Rates!$D$88</definedName>
    <definedName name="rt31tdd2">[6]Rates!$D$88</definedName>
    <definedName name="rt31tde1" localSheetId="8">[18]Rates!$E$88</definedName>
    <definedName name="rt31tde1" localSheetId="7">[18]Rates!$E$88</definedName>
    <definedName name="rt31tde1" localSheetId="3">[6]Rates!$E$88</definedName>
    <definedName name="rt31tde1">[6]Rates!$E$88</definedName>
    <definedName name="rt31tde2" localSheetId="8">[18]Rates!$F$88</definedName>
    <definedName name="rt31tde2" localSheetId="7">[18]Rates!$F$88</definedName>
    <definedName name="rt31tde2" localSheetId="3">[6]Rates!$F$88</definedName>
    <definedName name="rt31tde2">[6]Rates!$F$88</definedName>
    <definedName name="rt31tge1" localSheetId="8">[18]Rates!$E$86</definedName>
    <definedName name="rt31tge1" localSheetId="7">[18]Rates!$E$86</definedName>
    <definedName name="rt31tge1" localSheetId="3">[6]Rates!$E$86</definedName>
    <definedName name="rt31tge1">[6]Rates!$E$86</definedName>
    <definedName name="rt31tge2" localSheetId="8">[18]Rates!$F$86</definedName>
    <definedName name="rt31tge2" localSheetId="7">[18]Rates!$F$86</definedName>
    <definedName name="rt31tge2" localSheetId="3">[6]Rates!$F$86</definedName>
    <definedName name="rt31tge2">[6]Rates!$F$86</definedName>
    <definedName name="rt31tsd1" localSheetId="8">[18]Rates!$C$89</definedName>
    <definedName name="rt31tsd1" localSheetId="7">[18]Rates!$C$89</definedName>
    <definedName name="rt31tsd1" localSheetId="3">[6]Rates!$C$89</definedName>
    <definedName name="rt31tsd1">[6]Rates!$C$89</definedName>
    <definedName name="rt31tsd2" localSheetId="8">[18]Rates!$D$89</definedName>
    <definedName name="rt31tsd2" localSheetId="7">[18]Rates!$D$89</definedName>
    <definedName name="rt31tsd2" localSheetId="3">[6]Rates!$D$89</definedName>
    <definedName name="rt31tsd2">[6]Rates!$D$89</definedName>
    <definedName name="rt31ttd1" localSheetId="8">[18]Rates!$C$87</definedName>
    <definedName name="rt31ttd1" localSheetId="7">[18]Rates!$C$87</definedName>
    <definedName name="rt31ttd1" localSheetId="3">[6]Rates!$C$87</definedName>
    <definedName name="rt31ttd1">[6]Rates!$C$87</definedName>
    <definedName name="rt31ttd2" localSheetId="8">[18]Rates!$D$87</definedName>
    <definedName name="rt31ttd2" localSheetId="7">[18]Rates!$D$87</definedName>
    <definedName name="rt31ttd2" localSheetId="3">[6]Rates!$D$87</definedName>
    <definedName name="rt31ttd2">[6]Rates!$D$87</definedName>
    <definedName name="rt31tte1" localSheetId="8">[18]Rates!$E$87</definedName>
    <definedName name="rt31tte1" localSheetId="7">[18]Rates!$E$87</definedName>
    <definedName name="rt31tte1" localSheetId="3">[6]Rates!$E$87</definedName>
    <definedName name="rt31tte1">[6]Rates!$E$87</definedName>
    <definedName name="rt31tte2" localSheetId="8">[18]Rates!$F$87</definedName>
    <definedName name="rt31tte2" localSheetId="7">[18]Rates!$F$87</definedName>
    <definedName name="rt31tte2" localSheetId="3">[6]Rates!$F$87</definedName>
    <definedName name="rt31tte2">[6]Rates!$F$87</definedName>
    <definedName name="rt32dd1" localSheetId="8">[18]Rates!$C$100</definedName>
    <definedName name="rt32dd1" localSheetId="7">[18]Rates!$C$100</definedName>
    <definedName name="rt32dd1" localSheetId="3">[6]Rates!$C$100</definedName>
    <definedName name="rt32dd1">[6]Rates!$C$100</definedName>
    <definedName name="rt32dd2" localSheetId="8">[18]Rates!$D$100</definedName>
    <definedName name="rt32dd2" localSheetId="7">[18]Rates!$D$100</definedName>
    <definedName name="rt32dd2" localSheetId="3">[6]Rates!$D$100</definedName>
    <definedName name="rt32dd2">[6]Rates!$D$100</definedName>
    <definedName name="rt32de1" localSheetId="8">[18]Rates!$E$100</definedName>
    <definedName name="rt32de1" localSheetId="7">[18]Rates!$E$100</definedName>
    <definedName name="rt32de1" localSheetId="3">[6]Rates!$E$100</definedName>
    <definedName name="rt32de1">[6]Rates!$E$100</definedName>
    <definedName name="rt32de2" localSheetId="8">[18]Rates!$F$100</definedName>
    <definedName name="rt32de2" localSheetId="7">[18]Rates!$F$100</definedName>
    <definedName name="rt32de2" localSheetId="3">[6]Rates!$F$100</definedName>
    <definedName name="rt32de2">[6]Rates!$F$100</definedName>
    <definedName name="rt32ge1" localSheetId="8">[18]Rates!$E$98</definedName>
    <definedName name="rt32ge1" localSheetId="7">[18]Rates!$E$98</definedName>
    <definedName name="rt32ge1" localSheetId="3">[6]Rates!$E$98</definedName>
    <definedName name="rt32ge1">[6]Rates!$E$98</definedName>
    <definedName name="rt32ge2" localSheetId="8">[18]Rates!$F$98</definedName>
    <definedName name="rt32ge2" localSheetId="7">[18]Rates!$F$98</definedName>
    <definedName name="rt32ge2" localSheetId="3">[6]Rates!$F$98</definedName>
    <definedName name="rt32ge2">[6]Rates!$F$98</definedName>
    <definedName name="rt32sd1" localSheetId="8">[18]Rates!$C$101</definedName>
    <definedName name="rt32sd1" localSheetId="7">[18]Rates!$C$101</definedName>
    <definedName name="rt32sd1" localSheetId="3">[6]Rates!$C$101</definedName>
    <definedName name="rt32sd1">[6]Rates!$C$101</definedName>
    <definedName name="rt32sd2" localSheetId="8">[18]Rates!$D$101</definedName>
    <definedName name="rt32sd2" localSheetId="7">[18]Rates!$D$101</definedName>
    <definedName name="rt32sd2" localSheetId="3">[6]Rates!$D$101</definedName>
    <definedName name="rt32sd2">[6]Rates!$D$101</definedName>
    <definedName name="rt32td1" localSheetId="8">[18]Rates!$C$99</definedName>
    <definedName name="rt32td1" localSheetId="7">[18]Rates!$C$99</definedName>
    <definedName name="rt32td1" localSheetId="3">[6]Rates!$C$99</definedName>
    <definedName name="rt32td1">[6]Rates!$C$99</definedName>
    <definedName name="rt32td2" localSheetId="8">[18]Rates!$D$99</definedName>
    <definedName name="rt32td2" localSheetId="7">[18]Rates!$D$99</definedName>
    <definedName name="rt32td2" localSheetId="3">[6]Rates!$D$99</definedName>
    <definedName name="rt32td2">[6]Rates!$D$99</definedName>
    <definedName name="rt32te1" localSheetId="8">[18]Rates!$E$99</definedName>
    <definedName name="rt32te1" localSheetId="7">[18]Rates!$E$99</definedName>
    <definedName name="rt32te1" localSheetId="3">[6]Rates!$E$99</definedName>
    <definedName name="rt32te1">[6]Rates!$E$99</definedName>
    <definedName name="rt32te2" localSheetId="8">[18]Rates!$F$99</definedName>
    <definedName name="rt32te2" localSheetId="7">[18]Rates!$F$99</definedName>
    <definedName name="rt32te2" localSheetId="3">[6]Rates!$F$99</definedName>
    <definedName name="rt32te2">[6]Rates!$F$99</definedName>
    <definedName name="rt33ge1" localSheetId="8">[18]Rates!$E$110</definedName>
    <definedName name="rt33ge1" localSheetId="7">[18]Rates!$E$110</definedName>
    <definedName name="rt33ge1" localSheetId="3">[6]Rates!$E$110</definedName>
    <definedName name="rt33ge1">[6]Rates!$E$110</definedName>
    <definedName name="rt33ge2" localSheetId="8">[18]Rates!$F$110</definedName>
    <definedName name="rt33ge2" localSheetId="7">[18]Rates!$F$110</definedName>
    <definedName name="rt33ge2" localSheetId="3">[6]Rates!$F$110</definedName>
    <definedName name="rt33ge2">[6]Rates!$F$110</definedName>
    <definedName name="rt33sc1" localSheetId="8">[18]Rates!$B$113</definedName>
    <definedName name="rt33sc1" localSheetId="7">[18]Rates!$B$113</definedName>
    <definedName name="rt33sc1" localSheetId="3">[6]Rates!$B$113</definedName>
    <definedName name="rt33sc1">[6]Rates!$B$113</definedName>
    <definedName name="rt33se1" localSheetId="8">[18]Rates!$E$113</definedName>
    <definedName name="rt33se1" localSheetId="7">[18]Rates!$E$113</definedName>
    <definedName name="rt33se1" localSheetId="3">[6]Rates!$E$113</definedName>
    <definedName name="rt33se1">[6]Rates!$E$113</definedName>
    <definedName name="rt33se2" localSheetId="8">[18]Rates!$F$113</definedName>
    <definedName name="rt33se2" localSheetId="7">[18]Rates!$F$113</definedName>
    <definedName name="rt33se2" localSheetId="3">[6]Rates!$F$113</definedName>
    <definedName name="rt33se2">[6]Rates!$F$113</definedName>
    <definedName name="rt33tc1" localSheetId="8">[18]Rates!$B$111</definedName>
    <definedName name="rt33tc1" localSheetId="7">[18]Rates!$B$111</definedName>
    <definedName name="rt33tc1" localSheetId="3">[6]Rates!$B$111</definedName>
    <definedName name="rt33tc1">[6]Rates!$B$111</definedName>
    <definedName name="rt33te1" localSheetId="8">[18]Rates!$E$111</definedName>
    <definedName name="rt33te1" localSheetId="7">[18]Rates!$E$111</definedName>
    <definedName name="rt33te1" localSheetId="3">[6]Rates!$E$111</definedName>
    <definedName name="rt33te1">[6]Rates!$E$111</definedName>
    <definedName name="rt33te2" localSheetId="8">[18]Rates!$F$111</definedName>
    <definedName name="rt33te2" localSheetId="7">[18]Rates!$F$111</definedName>
    <definedName name="rt33te2" localSheetId="3">[6]Rates!$F$111</definedName>
    <definedName name="rt33te2">[6]Rates!$F$111</definedName>
    <definedName name="rt38ge1" localSheetId="8">[18]Rates!$E$122</definedName>
    <definedName name="rt38ge1" localSheetId="7">[18]Rates!$E$122</definedName>
    <definedName name="rt38ge1" localSheetId="3">[6]Rates!$E$122</definedName>
    <definedName name="rt38ge1">[6]Rates!$E$122</definedName>
    <definedName name="rt38ge2" localSheetId="8">[18]Rates!$F$122</definedName>
    <definedName name="rt38ge2" localSheetId="7">[18]Rates!$F$122</definedName>
    <definedName name="rt38ge2" localSheetId="3">[6]Rates!$F$122</definedName>
    <definedName name="rt38ge2">[6]Rates!$F$122</definedName>
    <definedName name="rt41dc1" localSheetId="8">[18]Rates!$B$136</definedName>
    <definedName name="rt41dc1" localSheetId="7">[18]Rates!$B$136</definedName>
    <definedName name="rt41dc1" localSheetId="3">[6]Rates!$B$136</definedName>
    <definedName name="rt41dc1">[6]Rates!$B$136</definedName>
    <definedName name="rt41dd1" localSheetId="8">[18]Rates!$C$136</definedName>
    <definedName name="rt41dd1" localSheetId="7">[18]Rates!$C$136</definedName>
    <definedName name="rt41dd1" localSheetId="3">[6]Rates!$C$136</definedName>
    <definedName name="rt41dd1">[6]Rates!$C$136</definedName>
    <definedName name="rt41de1" localSheetId="8">[18]Rates!$D$136</definedName>
    <definedName name="rt41de1" localSheetId="7">[18]Rates!$D$136</definedName>
    <definedName name="rt41de1" localSheetId="3">[6]Rates!$D$136</definedName>
    <definedName name="rt41de1">[6]Rates!$D$136</definedName>
    <definedName name="rt41de2" localSheetId="8">[18]Rates!$E$136</definedName>
    <definedName name="rt41de2" localSheetId="7">[18]Rates!$E$136</definedName>
    <definedName name="rt41de2" localSheetId="3">[6]Rates!$E$136</definedName>
    <definedName name="rt41de2">[6]Rates!$E$136</definedName>
    <definedName name="rt41ge1" localSheetId="8">[18]Rates!$D$134</definedName>
    <definedName name="rt41ge1" localSheetId="7">[18]Rates!$D$134</definedName>
    <definedName name="rt41ge1" localSheetId="3">[6]Rates!$D$134</definedName>
    <definedName name="rt41ge1">[6]Rates!$D$134</definedName>
    <definedName name="rt41ge2" localSheetId="8">[18]Rates!$E$134</definedName>
    <definedName name="rt41ge2" localSheetId="7">[18]Rates!$E$134</definedName>
    <definedName name="rt41ge2" localSheetId="3">[6]Rates!$E$134</definedName>
    <definedName name="rt41ge2">[6]Rates!$E$134</definedName>
    <definedName name="rt41sc1" localSheetId="8">[18]Rates!$B$137</definedName>
    <definedName name="rt41sc1" localSheetId="7">[18]Rates!$B$137</definedName>
    <definedName name="rt41sc1" localSheetId="3">[6]Rates!$B$137</definedName>
    <definedName name="rt41sc1">[6]Rates!$B$137</definedName>
    <definedName name="rt41sd1" localSheetId="8">[18]Rates!$C$137</definedName>
    <definedName name="rt41sd1" localSheetId="7">[18]Rates!$C$137</definedName>
    <definedName name="rt41sd1" localSheetId="3">[6]Rates!$C$137</definedName>
    <definedName name="rt41sd1">[6]Rates!$C$137</definedName>
    <definedName name="rt41tc1" localSheetId="8">[18]Rates!$B$135</definedName>
    <definedName name="rt41tc1" localSheetId="7">[18]Rates!$B$135</definedName>
    <definedName name="rt41tc1" localSheetId="3">[6]Rates!$B$135</definedName>
    <definedName name="rt41tc1">[6]Rates!$B$135</definedName>
    <definedName name="rt41td1" localSheetId="8">[18]Rates!$C$135</definedName>
    <definedName name="rt41td1" localSheetId="7">[18]Rates!$C$135</definedName>
    <definedName name="rt41td1" localSheetId="3">[6]Rates!$C$135</definedName>
    <definedName name="rt41td1">[6]Rates!$C$135</definedName>
    <definedName name="rt41te1" localSheetId="8">[18]Rates!$D$135</definedName>
    <definedName name="rt41te1" localSheetId="7">[18]Rates!$D$135</definedName>
    <definedName name="rt41te1" localSheetId="3">[6]Rates!$D$135</definedName>
    <definedName name="rt41te1">[6]Rates!$D$135</definedName>
    <definedName name="rt41te2" localSheetId="8">[18]Rates!$E$135</definedName>
    <definedName name="rt41te2" localSheetId="7">[18]Rates!$E$135</definedName>
    <definedName name="rt41te2" localSheetId="3">[6]Rates!$E$135</definedName>
    <definedName name="rt41te2">[6]Rates!$E$135</definedName>
    <definedName name="rt51dc1" localSheetId="8">[18]Rates!$B$148</definedName>
    <definedName name="rt51dc1" localSheetId="7">[18]Rates!$B$148</definedName>
    <definedName name="rt51dc1" localSheetId="3">[6]Rates!$B$148</definedName>
    <definedName name="rt51dc1">[6]Rates!$B$148</definedName>
    <definedName name="rt51dd1" localSheetId="8">[18]Rates!$C$148</definedName>
    <definedName name="rt51dd1" localSheetId="7">[18]Rates!$C$148</definedName>
    <definedName name="rt51dd1" localSheetId="3">[6]Rates!$C$148</definedName>
    <definedName name="rt51dd1">[6]Rates!$C$148</definedName>
    <definedName name="rt51de1" localSheetId="8">[18]Rates!$D$148</definedName>
    <definedName name="rt51de1" localSheetId="7">[18]Rates!$D$148</definedName>
    <definedName name="rt51de1" localSheetId="3">[6]Rates!$D$148</definedName>
    <definedName name="rt51de1">[6]Rates!$D$148</definedName>
    <definedName name="rt51de2" localSheetId="8">[18]Rates!$E$148</definedName>
    <definedName name="rt51de2" localSheetId="7">[18]Rates!$E$148</definedName>
    <definedName name="rt51de2" localSheetId="3">[6]Rates!$E$148</definedName>
    <definedName name="rt51de2">[6]Rates!$E$148</definedName>
    <definedName name="rt51ge1" localSheetId="8">[18]Rates!$D$146</definedName>
    <definedName name="rt51ge1" localSheetId="7">[18]Rates!$D$146</definedName>
    <definedName name="rt51ge1" localSheetId="3">[6]Rates!$D$146</definedName>
    <definedName name="rt51ge1">[6]Rates!$D$146</definedName>
    <definedName name="rt51ge2" localSheetId="8">[18]Rates!$E$146</definedName>
    <definedName name="rt51ge2" localSheetId="7">[18]Rates!$E$146</definedName>
    <definedName name="rt51ge2" localSheetId="3">[6]Rates!$E$146</definedName>
    <definedName name="rt51ge2">[6]Rates!$E$146</definedName>
    <definedName name="rt51sc1" localSheetId="8">[18]Rates!$B$149</definedName>
    <definedName name="rt51sc1" localSheetId="7">[18]Rates!$B$149</definedName>
    <definedName name="rt51sc1" localSheetId="3">[6]Rates!$B$149</definedName>
    <definedName name="rt51sc1">[6]Rates!$B$149</definedName>
    <definedName name="rt51sd1" localSheetId="8">[18]Rates!$C$149</definedName>
    <definedName name="rt51sd1" localSheetId="7">[18]Rates!$C$149</definedName>
    <definedName name="rt51sd1" localSheetId="3">[6]Rates!$C$149</definedName>
    <definedName name="rt51sd1">[6]Rates!$C$149</definedName>
    <definedName name="rt51tc1" localSheetId="8">[18]Rates!$B$147</definedName>
    <definedName name="rt51tc1" localSheetId="7">[18]Rates!$B$147</definedName>
    <definedName name="rt51tc1" localSheetId="3">[6]Rates!$B$147</definedName>
    <definedName name="rt51tc1">[6]Rates!$B$147</definedName>
    <definedName name="rt51td1" localSheetId="8">[18]Rates!$C$147</definedName>
    <definedName name="rt51td1" localSheetId="7">[18]Rates!$C$147</definedName>
    <definedName name="rt51td1" localSheetId="3">[6]Rates!$C$147</definedName>
    <definedName name="rt51td1">[6]Rates!$C$147</definedName>
    <definedName name="rt51te1" localSheetId="8">[18]Rates!$D$147</definedName>
    <definedName name="rt51te1" localSheetId="7">[18]Rates!$D$147</definedName>
    <definedName name="rt51te1" localSheetId="3">[6]Rates!$D$147</definedName>
    <definedName name="rt51te1">[6]Rates!$D$147</definedName>
    <definedName name="rt51te2" localSheetId="8">[18]Rates!$E$147</definedName>
    <definedName name="rt51te2" localSheetId="7">[18]Rates!$E$147</definedName>
    <definedName name="rt51te2" localSheetId="3">[6]Rates!$E$147</definedName>
    <definedName name="rt51te2">[6]Rates!$E$147</definedName>
    <definedName name="rt56dc1" localSheetId="8">[18]Rates!$B$160</definedName>
    <definedName name="rt56dc1" localSheetId="7">[18]Rates!$B$160</definedName>
    <definedName name="rt56dc1" localSheetId="3">[6]Rates!$B$160</definedName>
    <definedName name="rt56dc1">[6]Rates!$B$160</definedName>
    <definedName name="rt56dd1" localSheetId="8">[18]Rates!$C$160</definedName>
    <definedName name="rt56dd1" localSheetId="7">[18]Rates!$C$160</definedName>
    <definedName name="rt56dd1" localSheetId="3">[6]Rates!$C$160</definedName>
    <definedName name="rt56dd1">[6]Rates!$C$160</definedName>
    <definedName name="rt56de1" localSheetId="8">[18]Rates!$D$160</definedName>
    <definedName name="rt56de1" localSheetId="7">[18]Rates!$D$160</definedName>
    <definedName name="rt56de1" localSheetId="3">[6]Rates!$D$160</definedName>
    <definedName name="rt56de1">[6]Rates!$D$160</definedName>
    <definedName name="rt56de2" localSheetId="8">[18]Rates!$E$160</definedName>
    <definedName name="rt56de2" localSheetId="7">[18]Rates!$E$160</definedName>
    <definedName name="rt56de2" localSheetId="3">[6]Rates!$E$160</definedName>
    <definedName name="rt56de2">[6]Rates!$E$160</definedName>
    <definedName name="rt56ge1" localSheetId="8">[18]Rates!$D$158</definedName>
    <definedName name="rt56ge1" localSheetId="7">[18]Rates!$D$158</definedName>
    <definedName name="rt56ge1" localSheetId="3">[6]Rates!$D$158</definedName>
    <definedName name="rt56ge1">[6]Rates!$D$158</definedName>
    <definedName name="rt56ge2" localSheetId="8">[18]Rates!$E$158</definedName>
    <definedName name="rt56ge2" localSheetId="7">[18]Rates!$E$158</definedName>
    <definedName name="rt56ge2" localSheetId="3">[6]Rates!$E$158</definedName>
    <definedName name="rt56ge2">[6]Rates!$E$158</definedName>
    <definedName name="rt56sc1" localSheetId="8">[18]Rates!$B$161</definedName>
    <definedName name="rt56sc1" localSheetId="7">[18]Rates!$B$161</definedName>
    <definedName name="rt56sc1" localSheetId="3">[6]Rates!$B$161</definedName>
    <definedName name="rt56sc1">[6]Rates!$B$161</definedName>
    <definedName name="rt56sd1" localSheetId="8">[18]Rates!$C$161</definedName>
    <definedName name="rt56sd1" localSheetId="7">[18]Rates!$C$161</definedName>
    <definedName name="rt56sd1" localSheetId="3">[6]Rates!$C$161</definedName>
    <definedName name="rt56sd1">[6]Rates!$C$161</definedName>
    <definedName name="rt56tc1" localSheetId="8">[18]Rates!$B$159</definedName>
    <definedName name="rt56tc1" localSheetId="7">[18]Rates!$B$159</definedName>
    <definedName name="rt56tc1" localSheetId="3">[6]Rates!$B$159</definedName>
    <definedName name="rt56tc1">[6]Rates!$B$159</definedName>
    <definedName name="rt56td1" localSheetId="8">[18]Rates!$C$159</definedName>
    <definedName name="rt56td1" localSheetId="7">[18]Rates!$C$159</definedName>
    <definedName name="rt56td1" localSheetId="3">[6]Rates!$C$159</definedName>
    <definedName name="rt56td1">[6]Rates!$C$159</definedName>
    <definedName name="rt56te1" localSheetId="8">[18]Rates!$D$159</definedName>
    <definedName name="rt56te1" localSheetId="7">[18]Rates!$D$159</definedName>
    <definedName name="rt56te1" localSheetId="3">[6]Rates!$D$159</definedName>
    <definedName name="rt56te1">[6]Rates!$D$159</definedName>
    <definedName name="rt56te2" localSheetId="8">[18]Rates!$E$159</definedName>
    <definedName name="rt56te2" localSheetId="7">[18]Rates!$E$159</definedName>
    <definedName name="rt56te2" localSheetId="3">[6]Rates!$E$159</definedName>
    <definedName name="rt56te2">[6]Rates!$E$159</definedName>
    <definedName name="rt61dabcd1" localSheetId="8">[18]Rates!$D$172</definedName>
    <definedName name="rt61dabcd1" localSheetId="7">[18]Rates!$D$172</definedName>
    <definedName name="rt61dabcd1" localSheetId="3">[6]Rates!$D$172</definedName>
    <definedName name="rt61dabcd1">[6]Rates!$D$172</definedName>
    <definedName name="rt61gd1" localSheetId="8">[18]Rates!$D$170</definedName>
    <definedName name="rt61gd1" localSheetId="7">[18]Rates!$D$170</definedName>
    <definedName name="rt61gd1" localSheetId="3">[6]Rates!$D$170</definedName>
    <definedName name="rt61gd1">[6]Rates!$D$170</definedName>
    <definedName name="rt61td1" localSheetId="8">[18]Rates!$D$171</definedName>
    <definedName name="rt61td1" localSheetId="7">[18]Rates!$D$171</definedName>
    <definedName name="rt61td1" localSheetId="3">[6]Rates!$D$171</definedName>
    <definedName name="rt61td1">[6]Rates!$D$171</definedName>
    <definedName name="rt63dabced1" localSheetId="8">[18]Rates!$D$184</definedName>
    <definedName name="rt63dabced1" localSheetId="7">[18]Rates!$D$184</definedName>
    <definedName name="rt63dabced1" localSheetId="3">[6]Rates!$D$184</definedName>
    <definedName name="rt63dabced1">[6]Rates!$D$184</definedName>
    <definedName name="rt63gd1" localSheetId="8">[18]Rates!$D$182</definedName>
    <definedName name="rt63gd1" localSheetId="7">[18]Rates!$D$182</definedName>
    <definedName name="rt63gd1" localSheetId="3">[6]Rates!$D$182</definedName>
    <definedName name="rt63gd1">[6]Rates!$D$182</definedName>
    <definedName name="rt63td1" localSheetId="8">[18]Rates!$D$183</definedName>
    <definedName name="rt63td1" localSheetId="7">[18]Rates!$D$183</definedName>
    <definedName name="rt63td1" localSheetId="3">[6]Rates!$D$183</definedName>
    <definedName name="rt63td1">[6]Rates!$D$183</definedName>
    <definedName name="Sales2008" localSheetId="4">#REF!</definedName>
    <definedName name="Sales2008">#REF!</definedName>
    <definedName name="Salesforecastdollars" localSheetId="4">#REF!</definedName>
    <definedName name="Salesforecastdollars">#REF!</definedName>
    <definedName name="SalesforecastKWh" localSheetId="4">#REF!</definedName>
    <definedName name="SalesforecastKWh">#REF!</definedName>
    <definedName name="Sch2OMDetail">#REF!</definedName>
    <definedName name="Schedule10B5" localSheetId="7">#REF!</definedName>
    <definedName name="Schedule10B5">#REF!</definedName>
    <definedName name="Schedule11B4" localSheetId="7">#REF!</definedName>
    <definedName name="Schedule11B4">#REF!</definedName>
    <definedName name="Schedule11B5" localSheetId="7">#REF!</definedName>
    <definedName name="Schedule11B5">#REF!</definedName>
    <definedName name="Schedule12B2" localSheetId="7">#REF!</definedName>
    <definedName name="Schedule12B2">#REF!</definedName>
    <definedName name="Schedule15B2" localSheetId="7">#REF!</definedName>
    <definedName name="Schedule15B2">#REF!</definedName>
    <definedName name="Schedule15B3" localSheetId="7">#REF!</definedName>
    <definedName name="Schedule15B3">#REF!</definedName>
    <definedName name="Schedule16B3" localSheetId="7">#REF!</definedName>
    <definedName name="Schedule16B3">#REF!</definedName>
    <definedName name="Schedule16B4" localSheetId="7">#REF!</definedName>
    <definedName name="Schedule16B4">#REF!</definedName>
    <definedName name="Schedule16B5" localSheetId="7">#REF!</definedName>
    <definedName name="Schedule16B5">#REF!</definedName>
    <definedName name="Schedule17B3" localSheetId="7">#REF!</definedName>
    <definedName name="Schedule17B3">#REF!</definedName>
    <definedName name="Schedule17B4" localSheetId="7">'[10]Schedule 17-B-4'!#REF!</definedName>
    <definedName name="Schedule17B4">'[10]Schedule 17-B-4'!#REF!</definedName>
    <definedName name="Schedule19B2" localSheetId="4">#REF!</definedName>
    <definedName name="Schedule19B2" localSheetId="8">#REF!</definedName>
    <definedName name="Schedule19B2" localSheetId="7">#REF!</definedName>
    <definedName name="Schedule19B2">#REF!</definedName>
    <definedName name="Schedule20B5" localSheetId="4">#REF!</definedName>
    <definedName name="Schedule20B5" localSheetId="7">#REF!</definedName>
    <definedName name="Schedule20B5">#REF!</definedName>
    <definedName name="Schedule21B4" localSheetId="4">#REF!</definedName>
    <definedName name="Schedule21B4" localSheetId="7">#REF!</definedName>
    <definedName name="Schedule21B4">#REF!</definedName>
    <definedName name="Schedule21B5" localSheetId="7">#REF!</definedName>
    <definedName name="Schedule21B5">#REF!</definedName>
    <definedName name="Schedule22B2" localSheetId="7">#REF!</definedName>
    <definedName name="Schedule22B2">#REF!</definedName>
    <definedName name="Schedule22B4" localSheetId="7">#REF!</definedName>
    <definedName name="Schedule22B4">#REF!</definedName>
    <definedName name="Schedule22B5" localSheetId="7">#REF!</definedName>
    <definedName name="Schedule22B5">#REF!</definedName>
    <definedName name="Schedule22B8" localSheetId="7">#REF!</definedName>
    <definedName name="Schedule22B8">#REF!</definedName>
    <definedName name="Schedule24E1" localSheetId="7">#REF!</definedName>
    <definedName name="Schedule24E1">#REF!</definedName>
    <definedName name="Schedule24E2" localSheetId="7">#REF!</definedName>
    <definedName name="Schedule24E2">#REF!</definedName>
    <definedName name="Schedule24E3" localSheetId="7">#REF!</definedName>
    <definedName name="Schedule24E3">#REF!</definedName>
    <definedName name="Schedule26E4" localSheetId="7">#REF!</definedName>
    <definedName name="Schedule26E4">#REF!</definedName>
    <definedName name="Schedule26E5" localSheetId="7">#REF!</definedName>
    <definedName name="Schedule26E5">#REF!</definedName>
    <definedName name="Schedule29B1" localSheetId="7">#REF!</definedName>
    <definedName name="Schedule29B1">#REF!</definedName>
    <definedName name="Schedule29B10" localSheetId="7">#REF!</definedName>
    <definedName name="Schedule29B10">#REF!</definedName>
    <definedName name="Schedule30B1" localSheetId="7">#REF!</definedName>
    <definedName name="Schedule30B1">#REF!</definedName>
    <definedName name="Schedule4B2" localSheetId="7">#REF!</definedName>
    <definedName name="Schedule4B2">#REF!</definedName>
    <definedName name="Schedule4B5" localSheetId="7">#REF!</definedName>
    <definedName name="Schedule4B5">#REF!</definedName>
    <definedName name="Schedule5B2" localSheetId="7">#REF!</definedName>
    <definedName name="Schedule5B2">#REF!</definedName>
    <definedName name="Schedule5B3" localSheetId="7">#REF!</definedName>
    <definedName name="Schedule5B3">#REF!</definedName>
    <definedName name="Schedule5B4" localSheetId="7">#REF!</definedName>
    <definedName name="Schedule5B4">#REF!</definedName>
    <definedName name="Schedule6B3" localSheetId="7">#REF!</definedName>
    <definedName name="Schedule6B3">#REF!</definedName>
    <definedName name="Schedule6B4" localSheetId="7">#REF!</definedName>
    <definedName name="Schedule6B4">#REF!</definedName>
    <definedName name="Schedule6B5" localSheetId="7">#REF!</definedName>
    <definedName name="Schedule6B5">#REF!</definedName>
    <definedName name="Schedule7B4" localSheetId="7">'[10]Schedule 7-B-4'!#REF!</definedName>
    <definedName name="Schedule7B4">'[10]Schedule 7-B-4'!#REF!</definedName>
    <definedName name="Schedule9B2" localSheetId="4">#REF!</definedName>
    <definedName name="Schedule9B2" localSheetId="8">#REF!</definedName>
    <definedName name="Schedule9B2" localSheetId="7">#REF!</definedName>
    <definedName name="Schedule9B2">#REF!</definedName>
    <definedName name="sencount" hidden="1">2</definedName>
    <definedName name="sepmax" localSheetId="4">#REF!</definedName>
    <definedName name="sepmax" localSheetId="8">#REF!</definedName>
    <definedName name="sepmax" localSheetId="7">#REF!</definedName>
    <definedName name="sepmax">#REF!</definedName>
    <definedName name="Specialized_Hardware" localSheetId="4">[3]Projects!#REF!</definedName>
    <definedName name="Specialized_Hardware" localSheetId="8">[3]Projects!#REF!</definedName>
    <definedName name="Specialized_Hardware" localSheetId="7">[3]Projects!#REF!</definedName>
    <definedName name="Specialized_Hardware">[3]Projects!#REF!</definedName>
    <definedName name="START">#N/A</definedName>
    <definedName name="STEWART_" localSheetId="4">'[1]2008 DFPV using 2005 rates'!#REF!</definedName>
    <definedName name="STEWART_" localSheetId="8">'[16]2008 DFPV using 2005 rates'!#REF!</definedName>
    <definedName name="STEWART_" localSheetId="7">'[16]2008 DFPV using 2005 rates'!#REF!</definedName>
    <definedName name="STEWART_">'[1]2008 DFPV using 2005 rates'!#REF!</definedName>
    <definedName name="STEWARTKWHR" localSheetId="8">'[16]2008 DFPV using 2005 rates'!#REF!</definedName>
    <definedName name="STEWARTKWHR" localSheetId="7">'[16]2008 DFPV using 2005 rates'!#REF!</definedName>
    <definedName name="STEWARTKWHR">'[1]2008 DFPV using 2005 rates'!#REF!</definedName>
    <definedName name="STEWARTLITRES" localSheetId="8">'[16]2008 DFPV using 2005 rates'!#REF!</definedName>
    <definedName name="STEWARTLITRES" localSheetId="7">'[16]2008 DFPV using 2005 rates'!#REF!</definedName>
    <definedName name="STEWARTLITRES">'[1]2008 DFPV using 2005 rates'!#REF!</definedName>
    <definedName name="SUMMARY" localSheetId="4">#REF!</definedName>
    <definedName name="SUMMARY" localSheetId="8">#REF!</definedName>
    <definedName name="SUMMARY" localSheetId="7">#REF!</definedName>
    <definedName name="SUMMARY">#REF!</definedName>
    <definedName name="SWIFT_" localSheetId="8">'[16]2008 DFPV using 2005 rates'!#REF!</definedName>
    <definedName name="SWIFT_" localSheetId="7">'[16]2008 DFPV using 2005 rates'!#REF!</definedName>
    <definedName name="SWIFT_">'[1]2008 DFPV using 2005 rates'!#REF!</definedName>
    <definedName name="SWIFTKWHR" localSheetId="8">'[16]2008 DFPV using 2005 rates'!#REF!</definedName>
    <definedName name="SWIFTKWHR" localSheetId="7">'[16]2008 DFPV using 2005 rates'!#REF!</definedName>
    <definedName name="SWIFTKWHR">'[1]2008 DFPV using 2005 rates'!#REF!</definedName>
    <definedName name="SWIFTLITRES" localSheetId="8">'[16]2008 DFPV using 2005 rates'!#REF!</definedName>
    <definedName name="SWIFTLITRES" localSheetId="7">'[16]2008 DFPV using 2005 rates'!#REF!</definedName>
    <definedName name="SWIFTLITRES">'[1]2008 DFPV using 2005 rates'!#REF!</definedName>
    <definedName name="TABLE" localSheetId="8">'[16]2008 DFPV using 2005 rates'!#REF!</definedName>
    <definedName name="TABLE" localSheetId="7">'[16]2008 DFPV using 2005 rates'!#REF!</definedName>
    <definedName name="TABLE">'[1]2008 DFPV using 2005 rates'!#REF!</definedName>
    <definedName name="taxes">#REF!</definedName>
    <definedName name="TERM">#N/A</definedName>
    <definedName name="Terminals_cost">[3]Projects!#REF!</definedName>
    <definedName name="Terminals_num">[3]Projects!#REF!</definedName>
    <definedName name="TERPY1">#N/A</definedName>
    <definedName name="TERPY2">#N/A</definedName>
    <definedName name="TEST" localSheetId="8">'[16]2008 DFPV using 2005 rates'!#REF!</definedName>
    <definedName name="TEST" localSheetId="7">'[16]2008 DFPV using 2005 rates'!#REF!</definedName>
    <definedName name="TEST">'[1]2008 DFPV using 2005 rates'!#REF!</definedName>
    <definedName name="Total_Distributed">[3]Projects!#REF!</definedName>
    <definedName name="Total_Hardware">[3]Projects!#REF!</definedName>
    <definedName name="Total_Mainframe_Costs">[3]Projects!#REF!</definedName>
    <definedName name="TOTAL_O_M">[3]Projects!#REF!</definedName>
    <definedName name="Total_Standard_Hardware">[3]Projects!#REF!</definedName>
    <definedName name="TOTALS">#N/A</definedName>
    <definedName name="TOUR1">#N/A</definedName>
    <definedName name="TOUR2">#N/A</definedName>
    <definedName name="TOUR2F">#N/A</definedName>
    <definedName name="TOUR3O">#N/A</definedName>
    <definedName name="TOUR3P">#N/A</definedName>
    <definedName name="TOUR3T">#N/A</definedName>
    <definedName name="TOUR4">#N/A</definedName>
    <definedName name="TOUR5">#N/A</definedName>
    <definedName name="TOUR5I">#N/A</definedName>
    <definedName name="TOUR5T">#N/A</definedName>
    <definedName name="TOUR6">#N/A</definedName>
    <definedName name="TOURCAPFIN">#N/A</definedName>
    <definedName name="TOURCAPIN">#N/A</definedName>
    <definedName name="TOURIND">#N/A</definedName>
    <definedName name="TOUROLDOM">#N/A</definedName>
    <definedName name="TOUROLDOMR">#N/A</definedName>
    <definedName name="TOURPE">#N/A</definedName>
    <definedName name="TOURPF">#N/A</definedName>
    <definedName name="TOURTERM">#N/A</definedName>
    <definedName name="Training_Cost">[3]Projects!#REF!</definedName>
    <definedName name="TRANSFER">#N/A</definedName>
    <definedName name="TREV">#N/A</definedName>
    <definedName name="ttlannualdiesel">#REF!</definedName>
    <definedName name="ttlannualeso">#REF!</definedName>
    <definedName name="ttlannualsales">#REF!</definedName>
    <definedName name="ttlretailsales9899">#REF!</definedName>
    <definedName name="ttlyecdiesel9899">#REF!</definedName>
    <definedName name="ttlyeceso9899">#REF!</definedName>
    <definedName name="ValueDate" localSheetId="7">#REF!</definedName>
    <definedName name="ValueDate">#REF!</definedName>
    <definedName name="variance" localSheetId="7">#REF!</definedName>
    <definedName name="variance">#REF!</definedName>
    <definedName name="Voice___Long_Distance" localSheetId="7">[3]Projects!#REF!</definedName>
    <definedName name="Voice___Long_Distance">[3]Projects!#REF!</definedName>
    <definedName name="Voice_Lines_cost">[3]Projects!#REF!</definedName>
    <definedName name="Voice_Lines_num">[3]Projects!#REF!</definedName>
    <definedName name="Voice_Mail_cost">[3]Projects!#REF!</definedName>
    <definedName name="Voice_Mail_num">[3]Projects!#REF!</definedName>
    <definedName name="Voice_Sets_cost">[3]Projects!#REF!</definedName>
    <definedName name="Voice_Sets_num">[3]Projects!#REF!</definedName>
    <definedName name="vvvv" localSheetId="4">#REF!</definedName>
    <definedName name="vvvv" localSheetId="8">#REF!</definedName>
    <definedName name="vvvv" localSheetId="7">#REF!</definedName>
    <definedName name="vvvv">#REF!</definedName>
    <definedName name="w3aje" localSheetId="4">#REF!</definedName>
    <definedName name="w3aje" localSheetId="7">#REF!</definedName>
    <definedName name="w3aje">#REF!</definedName>
    <definedName name="WAN" localSheetId="4">[3]Projects!#REF!</definedName>
    <definedName name="WAN" localSheetId="7">[3]Projects!#REF!</definedName>
    <definedName name="WAN">[3]Projects!#REF!</definedName>
    <definedName name="WATSON_" localSheetId="4">'[1]2008 DFPV using 2005 rates'!#REF!</definedName>
    <definedName name="WATSON_" localSheetId="8">'[16]2008 DFPV using 2005 rates'!#REF!</definedName>
    <definedName name="WATSON_" localSheetId="7">'[16]2008 DFPV using 2005 rates'!#REF!</definedName>
    <definedName name="WATSON_">'[1]2008 DFPV using 2005 rates'!#REF!</definedName>
    <definedName name="WATSONKWHR" localSheetId="8">'[16]2008 DFPV using 2005 rates'!#REF!</definedName>
    <definedName name="WATSONKWHR" localSheetId="7">'[16]2008 DFPV using 2005 rates'!#REF!</definedName>
    <definedName name="WATSONKWHR">'[1]2008 DFPV using 2005 rates'!#REF!</definedName>
    <definedName name="WATSONLITRES" localSheetId="8">'[16]2008 DFPV using 2005 rates'!#REF!</definedName>
    <definedName name="WATSONLITRES" localSheetId="7">'[16]2008 DFPV using 2005 rates'!#REF!</definedName>
    <definedName name="WATSONLITRES">'[1]2008 DFPV using 2005 rates'!#REF!</definedName>
    <definedName name="WD2F">#N/A</definedName>
    <definedName name="WD3O">#N/A</definedName>
    <definedName name="WD3P">#N/A</definedName>
    <definedName name="WD3T">#N/A</definedName>
    <definedName name="WD5I">#N/A</definedName>
    <definedName name="WD5T">#N/A</definedName>
    <definedName name="WDIR1">#N/A</definedName>
    <definedName name="WDIR2">#N/A</definedName>
    <definedName name="WDIR2F">#N/A</definedName>
    <definedName name="WDIROLDOM">#N/A</definedName>
    <definedName name="WDIROLDOMR">#N/A</definedName>
    <definedName name="WHSE_" localSheetId="8">'[16]2008 DFPV using 2005 rates'!#REF!</definedName>
    <definedName name="WHSE_" localSheetId="7">'[16]2008 DFPV using 2005 rates'!#REF!</definedName>
    <definedName name="WHSE_">'[1]2008 DFPV using 2005 rates'!#REF!</definedName>
    <definedName name="WHSEKWHR" localSheetId="8">'[16]2008 DFPV using 2005 rates'!#REF!</definedName>
    <definedName name="WHSEKWHR" localSheetId="7">'[16]2008 DFPV using 2005 rates'!#REF!</definedName>
    <definedName name="WHSEKWHR">'[1]2008 DFPV using 2005 rates'!#REF!</definedName>
    <definedName name="WIP">#REF!</definedName>
    <definedName name="YDC1">#N/A</definedName>
    <definedName name="YDC2">#N/A</definedName>
    <definedName name="YDC2F">#N/A</definedName>
    <definedName name="YDC3O">#N/A</definedName>
    <definedName name="YDC3P">#N/A</definedName>
    <definedName name="YDC3T">#N/A</definedName>
    <definedName name="YDC4">#N/A</definedName>
    <definedName name="YDC5">#N/A</definedName>
    <definedName name="YDC5I">#N/A</definedName>
    <definedName name="YDC5T">#N/A</definedName>
    <definedName name="YEAR">'[8]Summary Total'!$C$1</definedName>
    <definedName name="YEARS">[8]Lists!$E$3:$E$12</definedName>
    <definedName name="YEC_7__Flex_Note" localSheetId="4">#REF!</definedName>
    <definedName name="YEC_7__Flex_Note">#REF!</definedName>
    <definedName name="yes" localSheetId="4">[5]D!#REF!</definedName>
    <definedName name="yes">[5]D!#REF!</definedName>
    <definedName name="YHC1">#N/A</definedName>
    <definedName name="YHC2">#N/A</definedName>
    <definedName name="YHC2F">#N/A</definedName>
    <definedName name="YHC3O">#N/A</definedName>
    <definedName name="YHC3P">#N/A</definedName>
    <definedName name="YHC3T">#N/A</definedName>
    <definedName name="YHC4">#N/A</definedName>
    <definedName name="YHC5">#N/A</definedName>
    <definedName name="YHC5I">#N/A</definedName>
    <definedName name="YHC5T">#N/A</definedName>
    <definedName name="YHCC" localSheetId="4">#REF!</definedName>
    <definedName name="YHCC">#REF!</definedName>
    <definedName name="YHCFC" localSheetId="4">#REF!</definedName>
    <definedName name="YHCFC">#REF!</definedName>
    <definedName name="YHCFR" localSheetId="4">[12]RECOVERY!#REF!</definedName>
    <definedName name="YHCFR">[12]RECOVERY!#REF!</definedName>
    <definedName name="YHCOLDC" localSheetId="4">[12]EXPEND!#REF!</definedName>
    <definedName name="YHCOLDC">[12]EXPEND!#REF!</definedName>
    <definedName name="YHCOLDCR" localSheetId="4">[12]RECOVERY!#REF!</definedName>
    <definedName name="YHCOLDCR">[12]RECOVERY!#REF!</definedName>
    <definedName name="YHCOLDOM">#N/A</definedName>
    <definedName name="YHCOLDOMR">#N/A</definedName>
    <definedName name="YHCR" localSheetId="4">[12]RECOVERY!#REF!</definedName>
    <definedName name="YHCR">[12]RECOVERY!#REF!</definedName>
    <definedName name="YLA1">#N/A</definedName>
    <definedName name="YLA2">#N/A</definedName>
    <definedName name="YLA2F">#N/A</definedName>
    <definedName name="YLA3O">#N/A</definedName>
    <definedName name="YLA3P">#N/A</definedName>
    <definedName name="YLA3T">#N/A</definedName>
    <definedName name="YLA4">#N/A</definedName>
    <definedName name="YLA5">#N/A</definedName>
    <definedName name="YLA5I">#N/A</definedName>
    <definedName name="YLA5T">#N/A</definedName>
    <definedName name="YLA6">#N/A</definedName>
    <definedName name="YLAOLDOM">#N/A</definedName>
    <definedName name="YLC1">#N/A</definedName>
    <definedName name="YLC2">#N/A</definedName>
    <definedName name="YLC2F">#N/A</definedName>
    <definedName name="YLC3O">#N/A</definedName>
    <definedName name="YLC3P">#N/A</definedName>
    <definedName name="YLC3T">#N/A</definedName>
    <definedName name="YLC4">#N/A</definedName>
    <definedName name="YLC5">#N/A</definedName>
    <definedName name="YLC5I">#N/A</definedName>
    <definedName name="YLC5T">#N/A</definedName>
    <definedName name="YUKONHYDRO" localSheetId="4">'[1]2008 DFPV using 2005 rates'!#REF!</definedName>
    <definedName name="YUKONHYDRO" localSheetId="8">'[16]2008 DFPV using 2005 rates'!#REF!</definedName>
    <definedName name="YUKONHYDRO" localSheetId="7">'[16]2008 DFPV using 2005 rates'!#REF!</definedName>
    <definedName name="YUKONHYDRO">'[1]2008 DFPV using 2005 rates'!#REF!</definedName>
    <definedName name="Z_2E51B7C0_6CEE_11D3_AD1A_A5A650036065_.wvu.Cols" localSheetId="4" hidden="1">'[13]Core(see pg 18)'!#REF!</definedName>
    <definedName name="Z_2E51B7C0_6CEE_11D3_AD1A_A5A650036065_.wvu.Cols" hidden="1">'[13]Core(see pg 18)'!#REF!</definedName>
    <definedName name="Z_418DF6FE_13EF_11D2_8C37_00A0C92A9A63_.wvu.PrintArea" localSheetId="4" hidden="1">#REF!</definedName>
    <definedName name="Z_418DF6FE_13EF_11D2_8C37_00A0C92A9A63_.wvu.PrintArea" hidden="1">#REF!</definedName>
    <definedName name="Z_418DF6FE_13EF_11D2_8C37_00A0C92A9A63_.wvu.PrintTitles" localSheetId="4" hidden="1">#REF!</definedName>
    <definedName name="Z_418DF6FE_13EF_11D2_8C37_00A0C92A9A63_.wvu.PrintTitles" hidden="1">#REF!</definedName>
    <definedName name="Z_418DF6FE_13EF_11D2_8C37_00A0C92A9A63_.wvu.Rows" localSheetId="4" hidden="1">[14]WAF!$A$8:$IV$103,[14]WAF!$A$342:$IV$352,[14]WAF!$A$354:$IV$359,[14]WAF!$A$373:$IV$396,[14]WAF!#REF!,[14]WAF!#REF!,[14]WAF!#REF!</definedName>
    <definedName name="Z_418DF6FE_13EF_11D2_8C37_00A0C92A9A63_.wvu.Rows" localSheetId="5" hidden="1">[14]WAF!$A$8:$IV$103,[14]WAF!$A$342:$IV$352,[14]WAF!$A$354:$IV$359,[14]WAF!$A$373:$IV$396,[14]WAF!#REF!,[14]WAF!#REF!,[14]WAF!#REF!</definedName>
    <definedName name="Z_418DF6FE_13EF_11D2_8C37_00A0C92A9A63_.wvu.Rows" localSheetId="6" hidden="1">[14]WAF!$A$8:$IV$103,[14]WAF!$A$342:$IV$352,[14]WAF!$A$354:$IV$359,[14]WAF!$A$373:$IV$396,[14]WAF!#REF!,[14]WAF!#REF!,[14]WAF!#REF!</definedName>
    <definedName name="Z_418DF6FE_13EF_11D2_8C37_00A0C92A9A63_.wvu.Rows" localSheetId="8" hidden="1">[14]WAF!$A$8:$IV$103,[14]WAF!$A$342:$IV$352,[14]WAF!$A$354:$IV$359,[14]WAF!$A$373:$IV$396,[14]WAF!#REF!,[14]WAF!#REF!,[14]WAF!#REF!</definedName>
    <definedName name="Z_418DF6FE_13EF_11D2_8C37_00A0C92A9A63_.wvu.Rows" localSheetId="7" hidden="1">[14]WAF!$A$8:$IV$103,[14]WAF!$A$342:$IV$352,[14]WAF!$A$354:$IV$359,[14]WAF!$A$373:$IV$396,[14]WAF!#REF!,[14]WAF!#REF!,[14]WAF!#REF!</definedName>
    <definedName name="Z_418DF6FE_13EF_11D2_8C37_00A0C92A9A63_.wvu.Rows" localSheetId="9" hidden="1">[14]WAF!$A$8:$IV$103,[14]WAF!$A$342:$IV$352,[14]WAF!$A$354:$IV$359,[14]WAF!$A$373:$IV$396,[14]WAF!#REF!,[14]WAF!#REF!,[14]WAF!#REF!</definedName>
    <definedName name="Z_418DF6FE_13EF_11D2_8C37_00A0C92A9A63_.wvu.Rows" localSheetId="11" hidden="1">[14]WAF!$A$8:$IV$103,[14]WAF!$A$342:$IV$352,[14]WAF!$A$354:$IV$359,[14]WAF!$A$373:$IV$396,[14]WAF!#REF!,[14]WAF!#REF!,[14]WAF!#REF!</definedName>
    <definedName name="Z_418DF6FE_13EF_11D2_8C37_00A0C92A9A63_.wvu.Rows" localSheetId="3" hidden="1">[14]WAF!$A$8:$IV$103,[14]WAF!$A$342:$IV$352,[14]WAF!$A$354:$IV$359,[14]WAF!$A$373:$IV$396,[14]WAF!#REF!,[14]WAF!#REF!,[14]WAF!#REF!</definedName>
    <definedName name="Z_418DF6FE_13EF_11D2_8C37_00A0C92A9A63_.wvu.Rows" hidden="1">[14]WAF!$A$8:$IV$103,[14]WAF!$A$342:$IV$352,[14]WAF!$A$354:$IV$359,[14]WAF!$A$373:$IV$396,[14]WAF!#REF!,[14]WAF!#REF!,[14]WAF!#REF!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 i="59" l="1"/>
  <c r="I1" i="58"/>
  <c r="H2" i="57"/>
  <c r="H2" i="56"/>
  <c r="G2" i="55"/>
  <c r="H15" i="59"/>
  <c r="G15" i="59"/>
  <c r="F15" i="59"/>
  <c r="E15" i="59"/>
  <c r="H14" i="59"/>
  <c r="G14" i="59"/>
  <c r="F14" i="59"/>
  <c r="E14" i="59"/>
  <c r="E7" i="59"/>
  <c r="E18" i="59" s="1"/>
  <c r="E20" i="59" s="1"/>
  <c r="E23" i="59" s="1"/>
  <c r="F7" i="59" s="1"/>
  <c r="F18" i="59" s="1"/>
  <c r="F20" i="59" s="1"/>
  <c r="F23" i="59" s="1"/>
  <c r="G53" i="58"/>
  <c r="G47" i="58"/>
  <c r="F47" i="58"/>
  <c r="E47" i="58"/>
  <c r="G39" i="58"/>
  <c r="F38" i="58"/>
  <c r="F34" i="58"/>
  <c r="F21" i="58" s="1"/>
  <c r="E34" i="58"/>
  <c r="E21" i="58" s="1"/>
  <c r="F33" i="58"/>
  <c r="G32" i="58"/>
  <c r="F32" i="58"/>
  <c r="F53" i="58" s="1"/>
  <c r="E32" i="58"/>
  <c r="E53" i="58" s="1"/>
  <c r="G31" i="58"/>
  <c r="G52" i="58" s="1"/>
  <c r="F31" i="58"/>
  <c r="F52" i="58" s="1"/>
  <c r="F30" i="58"/>
  <c r="F45" i="58" s="1"/>
  <c r="F49" i="58" s="1"/>
  <c r="E27" i="58"/>
  <c r="E26" i="58" s="1"/>
  <c r="E30" i="58" s="1"/>
  <c r="E45" i="58" s="1"/>
  <c r="G26" i="58"/>
  <c r="G30" i="58" s="1"/>
  <c r="F26" i="58"/>
  <c r="G22" i="58"/>
  <c r="F22" i="58"/>
  <c r="E22" i="58"/>
  <c r="G21" i="58"/>
  <c r="G20" i="58"/>
  <c r="G35" i="58" s="1"/>
  <c r="G40" i="58" s="1"/>
  <c r="G42" i="58" s="1"/>
  <c r="F20" i="58"/>
  <c r="F35" i="58" s="1"/>
  <c r="F40" i="58" s="1"/>
  <c r="F42" i="58" s="1"/>
  <c r="E20" i="58"/>
  <c r="E35" i="58" s="1"/>
  <c r="E40" i="58" s="1"/>
  <c r="E42" i="58" s="1"/>
  <c r="G17" i="58"/>
  <c r="F17" i="58"/>
  <c r="E17" i="58"/>
  <c r="G15" i="57"/>
  <c r="H15" i="57" s="1"/>
  <c r="F15" i="57"/>
  <c r="G14" i="57"/>
  <c r="E16" i="57"/>
  <c r="D16" i="57"/>
  <c r="F9" i="57"/>
  <c r="H9" i="57" s="1"/>
  <c r="G8" i="57"/>
  <c r="G9" i="57" s="1"/>
  <c r="F8" i="57"/>
  <c r="E10" i="57"/>
  <c r="D10" i="57"/>
  <c r="C10" i="57"/>
  <c r="G30" i="56"/>
  <c r="G28" i="56"/>
  <c r="G21" i="56"/>
  <c r="G8" i="56"/>
  <c r="G12" i="56" l="1"/>
  <c r="G15" i="56"/>
  <c r="G29" i="56"/>
  <c r="G11" i="56"/>
  <c r="G7" i="59"/>
  <c r="G18" i="59" s="1"/>
  <c r="G20" i="59" s="1"/>
  <c r="G23" i="59" s="1"/>
  <c r="F26" i="59"/>
  <c r="G13" i="56"/>
  <c r="G19" i="56"/>
  <c r="G24" i="56"/>
  <c r="F57" i="58"/>
  <c r="F51" i="58"/>
  <c r="F55" i="58" s="1"/>
  <c r="F10" i="57"/>
  <c r="G18" i="56"/>
  <c r="G25" i="56"/>
  <c r="G45" i="58"/>
  <c r="G49" i="58" s="1"/>
  <c r="G57" i="58" s="1"/>
  <c r="G33" i="58"/>
  <c r="G22" i="56"/>
  <c r="G51" i="58"/>
  <c r="G55" i="58" s="1"/>
  <c r="F48" i="58"/>
  <c r="F56" i="58" s="1"/>
  <c r="F59" i="58" s="1"/>
  <c r="H8" i="57"/>
  <c r="H10" i="57" s="1"/>
  <c r="C16" i="57"/>
  <c r="G20" i="56"/>
  <c r="G17" i="56"/>
  <c r="E31" i="58"/>
  <c r="E49" i="58" s="1"/>
  <c r="G26" i="56"/>
  <c r="F14" i="57"/>
  <c r="E57" i="58" l="1"/>
  <c r="E48" i="58"/>
  <c r="H14" i="57"/>
  <c r="H16" i="57" s="1"/>
  <c r="F16" i="57"/>
  <c r="G48" i="58"/>
  <c r="G56" i="58" s="1"/>
  <c r="G59" i="58" s="1"/>
  <c r="I11" i="59" s="1"/>
  <c r="H7" i="59"/>
  <c r="H18" i="59" s="1"/>
  <c r="H20" i="59" s="1"/>
  <c r="H23" i="59" s="1"/>
  <c r="G26" i="59"/>
  <c r="E33" i="58"/>
  <c r="E52" i="58"/>
  <c r="I14" i="59" l="1"/>
  <c r="I15" i="59"/>
  <c r="E51" i="58"/>
  <c r="E55" i="58" s="1"/>
  <c r="E56" i="58"/>
  <c r="E59" i="58" s="1"/>
  <c r="H26" i="59"/>
  <c r="I7" i="59"/>
  <c r="I18" i="59" s="1"/>
  <c r="I20" i="59" s="1"/>
  <c r="I23" i="59" s="1"/>
  <c r="I26" i="59" s="1"/>
  <c r="G64" i="55" l="1"/>
  <c r="G63" i="55"/>
  <c r="G62" i="55"/>
  <c r="G61" i="55"/>
  <c r="G60" i="55"/>
  <c r="G59" i="55"/>
  <c r="G58" i="55"/>
  <c r="G56" i="55"/>
  <c r="G55" i="55"/>
  <c r="C53" i="55"/>
  <c r="G42" i="55"/>
  <c r="G41" i="55"/>
  <c r="E40" i="55"/>
  <c r="G40" i="55" s="1"/>
  <c r="C40" i="55"/>
  <c r="G35" i="55"/>
  <c r="G25" i="55"/>
  <c r="E23" i="55"/>
  <c r="C23" i="55"/>
  <c r="G21" i="55"/>
  <c r="G20" i="55"/>
  <c r="E18" i="55"/>
  <c r="C18" i="55"/>
  <c r="C26" i="55" s="1"/>
  <c r="G16" i="55"/>
  <c r="G15" i="55"/>
  <c r="G14" i="55"/>
  <c r="G13" i="55"/>
  <c r="G23" i="55" l="1"/>
  <c r="G18" i="55"/>
  <c r="C27" i="55"/>
  <c r="C33" i="55" s="1"/>
  <c r="C37" i="55" s="1"/>
  <c r="G11" i="55"/>
  <c r="G26" i="55" s="1"/>
  <c r="G27" i="55" s="1"/>
  <c r="G31" i="55"/>
  <c r="G57" i="55"/>
  <c r="G9" i="55"/>
  <c r="E26" i="55"/>
  <c r="E27" i="55" s="1"/>
  <c r="E33" i="55" s="1"/>
  <c r="E53" i="55"/>
  <c r="G53" i="55" s="1"/>
  <c r="G29" i="55"/>
  <c r="G33" i="55" l="1"/>
  <c r="E37" i="55"/>
  <c r="C45" i="55"/>
  <c r="C46" i="55"/>
  <c r="C44" i="55" l="1"/>
  <c r="E46" i="55"/>
  <c r="G46" i="55" s="1"/>
  <c r="G49" i="55"/>
  <c r="G37" i="55"/>
  <c r="G50" i="55"/>
  <c r="E45" i="55"/>
  <c r="G45" i="55" l="1"/>
  <c r="E44" i="55"/>
  <c r="G44" i="55" s="1"/>
  <c r="G67" i="55" s="1"/>
  <c r="G48" i="55"/>
  <c r="D47" i="54" l="1"/>
  <c r="E43" i="54"/>
  <c r="D42" i="54"/>
  <c r="K37" i="54"/>
  <c r="O37" i="54" s="1"/>
  <c r="I36" i="54"/>
  <c r="H36" i="54"/>
  <c r="O36" i="54"/>
  <c r="H35" i="54"/>
  <c r="G35" i="54"/>
  <c r="K34" i="54"/>
  <c r="O34" i="54" s="1"/>
  <c r="I33" i="54"/>
  <c r="H33" i="54"/>
  <c r="M48" i="54"/>
  <c r="K32" i="54"/>
  <c r="O32" i="54" s="1"/>
  <c r="G32" i="54"/>
  <c r="G48" i="54" s="1"/>
  <c r="E48" i="54"/>
  <c r="M47" i="54"/>
  <c r="K31" i="54"/>
  <c r="M46" i="54"/>
  <c r="I30" i="54"/>
  <c r="I46" i="54" s="1"/>
  <c r="H30" i="54"/>
  <c r="H46" i="54" s="1"/>
  <c r="M45" i="54"/>
  <c r="H29" i="54"/>
  <c r="H45" i="54" s="1"/>
  <c r="G29" i="54"/>
  <c r="D45" i="54"/>
  <c r="K28" i="54"/>
  <c r="K44" i="54" s="1"/>
  <c r="D44" i="54"/>
  <c r="I27" i="54"/>
  <c r="I43" i="54" s="1"/>
  <c r="H27" i="54"/>
  <c r="H43" i="54" s="1"/>
  <c r="M42" i="54"/>
  <c r="K26" i="54"/>
  <c r="K42" i="54" s="1"/>
  <c r="G26" i="54"/>
  <c r="O21" i="54"/>
  <c r="I37" i="54"/>
  <c r="H37" i="54"/>
  <c r="K36" i="54"/>
  <c r="J20" i="54"/>
  <c r="O20" i="54"/>
  <c r="K35" i="54"/>
  <c r="O19" i="54"/>
  <c r="O18" i="54"/>
  <c r="I34" i="54"/>
  <c r="H34" i="54"/>
  <c r="J17" i="54"/>
  <c r="G33" i="54"/>
  <c r="I32" i="54"/>
  <c r="I48" i="54" s="1"/>
  <c r="H32" i="54"/>
  <c r="H48" i="54" s="1"/>
  <c r="D48" i="54"/>
  <c r="I31" i="54"/>
  <c r="I47" i="54" s="1"/>
  <c r="H31" i="54"/>
  <c r="H47" i="54" s="1"/>
  <c r="D15" i="53"/>
  <c r="F15" i="53" s="1"/>
  <c r="G15" i="53" s="1"/>
  <c r="J14" i="54"/>
  <c r="D46" i="54"/>
  <c r="K29" i="54"/>
  <c r="K45" i="54" s="1"/>
  <c r="O13" i="54"/>
  <c r="O12" i="54"/>
  <c r="I28" i="54"/>
  <c r="I44" i="54" s="1"/>
  <c r="H28" i="54"/>
  <c r="H44" i="54" s="1"/>
  <c r="O11" i="54"/>
  <c r="M43" i="54"/>
  <c r="J11" i="54"/>
  <c r="G27" i="54"/>
  <c r="D43" i="54"/>
  <c r="N10" i="53"/>
  <c r="K23" i="54"/>
  <c r="J10" i="54"/>
  <c r="I26" i="54"/>
  <c r="H26" i="54"/>
  <c r="N16" i="53"/>
  <c r="P16" i="53" s="1"/>
  <c r="N15" i="53"/>
  <c r="I15" i="53"/>
  <c r="N14" i="53"/>
  <c r="P14" i="53" s="1"/>
  <c r="N13" i="53"/>
  <c r="P13" i="53" s="1"/>
  <c r="I13" i="53"/>
  <c r="K13" i="53" s="1"/>
  <c r="I12" i="53"/>
  <c r="K12" i="53" s="1"/>
  <c r="L12" i="53" s="1"/>
  <c r="D12" i="53"/>
  <c r="F12" i="53" s="1"/>
  <c r="G12" i="53" s="1"/>
  <c r="N11" i="53"/>
  <c r="P11" i="53" s="1"/>
  <c r="D11" i="53"/>
  <c r="D10" i="53"/>
  <c r="F4" i="7"/>
  <c r="F2" i="3"/>
  <c r="B4" i="2"/>
  <c r="C15" i="52"/>
  <c r="J33" i="54" l="1"/>
  <c r="J48" i="54"/>
  <c r="J27" i="54"/>
  <c r="G43" i="54"/>
  <c r="J43" i="54" s="1"/>
  <c r="Q13" i="53"/>
  <c r="G30" i="54"/>
  <c r="G39" i="54" s="1"/>
  <c r="P10" i="53"/>
  <c r="O26" i="54"/>
  <c r="K33" i="54"/>
  <c r="O33" i="54" s="1"/>
  <c r="G31" i="54"/>
  <c r="J15" i="54"/>
  <c r="O17" i="54"/>
  <c r="H23" i="54"/>
  <c r="G36" i="54"/>
  <c r="J36" i="54" s="1"/>
  <c r="K48" i="54"/>
  <c r="O48" i="54" s="1"/>
  <c r="E44" i="54"/>
  <c r="O28" i="54"/>
  <c r="J12" i="54"/>
  <c r="G28" i="54"/>
  <c r="J16" i="54"/>
  <c r="I10" i="53"/>
  <c r="Q11" i="53"/>
  <c r="I16" i="53"/>
  <c r="I23" i="54"/>
  <c r="O29" i="54"/>
  <c r="E45" i="54"/>
  <c r="O45" i="54" s="1"/>
  <c r="F11" i="53"/>
  <c r="G11" i="53" s="1"/>
  <c r="Q16" i="53"/>
  <c r="J13" i="54"/>
  <c r="I29" i="54"/>
  <c r="I45" i="54" s="1"/>
  <c r="D23" i="54"/>
  <c r="G45" i="54"/>
  <c r="J45" i="54" s="1"/>
  <c r="M39" i="54"/>
  <c r="P15" i="53"/>
  <c r="Q14" i="53"/>
  <c r="E23" i="54"/>
  <c r="N12" i="53"/>
  <c r="M44" i="54"/>
  <c r="M52" i="54" s="1"/>
  <c r="O14" i="54"/>
  <c r="E46" i="54"/>
  <c r="D14" i="53"/>
  <c r="J19" i="54"/>
  <c r="I35" i="54"/>
  <c r="I14" i="53"/>
  <c r="K30" i="54"/>
  <c r="K46" i="54" s="1"/>
  <c r="K15" i="53"/>
  <c r="L15" i="53" s="1"/>
  <c r="G23" i="54"/>
  <c r="J18" i="54"/>
  <c r="G34" i="54"/>
  <c r="J34" i="54" s="1"/>
  <c r="D39" i="54"/>
  <c r="L13" i="53"/>
  <c r="H39" i="54"/>
  <c r="H42" i="54"/>
  <c r="I11" i="53"/>
  <c r="K27" i="54"/>
  <c r="K39" i="54" s="1"/>
  <c r="O15" i="54"/>
  <c r="G37" i="54"/>
  <c r="J37" i="54" s="1"/>
  <c r="J21" i="54"/>
  <c r="E39" i="54"/>
  <c r="E42" i="54"/>
  <c r="O42" i="54" s="1"/>
  <c r="O35" i="54"/>
  <c r="F10" i="53"/>
  <c r="I42" i="54"/>
  <c r="J26" i="54"/>
  <c r="K47" i="54"/>
  <c r="O31" i="54"/>
  <c r="J35" i="54"/>
  <c r="E47" i="54"/>
  <c r="M23" i="54"/>
  <c r="O10" i="54"/>
  <c r="O16" i="54"/>
  <c r="G42" i="54"/>
  <c r="D16" i="53"/>
  <c r="D13" i="53"/>
  <c r="J32" i="54"/>
  <c r="C28" i="52"/>
  <c r="G8" i="52"/>
  <c r="E52" i="54" l="1"/>
  <c r="I39" i="54"/>
  <c r="O30" i="54"/>
  <c r="M50" i="54"/>
  <c r="J42" i="54"/>
  <c r="O46" i="54"/>
  <c r="J23" i="54"/>
  <c r="O44" i="54"/>
  <c r="D18" i="53"/>
  <c r="F16" i="53"/>
  <c r="G16" i="53" s="1"/>
  <c r="K16" i="53"/>
  <c r="L16" i="53" s="1"/>
  <c r="F14" i="53"/>
  <c r="G14" i="53" s="1"/>
  <c r="Q10" i="53"/>
  <c r="O50" i="54"/>
  <c r="E50" i="54"/>
  <c r="K11" i="53"/>
  <c r="E19" i="53"/>
  <c r="E18" i="53"/>
  <c r="G10" i="53"/>
  <c r="G46" i="54"/>
  <c r="J46" i="54" s="1"/>
  <c r="J30" i="54"/>
  <c r="P12" i="53"/>
  <c r="Q12" i="53" s="1"/>
  <c r="S12" i="53" s="1"/>
  <c r="O47" i="54"/>
  <c r="Q15" i="53"/>
  <c r="S15" i="53" s="1"/>
  <c r="I19" i="53"/>
  <c r="K10" i="53"/>
  <c r="I18" i="53"/>
  <c r="J31" i="54"/>
  <c r="G47" i="54"/>
  <c r="J47" i="54" s="1"/>
  <c r="K14" i="53"/>
  <c r="P19" i="53"/>
  <c r="K43" i="54"/>
  <c r="O43" i="54" s="1"/>
  <c r="O27" i="54"/>
  <c r="O39" i="54" s="1"/>
  <c r="O23" i="54"/>
  <c r="D19" i="53"/>
  <c r="F13" i="53"/>
  <c r="F18" i="53" s="1"/>
  <c r="J29" i="54"/>
  <c r="G44" i="54"/>
  <c r="J44" i="54" s="1"/>
  <c r="J28" i="54"/>
  <c r="K52" i="54"/>
  <c r="C30" i="52"/>
  <c r="O52" i="54" l="1"/>
  <c r="J39" i="54"/>
  <c r="P18" i="53"/>
  <c r="F19" i="53"/>
  <c r="O19" i="53"/>
  <c r="S16" i="53"/>
  <c r="O18" i="53"/>
  <c r="J19" i="53"/>
  <c r="J18" i="53"/>
  <c r="L10" i="53"/>
  <c r="Q18" i="53"/>
  <c r="Q19" i="53"/>
  <c r="G13" i="53"/>
  <c r="S13" i="53" s="1"/>
  <c r="K19" i="53"/>
  <c r="K18" i="53"/>
  <c r="L11" i="53"/>
  <c r="S11" i="53" s="1"/>
  <c r="K50" i="54"/>
  <c r="L14" i="53"/>
  <c r="S14" i="53" s="1"/>
  <c r="G24" i="52"/>
  <c r="G23" i="52"/>
  <c r="G22" i="52"/>
  <c r="G20" i="52"/>
  <c r="G19" i="53" l="1"/>
  <c r="L19" i="53"/>
  <c r="L18" i="53"/>
  <c r="S10" i="53"/>
  <c r="G18" i="53"/>
  <c r="G19" i="52"/>
  <c r="S19" i="53" l="1"/>
  <c r="S18" i="53"/>
  <c r="F31" i="7"/>
  <c r="F17" i="7" l="1"/>
  <c r="B13" i="7" l="1"/>
  <c r="B14" i="7" s="1"/>
  <c r="B17" i="7" s="1"/>
  <c r="B19" i="7" s="1"/>
  <c r="B11" i="2"/>
  <c r="G28" i="1"/>
  <c r="G27" i="1"/>
  <c r="G26" i="1"/>
  <c r="G22" i="1"/>
  <c r="G21" i="1"/>
  <c r="C32" i="1"/>
  <c r="B21" i="7" l="1"/>
  <c r="G10" i="1"/>
  <c r="C17" i="1"/>
  <c r="C34" i="1" s="1"/>
  <c r="B23" i="7" l="1"/>
  <c r="B25" i="7" s="1"/>
  <c r="B28" i="7" s="1"/>
  <c r="B29" i="7" s="1"/>
  <c r="B31" i="7" s="1"/>
  <c r="B33" i="7" s="1"/>
  <c r="E31" i="7" l="1"/>
  <c r="G21" i="52" l="1"/>
  <c r="F9" i="3" l="1"/>
  <c r="G23" i="1"/>
  <c r="F13" i="3" l="1"/>
  <c r="G10" i="52" l="1"/>
  <c r="G14" i="1"/>
  <c r="G12" i="52" l="1"/>
  <c r="G9" i="52" l="1"/>
  <c r="G11" i="1"/>
  <c r="G26" i="52" l="1"/>
  <c r="B10" i="2" l="1"/>
  <c r="G30" i="1"/>
  <c r="G29" i="1" l="1"/>
  <c r="G32" i="1" s="1"/>
  <c r="E32" i="1"/>
  <c r="G25" i="52"/>
  <c r="G28" i="52" s="1"/>
  <c r="E28" i="52"/>
  <c r="E13" i="7" l="1"/>
  <c r="B15" i="2"/>
  <c r="F13" i="7" l="1"/>
  <c r="G7" i="52" l="1"/>
  <c r="G9" i="1"/>
  <c r="G15" i="1" l="1"/>
  <c r="E17" i="1"/>
  <c r="G13" i="52"/>
  <c r="E15" i="52"/>
  <c r="G15" i="52" l="1"/>
  <c r="E30" i="52"/>
  <c r="G30" i="52" s="1"/>
  <c r="G17" i="1"/>
  <c r="B9" i="2"/>
  <c r="B13" i="2" s="1"/>
  <c r="B17" i="2" s="1"/>
  <c r="F15" i="3" s="1"/>
  <c r="E12" i="7"/>
  <c r="E34" i="1"/>
  <c r="G34" i="1" s="1"/>
  <c r="F12" i="7" l="1"/>
  <c r="E14" i="7"/>
  <c r="E19" i="7" s="1"/>
  <c r="F17" i="3"/>
  <c r="F24" i="3" s="1"/>
  <c r="F16" i="3"/>
  <c r="F21" i="3" s="1"/>
  <c r="F19" i="3"/>
  <c r="F28" i="3" l="1"/>
  <c r="F29" i="3"/>
  <c r="F14" i="7"/>
  <c r="F19" i="7" s="1"/>
  <c r="F23" i="7" l="1"/>
  <c r="E25" i="7"/>
  <c r="E33" i="7" l="1"/>
  <c r="F25" i="7"/>
  <c r="F3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7" authorId="0" shapeId="0" xr:uid="{5FBCD745-FF4D-4886-90B0-8CFD413F4F8C}">
      <text>
        <r>
          <rPr>
            <b/>
            <sz val="9"/>
            <color indexed="81"/>
            <rFont val="Tahoma"/>
            <family val="2"/>
          </rPr>
          <t>Author:</t>
        </r>
        <r>
          <rPr>
            <sz val="9"/>
            <color indexed="81"/>
            <rFont val="Tahoma"/>
            <family val="2"/>
          </rPr>
          <t xml:space="preserve">
corrected based on emil exchange with Jason and Wes on March 11, 2021 - diesel to capital at 715 MW.h</t>
        </r>
      </text>
    </comment>
  </commentList>
</comments>
</file>

<file path=xl/sharedStrings.xml><?xml version="1.0" encoding="utf-8"?>
<sst xmlns="http://schemas.openxmlformats.org/spreadsheetml/2006/main" count="552" uniqueCount="358">
  <si>
    <t>Original Filing</t>
  </si>
  <si>
    <t>Compliance Filing</t>
  </si>
  <si>
    <t>Revenue Requirement</t>
  </si>
  <si>
    <t>Fuel and Purchased Power</t>
  </si>
  <si>
    <t>Non Fuel O&amp;M -Labour</t>
  </si>
  <si>
    <t>Non Fuel O&amp;M -Other</t>
  </si>
  <si>
    <t>Depreciation and Amortization</t>
  </si>
  <si>
    <t>Please see Table 1.1-2</t>
  </si>
  <si>
    <t>Return on Rate Base</t>
  </si>
  <si>
    <t>A</t>
  </si>
  <si>
    <t>Total Revenue Requirement</t>
  </si>
  <si>
    <t>Revenues at Existing Rates</t>
  </si>
  <si>
    <t>Residential</t>
  </si>
  <si>
    <t>Commercial</t>
  </si>
  <si>
    <t>Industrial</t>
  </si>
  <si>
    <t>Streetlight and Sentinel Light</t>
  </si>
  <si>
    <t>Wholesale</t>
  </si>
  <si>
    <t>Secondary Sales revenues</t>
  </si>
  <si>
    <t>Rider J Revenues</t>
  </si>
  <si>
    <t>Other Revenue</t>
  </si>
  <si>
    <t>B</t>
  </si>
  <si>
    <t>Total revenues at existing rates</t>
  </si>
  <si>
    <t>C=A-B</t>
  </si>
  <si>
    <t>Required GRA rate increase</t>
  </si>
  <si>
    <t>Less: Other Revenues</t>
  </si>
  <si>
    <t>Less: Secondary Sales</t>
  </si>
  <si>
    <t>Revenue Required from Firm Rates</t>
  </si>
  <si>
    <t>Less: Revenues from Firm Sales at Existing Rates (including “Fixed” component of industrial Rider F)</t>
  </si>
  <si>
    <t>Firm Rate Increase Proposed</t>
  </si>
  <si>
    <t>Line #</t>
  </si>
  <si>
    <t>1a</t>
  </si>
  <si>
    <r>
      <t>Consolidated Firm Retail Sales Revenues - Base Rates</t>
    </r>
    <r>
      <rPr>
        <vertAlign val="superscript"/>
        <sz val="10"/>
        <color theme="1"/>
        <rFont val="Arial"/>
        <family val="2"/>
      </rPr>
      <t>1</t>
    </r>
    <r>
      <rPr>
        <sz val="10"/>
        <color theme="1"/>
        <rFont val="Arial"/>
        <family val="2"/>
      </rPr>
      <t xml:space="preserve"> </t>
    </r>
  </si>
  <si>
    <t>$000</t>
  </si>
  <si>
    <t>1b</t>
  </si>
  <si>
    <t xml:space="preserve">Consolidated Firm Industrial Sales Revenues - Base Rates </t>
  </si>
  <si>
    <t>2a</t>
  </si>
  <si>
    <r>
      <t>Consolidated Rider J Revenue at pre-GRA rates</t>
    </r>
    <r>
      <rPr>
        <vertAlign val="superscript"/>
        <sz val="10"/>
        <color theme="1"/>
        <rFont val="Arial"/>
        <family val="2"/>
      </rPr>
      <t>2</t>
    </r>
  </si>
  <si>
    <t>2b</t>
  </si>
  <si>
    <r>
      <t>AEY Rider R Revenues</t>
    </r>
    <r>
      <rPr>
        <vertAlign val="superscript"/>
        <sz val="10"/>
        <color theme="1"/>
        <rFont val="Arial"/>
        <family val="2"/>
      </rPr>
      <t>3</t>
    </r>
  </si>
  <si>
    <t>3=1+2</t>
  </si>
  <si>
    <t>Total Consolidated Firm Sales Revenues at existing rates</t>
  </si>
  <si>
    <t>4=Table 1</t>
  </si>
  <si>
    <t>5a=4/3</t>
  </si>
  <si>
    <t>Required Rate Increase on total Consolidated Revenues</t>
  </si>
  <si>
    <t>%</t>
  </si>
  <si>
    <t>5b=4/(1a+1b)</t>
  </si>
  <si>
    <t>Rider J Increase Required</t>
  </si>
  <si>
    <t>6=3+4</t>
  </si>
  <si>
    <t>Rider J Required</t>
  </si>
  <si>
    <t>Existing Rider J - non-industrial</t>
  </si>
  <si>
    <t>Existing Rider J - industrial</t>
  </si>
  <si>
    <t>Total Rider J with increases - non-industrial</t>
  </si>
  <si>
    <t>Total Rider J with increases - industrial</t>
  </si>
  <si>
    <t>Notes:</t>
  </si>
  <si>
    <t xml:space="preserve">1. Total Consolidated Retail Revenues at existing Base Rates include revenues from YEC and AEY's residential, general service and streetlight sales. </t>
  </si>
  <si>
    <t>3. AEY Rider R Revenues at existing rates include AEY's Rider R at 8.30% for firm retail and industrial base rate sales of YEC and AEY.</t>
  </si>
  <si>
    <t>Change</t>
  </si>
  <si>
    <t>Line No.</t>
  </si>
  <si>
    <t>Reference</t>
  </si>
  <si>
    <t>Table 1.1</t>
  </si>
  <si>
    <t>Revenue Shortfall/(Surplus)</t>
  </si>
  <si>
    <t>L1 - L2</t>
  </si>
  <si>
    <t>Interim Rider J collections</t>
  </si>
  <si>
    <t>L3 - L4</t>
  </si>
  <si>
    <t>Table 1.1-5</t>
  </si>
  <si>
    <t>Transfer of Rider F Adjustments</t>
  </si>
  <si>
    <t>Table 1.1-6</t>
  </si>
  <si>
    <t>Total Net Revenue Shortfall/(Surplus) True-up</t>
  </si>
  <si>
    <t>Consolidated Non-industrial</t>
  </si>
  <si>
    <t>Table 1.1-7</t>
  </si>
  <si>
    <t>Consolidated Industrial</t>
  </si>
  <si>
    <t>Total Consolidated Revenues at Base Rates</t>
  </si>
  <si>
    <t>Table 1.2: 
YEC 2021 GRA Compliance Filing Revenue Required from Rates ($000s)</t>
  </si>
  <si>
    <t>Revenue Requirement (from Table 1.1)</t>
  </si>
  <si>
    <t>Table 1.3:
YEC 2021 GRA Compliance Filing Required Revenue Increase Calculation</t>
  </si>
  <si>
    <t>Retail Revenue increase required in 2021</t>
  </si>
  <si>
    <t>Total Consolidated Firm Sales Revenues with 2021 Increase</t>
  </si>
  <si>
    <t xml:space="preserve">Total Cumulative 2021 Rate Increase </t>
  </si>
  <si>
    <t>8=5b</t>
  </si>
  <si>
    <t>11=8+9</t>
  </si>
  <si>
    <t>12=8+10</t>
  </si>
  <si>
    <t>YEC 2021 GRA</t>
  </si>
  <si>
    <t>Table 1.1-4. Determination of the 2021 and 2022 Revenue Shortfall True-up Rider</t>
  </si>
  <si>
    <t>2021 GRA Compliance Filing Revenue Requirement</t>
  </si>
  <si>
    <t>2021 Revenues at pre-GRA rates</t>
  </si>
  <si>
    <t>Net 2021 Revenue Shortfall/(Surplus) True-up</t>
  </si>
  <si>
    <t>Costs for two spare diesel units</t>
  </si>
  <si>
    <t>Reserve for Injuries/Damages</t>
  </si>
  <si>
    <t>Removal cost for three vacant positions [§90]</t>
  </si>
  <si>
    <t>[§114]</t>
  </si>
  <si>
    <t>[§134 and §135]</t>
  </si>
  <si>
    <t>Please see Table 1.1-1 [§66]</t>
  </si>
  <si>
    <t>Notes and Reference to YUB Order 2022-03</t>
  </si>
  <si>
    <t>July 1, 2021 - December 31, 2021 Interim Rider J Collections</t>
  </si>
  <si>
    <t xml:space="preserve">2. Consolidated Rider J revenues at pre-2021 GRA rates include YEC's Rider J at 22.32% for firm YEC and AEY retail sales and at 18.67% for firm industrial sales based on YUB 2019-08 Order. </t>
  </si>
  <si>
    <t>YUB Order 2022-03 Compliance Filing</t>
  </si>
  <si>
    <t>Please see Table 1.1-4a</t>
  </si>
  <si>
    <t>Notes</t>
  </si>
  <si>
    <t>Impact of reduced RS 39 fixed charge</t>
  </si>
  <si>
    <t>Table 1.1:
Summary of Changes to the Revenue Requirement and Revenues at Existing Rates ($000)</t>
  </si>
  <si>
    <t>Lower fixed charges collected</t>
  </si>
  <si>
    <t>Additional fixed charges to be collected for 2021</t>
  </si>
  <si>
    <t>L5 + L6 + L7</t>
  </si>
  <si>
    <t>L9 + L10</t>
  </si>
  <si>
    <t>L8 / L11</t>
  </si>
  <si>
    <t>July 1, 2022 Rate Implementation</t>
  </si>
  <si>
    <t>August 1, 2022 Rate Implementation</t>
  </si>
  <si>
    <t xml:space="preserve">Revenue Shortfall/(Surplus) True-up Jan - June 2022/ Jan-July 2022 </t>
  </si>
  <si>
    <t>Consolidated Revenues at Base Rates for 24 months [July 1, 2022 - June 30, 2024/ August 1, 2022 - July 31, 2024]</t>
  </si>
  <si>
    <t>2021 and Jan-June/Jan-July 2022 Revenue Shortfall True-up Rider J1</t>
  </si>
  <si>
    <t>April 14, 2022 Compliance Filing</t>
  </si>
  <si>
    <t>Revised May 12, 2022</t>
  </si>
  <si>
    <t>Removal of amortization expenses related to written-off DSM costs [YUB-YEC-1-1]</t>
  </si>
  <si>
    <t>Accelerated depreciation of assets that serve VCG Group mine [YUB-YEC-1-2]</t>
  </si>
  <si>
    <t xml:space="preserve">Impact of mid-year rate base change. </t>
  </si>
  <si>
    <t>May 12, 2022 Revised</t>
  </si>
  <si>
    <t>Table 1.1-5 Yukon Energy Corporation 2021 GRA Compliance Filing: True-up calculation for Jan - June/July 2022</t>
  </si>
  <si>
    <t>YEC Retail Revenues</t>
  </si>
  <si>
    <t>YEC Industrial Revenues</t>
  </si>
  <si>
    <t>AEY Retail Revenues</t>
  </si>
  <si>
    <t>Total Difference</t>
  </si>
  <si>
    <t>at Base Rates</t>
  </si>
  <si>
    <t>Required Rider J Increase as per Table 1.3</t>
  </si>
  <si>
    <t>Calculated Interim Rider J with 19.33%</t>
  </si>
  <si>
    <t>Difference</t>
  </si>
  <si>
    <t>AEY retail revenues at Base Rates</t>
  </si>
  <si>
    <t>2022 Forecast</t>
  </si>
  <si>
    <t>January</t>
  </si>
  <si>
    <t>February</t>
  </si>
  <si>
    <t>March</t>
  </si>
  <si>
    <t>April</t>
  </si>
  <si>
    <t>May</t>
  </si>
  <si>
    <t>June</t>
  </si>
  <si>
    <t>July</t>
  </si>
  <si>
    <t>Total Jan-June 2022</t>
  </si>
  <si>
    <t>Total Jan-July 2022</t>
  </si>
  <si>
    <t xml:space="preserve">1. Please see Table 1.1-7 for details. </t>
  </si>
  <si>
    <t>Table 1.1-7 Yukon Energy Corporation 2021 GRA Compliance Filing: Consolidated Revenues for True-up</t>
  </si>
  <si>
    <t>YEC Retail Non-Industrial Base Rate Revenue Forecast</t>
  </si>
  <si>
    <t>YEC Industrial Base Rate Revenue Forecast</t>
  </si>
  <si>
    <t>Total Consolidated Base Rate Revenues</t>
  </si>
  <si>
    <t>Retail Sales</t>
  </si>
  <si>
    <t>Revenues at Base Rates</t>
  </si>
  <si>
    <t>Minto Sales</t>
  </si>
  <si>
    <t>VG Sales</t>
  </si>
  <si>
    <t>Alexco Sales</t>
  </si>
  <si>
    <t>Total Industrial Sales</t>
  </si>
  <si>
    <t>MW.h</t>
  </si>
  <si>
    <t>August</t>
  </si>
  <si>
    <t>September</t>
  </si>
  <si>
    <t>October</t>
  </si>
  <si>
    <t>November</t>
  </si>
  <si>
    <t>December</t>
  </si>
  <si>
    <t>Total 2022</t>
  </si>
  <si>
    <t>2023 Forecast</t>
  </si>
  <si>
    <t>Total 2023</t>
  </si>
  <si>
    <t>2024 Forecast</t>
  </si>
  <si>
    <t>Total July 1, 2022 to June 30, 2024</t>
  </si>
  <si>
    <t>Total August 1, 2022 to July 31, 2024</t>
  </si>
  <si>
    <t>1. Jan-April 2022 YEC sales are based on preliminary actuals. May-December 2022 sales are based on forecasts prepared for 2022 Business Plan. The forecast industrial sales for 2023 and Jan-May 2023 are assumed at 2022 forecast level [based on information available for YEC at the time of this filing]. AEY revenues are based on information provided by AEY for 2022 and 2023.</t>
  </si>
  <si>
    <t>Table 1.1 -2. Adjustments to the Ratebase, Return on Ratebase and Amortization Expense [see Table 1.1-3 for details]</t>
  </si>
  <si>
    <t>in $000</t>
  </si>
  <si>
    <t>2021 GRA 
Application</t>
  </si>
  <si>
    <t>YUB 2022-03
Compliance Filing</t>
  </si>
  <si>
    <t>Adjustments</t>
  </si>
  <si>
    <t>Calculation of Rate Base</t>
  </si>
  <si>
    <t>Property, Plant and Equipment</t>
  </si>
  <si>
    <t>2020 Year-end balance</t>
  </si>
  <si>
    <t>2021 Year-end balance</t>
  </si>
  <si>
    <t>Accumulated Amortization</t>
  </si>
  <si>
    <t>Construction-in-progress</t>
  </si>
  <si>
    <t>Disallowed assets [reflects closed projects]</t>
  </si>
  <si>
    <t xml:space="preserve">Miscellaneous reserves </t>
  </si>
  <si>
    <t>Total Deductions</t>
  </si>
  <si>
    <t>Deferred study costs</t>
  </si>
  <si>
    <t>Less: Studies in Progress</t>
  </si>
  <si>
    <t>Total Additions</t>
  </si>
  <si>
    <t>Previous Year Ending Balance</t>
  </si>
  <si>
    <t>Current Year Ending Balance</t>
  </si>
  <si>
    <t>Mid-year Balance</t>
  </si>
  <si>
    <t>Rate Case</t>
  </si>
  <si>
    <t>Working Capital requirements</t>
  </si>
  <si>
    <t>Gross Mid-year Net Rate Base</t>
  </si>
  <si>
    <t>Net Mid-year Contributions</t>
  </si>
  <si>
    <t>Net Mid-year Net Rate Base</t>
  </si>
  <si>
    <t>Average Cost of Capital</t>
  </si>
  <si>
    <t>Cost of debt</t>
  </si>
  <si>
    <t>ROE</t>
  </si>
  <si>
    <t>Return on rate base</t>
  </si>
  <si>
    <t>Debt</t>
  </si>
  <si>
    <t>Total Return on rate base change</t>
  </si>
  <si>
    <t>Due to change of ROE and Debt cost</t>
  </si>
  <si>
    <t>Due to change in Rate base</t>
  </si>
  <si>
    <t>Net Amortization</t>
  </si>
  <si>
    <t>Fixed Asset Depreciation</t>
  </si>
  <si>
    <t>Customer contribution</t>
  </si>
  <si>
    <t>Amortization of fire insurance recoveries</t>
  </si>
  <si>
    <t>Disallowed Depreciation</t>
  </si>
  <si>
    <t>Amortization of deferred charges</t>
  </si>
  <si>
    <t>Feasibility and Relicensing</t>
  </si>
  <si>
    <t>Dam safety</t>
  </si>
  <si>
    <t>Vegetation Management</t>
  </si>
  <si>
    <t>Intangibles</t>
  </si>
  <si>
    <t>Total Impact to Revenue Requirement</t>
  </si>
  <si>
    <t>Table 1.1 -3a. Adjustments to the Fixed Asset Depreciation Expense [detailed]</t>
  </si>
  <si>
    <t>Note</t>
  </si>
  <si>
    <t>Hydro Plant</t>
  </si>
  <si>
    <t>Structures and Improvements</t>
  </si>
  <si>
    <t>Capital additions update</t>
  </si>
  <si>
    <t>Reservoirs, Dams, and Waterways</t>
  </si>
  <si>
    <t>Waterwheels,Turbines &amp; Generation</t>
  </si>
  <si>
    <t>Life change from 60 to 85</t>
  </si>
  <si>
    <t>Diesel Production</t>
  </si>
  <si>
    <t>Accessory Electric Equipment</t>
  </si>
  <si>
    <t>Main Transmission Facilities</t>
  </si>
  <si>
    <t>Poles and Fixtures</t>
  </si>
  <si>
    <t>Life change from 50 to 65; Capital additions update</t>
  </si>
  <si>
    <t>Survey Costs</t>
  </si>
  <si>
    <t>Substation Equipment</t>
  </si>
  <si>
    <t>Life change from 45 to 54</t>
  </si>
  <si>
    <t>Substation VGC Group - Gold Mine</t>
  </si>
  <si>
    <t>Life change from 45 to 12</t>
  </si>
  <si>
    <t>Other - VGC Group - Gold Mine</t>
  </si>
  <si>
    <t>Life change from 54 to 12</t>
  </si>
  <si>
    <t>Depreciation Study Differences</t>
  </si>
  <si>
    <t>Depreciation variance for VG Substation and other assets [§195]</t>
  </si>
  <si>
    <t>Sub Transmission Lines</t>
  </si>
  <si>
    <t xml:space="preserve">Substation Equipment </t>
  </si>
  <si>
    <t>Distribution System</t>
  </si>
  <si>
    <t>Building and Other Equipment</t>
  </si>
  <si>
    <t>Building and Improvements</t>
  </si>
  <si>
    <t>Life change from 50 to 55; Capital additions update</t>
  </si>
  <si>
    <t>Other</t>
  </si>
  <si>
    <t>Transportation</t>
  </si>
  <si>
    <t>Table 1.1 -3b. VG Substation Depreciation True-up Calculation [§195]</t>
  </si>
  <si>
    <t>Total Cost</t>
  </si>
  <si>
    <t>2019-2020 Depreciation [Assets 54 Years; Contributions 12 Years]</t>
  </si>
  <si>
    <t>2019-2020 Depreciation [Assets and Contributions 12 Years]</t>
  </si>
  <si>
    <t>2019-2020 Depreciation Variance</t>
  </si>
  <si>
    <t>Remaining Life</t>
  </si>
  <si>
    <t>Depreciation Variance Annual 
True-up</t>
  </si>
  <si>
    <t>C</t>
  </si>
  <si>
    <t>D=C-B</t>
  </si>
  <si>
    <t>E</t>
  </si>
  <si>
    <t>F=D/E</t>
  </si>
  <si>
    <t>Capital Assets [net of $930,563 YEC cost]</t>
  </si>
  <si>
    <t>Contributions</t>
  </si>
  <si>
    <t>Net Cost</t>
  </si>
  <si>
    <t>Capital Assets</t>
  </si>
  <si>
    <t>Table 1.1-3 c): LWRF calculations for 2021 [based on actuals]</t>
  </si>
  <si>
    <t>Line No</t>
  </si>
  <si>
    <t>L1a</t>
  </si>
  <si>
    <t>Diesel Fuel Cost per kW.h</t>
  </si>
  <si>
    <t>cents/kW.h</t>
  </si>
  <si>
    <t>GRA Average Fuel cost</t>
  </si>
  <si>
    <t>L1b</t>
  </si>
  <si>
    <t>LNG Fuel Cost per kW.h</t>
  </si>
  <si>
    <t>L1c</t>
  </si>
  <si>
    <t>GRA YIS firm Load forecast</t>
  </si>
  <si>
    <t>L1d</t>
  </si>
  <si>
    <t>GRA LTA Thermal Generation forecast</t>
  </si>
  <si>
    <t>Calculation of Thermal Cost to Charge (Refund) LWRF</t>
  </si>
  <si>
    <t>Assumptions</t>
  </si>
  <si>
    <t>L2</t>
  </si>
  <si>
    <t>YEC Grid load</t>
  </si>
  <si>
    <t>Actual</t>
  </si>
  <si>
    <t>L3</t>
  </si>
  <si>
    <t>Fish Lake</t>
  </si>
  <si>
    <t>L4=L2+L3</t>
  </si>
  <si>
    <t>Total Grid load</t>
  </si>
  <si>
    <t>Assumed Actual Generation Sources</t>
  </si>
  <si>
    <t>L5</t>
  </si>
  <si>
    <t>YECL Fish Lake</t>
  </si>
  <si>
    <t>L6</t>
  </si>
  <si>
    <t>YEC Hydro</t>
  </si>
  <si>
    <t>assumed actual (L2-L7-L8)</t>
  </si>
  <si>
    <t>L7</t>
  </si>
  <si>
    <t>YEC Thermal</t>
  </si>
  <si>
    <t>Diesel</t>
  </si>
  <si>
    <t>LNG</t>
  </si>
  <si>
    <t>L7a</t>
  </si>
  <si>
    <t>YEC Diesel/LNG charged to capital, RFID and maintenance</t>
  </si>
  <si>
    <t>L7a1</t>
  </si>
  <si>
    <t>L7a2</t>
  </si>
  <si>
    <t>L7b=L7-L7a</t>
  </si>
  <si>
    <t>YEC Net Diesel/LNG</t>
  </si>
  <si>
    <t>L7b1</t>
  </si>
  <si>
    <t>L7b2</t>
  </si>
  <si>
    <t>L7b3=L7b1/L7b</t>
  </si>
  <si>
    <t>Diesel % of total net thermal</t>
  </si>
  <si>
    <t>L8</t>
  </si>
  <si>
    <t>IPPs</t>
  </si>
  <si>
    <t>L9</t>
  </si>
  <si>
    <t>LTA Expected Generation Sources</t>
  </si>
  <si>
    <t>L10</t>
  </si>
  <si>
    <t>AEY Fish Lake (expected)</t>
  </si>
  <si>
    <t>Note 1</t>
  </si>
  <si>
    <t>L11</t>
  </si>
  <si>
    <t>IPPs (expected)</t>
  </si>
  <si>
    <t>Note 2</t>
  </si>
  <si>
    <t>L12=L9-L10-L11</t>
  </si>
  <si>
    <t>YEC Grid load net of expected Fish Lake and Wind</t>
  </si>
  <si>
    <t>L13=L12-L1c+L11</t>
  </si>
  <si>
    <t>Load Variance</t>
  </si>
  <si>
    <t>L14</t>
  </si>
  <si>
    <t>LTA Thermal Generation at Actual Load</t>
  </si>
  <si>
    <t>Estimated based on LWRF Term Sheet</t>
  </si>
  <si>
    <t>L15=L7b/L14</t>
  </si>
  <si>
    <t xml:space="preserve">Actual Thermal Generation as % of LTA Thermal Generation </t>
  </si>
  <si>
    <t>L16=L14</t>
  </si>
  <si>
    <t>Expected YEC Thermal Generation in Rates</t>
  </si>
  <si>
    <t>L16a</t>
  </si>
  <si>
    <t>Total thermal less LNG below.</t>
  </si>
  <si>
    <t>L16b</t>
  </si>
  <si>
    <t xml:space="preserve">90% of total thermal, subject to not exceeding total thermal less estimated diesel (when L15&gt;100%) or actual diesel (when L15&lt;100%). </t>
  </si>
  <si>
    <t>L17=L7b</t>
  </si>
  <si>
    <t>YEC Net Thermal Generation</t>
  </si>
  <si>
    <t>L17a=L7b1</t>
  </si>
  <si>
    <t>L17b=L7b2</t>
  </si>
  <si>
    <t>L18=L17-L15</t>
  </si>
  <si>
    <t>YEC Thermal Generation to be included in LWRF</t>
  </si>
  <si>
    <t>L18a=L17a-L16a</t>
  </si>
  <si>
    <t>YEC Diesel Generation to be included in LWRF</t>
  </si>
  <si>
    <t>L18b=L15b-L16b</t>
  </si>
  <si>
    <t>YEC LNG Generation to be included in LWRF</t>
  </si>
  <si>
    <t>L19=L1axL18a+L1bxL18b</t>
  </si>
  <si>
    <t>Incremental YEC Thermal Generation Cost to Charge (Refund) LWRF ($000s)</t>
  </si>
  <si>
    <t>1. YEC's 2021 GRA assumed Fish Lake generation at 3.628 GWh for 2021 based on information provided by AEY at the time of preparation of the GRA application. This forecast assumed that only one unit would be available in 2021. However, in 2021 actual year both units were in service. Therefore, Fish Lake expected generation for 2021 is based on long-average generation as approved by YUB Order 2014-06.</t>
  </si>
  <si>
    <t>2. IPP generation as updated for YEC's 2021 GRA Compliance Filing for YUB Order 2022-03.</t>
  </si>
  <si>
    <t>Table 1.1-3 c) i): LWRF Continuity Schedule</t>
  </si>
  <si>
    <t>Line</t>
  </si>
  <si>
    <t>Activity</t>
  </si>
  <si>
    <t>($000s)</t>
  </si>
  <si>
    <r>
      <t>Opening Balance</t>
    </r>
    <r>
      <rPr>
        <b/>
        <vertAlign val="superscript"/>
        <sz val="11"/>
        <color theme="1"/>
        <rFont val="Arial"/>
        <family val="2"/>
      </rPr>
      <t>1</t>
    </r>
  </si>
  <si>
    <r>
      <t>Incremental Diesel Generation Cost to Charge/(Refund)</t>
    </r>
    <r>
      <rPr>
        <vertAlign val="superscript"/>
        <sz val="11"/>
        <rFont val="Arial"/>
        <family val="2"/>
      </rPr>
      <t>2</t>
    </r>
    <r>
      <rPr>
        <sz val="11"/>
        <rFont val="Arial"/>
        <family val="2"/>
      </rPr>
      <t xml:space="preserve"> to LWRF</t>
    </r>
  </si>
  <si>
    <t>C=B</t>
  </si>
  <si>
    <t>Total LWRF operation for YEC</t>
  </si>
  <si>
    <t>YEC pays to LWRF</t>
  </si>
  <si>
    <t>YEC withdraws from LWRF</t>
  </si>
  <si>
    <t>D=A+C</t>
  </si>
  <si>
    <t>LWRF Balance after Annual Operation</t>
  </si>
  <si>
    <r>
      <t>Interest on LWRF Balance</t>
    </r>
    <r>
      <rPr>
        <b/>
        <vertAlign val="superscript"/>
        <sz val="11"/>
        <color theme="1"/>
        <rFont val="Arial"/>
        <family val="2"/>
      </rPr>
      <t>3</t>
    </r>
    <r>
      <rPr>
        <b/>
        <sz val="11"/>
        <color theme="1"/>
        <rFont val="Arial"/>
        <family val="2"/>
      </rPr>
      <t xml:space="preserve"> </t>
    </r>
  </si>
  <si>
    <t>F=D+E</t>
  </si>
  <si>
    <t>LWRF Balance after Interest charge</t>
  </si>
  <si>
    <t>G</t>
  </si>
  <si>
    <t>Rider E (Rebate)/Collections [January - December]</t>
  </si>
  <si>
    <t>H=F+G</t>
  </si>
  <si>
    <t>LWRF Ending Balance</t>
  </si>
  <si>
    <t>I</t>
  </si>
  <si>
    <r>
      <t xml:space="preserve">LWRF Cap </t>
    </r>
    <r>
      <rPr>
        <b/>
        <vertAlign val="superscript"/>
        <sz val="11"/>
        <color theme="1"/>
        <rFont val="Arial"/>
        <family val="2"/>
      </rPr>
      <t>4</t>
    </r>
  </si>
  <si>
    <t>`+/-8000</t>
  </si>
  <si>
    <t>`+/-16000</t>
  </si>
  <si>
    <t>J</t>
  </si>
  <si>
    <t>LWRF Rebate/(Collections) Required</t>
  </si>
  <si>
    <t>1. Opening Balance is based on 2016 DCF ending balance as provided in DCF 2016 Annual Filing.</t>
  </si>
  <si>
    <t xml:space="preserve">2. 2021 is based on calculations in Table 1.1-3 c) using GRA Compliance Filing forecasts. </t>
  </si>
  <si>
    <t xml:space="preserve">3. Per the March 11, 1996 letter recording the settlements [provided as Exhibit B-16 in the 2008/2009 GRA] the DCF fund is to attract interest based upon the short/intermediate term bond rates in which the Companies may invest the fund and any negative balances would only attract interest at the lowest short-term borrowing rate available to the Companies through a line of credit. </t>
  </si>
  <si>
    <t xml:space="preserve">4. LWRF cap was increased to +/- $16 million as per YUB Order 2022-03.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</si>
</sst>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4" formatCode="_-&quot;$&quot;* #,##0.00_-;\-&quot;$&quot;* #,##0.00_-;_-&quot;$&quot;* &quot;-&quot;??_-;_-@_-"/>
    <numFmt numFmtId="43" formatCode="_-* #,##0.00_-;\-* #,##0.00_-;_-* &quot;-&quot;??_-;_-@_-"/>
    <numFmt numFmtId="164" formatCode="_-* #,##0_-;\-* #,##0_-;_-* &quot;-&quot;??_-;_-@_-"/>
    <numFmt numFmtId="165" formatCode="0.000"/>
    <numFmt numFmtId="166" formatCode="_(* #,##0.00_);_(* \(#,##0.00\);_(* &quot;-&quot;??_);_(@_)"/>
    <numFmt numFmtId="167" formatCode="#,##0.0"/>
    <numFmt numFmtId="168" formatCode="_(* #,##0_);_(* \(#,##0\);_(* &quot;-&quot;??_);_(@_)"/>
    <numFmt numFmtId="169" formatCode="General_)"/>
    <numFmt numFmtId="170" formatCode="_(&quot;$&quot;* #,##0.00_);_(&quot;$&quot;* \(#,##0.00\);_(&quot;$&quot;* &quot;-&quot;??_);_(@_)"/>
    <numFmt numFmtId="171" formatCode="_-* #,##0.0_-;\-* #,##0.0_-;_-* &quot;-&quot;??_-;_-@_-"/>
    <numFmt numFmtId="172" formatCode="#,##0_ ;\-#,##0\ "/>
    <numFmt numFmtId="173" formatCode="0.00000"/>
    <numFmt numFmtId="174" formatCode="0.000%"/>
    <numFmt numFmtId="175" formatCode="&quot;$&quot;#,##0_);\(&quot;$&quot;#,##0\)"/>
    <numFmt numFmtId="176" formatCode="0.0%"/>
    <numFmt numFmtId="177" formatCode="_-&quot;$&quot;* #,##0_-;\(&quot;$&quot;#,##0\)_-;_-&quot;$&quot;* &quot;-&quot;??_-;_-@_-"/>
    <numFmt numFmtId="178" formatCode="_-&quot;$&quot;* #,##0.000000_-;\-&quot;$&quot;* #,##0.000000_-;_-&quot;$&quot;* &quot;-&quot;??_-;_-@_-"/>
  </numFmts>
  <fonts count="40"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indexed="8"/>
      <name val="Arial"/>
      <family val="2"/>
    </font>
    <font>
      <sz val="10"/>
      <color indexed="8"/>
      <name val="Arial"/>
      <family val="2"/>
    </font>
    <font>
      <u/>
      <sz val="10"/>
      <color theme="1"/>
      <name val="Arial"/>
      <family val="2"/>
    </font>
    <font>
      <sz val="10"/>
      <color theme="1"/>
      <name val="Tahoma"/>
      <family val="2"/>
    </font>
    <font>
      <sz val="11"/>
      <color theme="1"/>
      <name val="Arial"/>
      <family val="2"/>
    </font>
    <font>
      <vertAlign val="superscript"/>
      <sz val="10"/>
      <color theme="1"/>
      <name val="Arial"/>
      <family val="2"/>
    </font>
    <font>
      <sz val="10"/>
      <name val="Arial"/>
      <family val="2"/>
    </font>
    <font>
      <b/>
      <sz val="11"/>
      <color theme="1"/>
      <name val="Arial"/>
      <family val="2"/>
    </font>
    <font>
      <sz val="10"/>
      <name val="Helv"/>
    </font>
    <font>
      <sz val="10"/>
      <name val="Courier"/>
      <family val="3"/>
    </font>
    <font>
      <sz val="10"/>
      <name val="MS Sans Serif"/>
      <family val="2"/>
    </font>
    <font>
      <i/>
      <sz val="8"/>
      <color theme="1"/>
      <name val="Arial"/>
      <family val="2"/>
    </font>
    <font>
      <sz val="8"/>
      <color theme="1"/>
      <name val="Arial"/>
      <family val="2"/>
    </font>
    <font>
      <sz val="11"/>
      <color theme="1"/>
      <name val="Calibri"/>
      <family val="2"/>
    </font>
    <font>
      <sz val="10"/>
      <color theme="0"/>
      <name val="Tahoma"/>
      <family val="2"/>
    </font>
    <font>
      <b/>
      <sz val="9"/>
      <color theme="1"/>
      <name val="Tahoma"/>
      <family val="2"/>
    </font>
    <font>
      <b/>
      <sz val="9"/>
      <color theme="1"/>
      <name val="Arial"/>
      <family val="2"/>
    </font>
    <font>
      <b/>
      <sz val="10"/>
      <name val="Arial"/>
      <family val="2"/>
    </font>
    <font>
      <b/>
      <sz val="14"/>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1"/>
      <name val="Arial"/>
      <family val="2"/>
    </font>
    <font>
      <b/>
      <sz val="11"/>
      <name val="Arial"/>
      <family val="2"/>
    </font>
    <font>
      <b/>
      <u/>
      <sz val="11"/>
      <name val="Arial"/>
      <family val="2"/>
    </font>
    <font>
      <i/>
      <sz val="10"/>
      <name val="Arial"/>
      <family val="2"/>
    </font>
    <font>
      <i/>
      <sz val="11"/>
      <name val="Arial"/>
      <family val="2"/>
    </font>
    <font>
      <b/>
      <sz val="9"/>
      <color indexed="81"/>
      <name val="Tahoma"/>
      <family val="2"/>
    </font>
    <font>
      <sz val="9"/>
      <color indexed="81"/>
      <name val="Tahoma"/>
      <family val="2"/>
    </font>
    <font>
      <b/>
      <vertAlign val="superscript"/>
      <sz val="11"/>
      <color theme="1"/>
      <name val="Arial"/>
      <family val="2"/>
    </font>
    <font>
      <vertAlign val="superscript"/>
      <sz val="11"/>
      <name val="Arial"/>
      <family val="2"/>
    </font>
    <font>
      <b/>
      <u/>
      <sz val="11"/>
      <color theme="1"/>
      <name val="Arial"/>
      <family val="2"/>
    </font>
  </fonts>
  <fills count="5">
    <fill>
      <patternFill patternType="none"/>
    </fill>
    <fill>
      <patternFill patternType="gray125"/>
    </fill>
    <fill>
      <patternFill patternType="solid">
        <fgColor theme="7" tint="0.39997558519241921"/>
        <bgColor indexed="65"/>
      </patternFill>
    </fill>
    <fill>
      <patternFill patternType="solid">
        <fgColor rgb="FFFFFF00"/>
        <bgColor indexed="64"/>
      </patternFill>
    </fill>
    <fill>
      <patternFill patternType="solid">
        <fgColor theme="0"/>
        <bgColor indexed="64"/>
      </patternFill>
    </fill>
  </fills>
  <borders count="12">
    <border>
      <left/>
      <right/>
      <top/>
      <bottom/>
      <diagonal/>
    </border>
    <border>
      <left/>
      <right/>
      <top/>
      <bottom style="double">
        <color auto="1"/>
      </bottom>
      <diagonal/>
    </border>
    <border>
      <left/>
      <right/>
      <top/>
      <bottom style="thin">
        <color indexed="64"/>
      </bottom>
      <diagonal/>
    </border>
    <border>
      <left/>
      <right/>
      <top style="thin">
        <color auto="1"/>
      </top>
      <bottom style="double">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7" fillId="0" borderId="0"/>
    <xf numFmtId="43" fontId="1"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 fillId="0" borderId="0"/>
    <xf numFmtId="4" fontId="12" fillId="0" borderId="0" applyFont="0" applyFill="0" applyBorder="0" applyAlignment="0" applyProtection="0"/>
    <xf numFmtId="9" fontId="1" fillId="0" borderId="0" applyFont="0" applyFill="0" applyBorder="0" applyAlignment="0" applyProtection="0"/>
    <xf numFmtId="169" fontId="13" fillId="0" borderId="0"/>
    <xf numFmtId="40" fontId="14"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0" fontId="2" fillId="0" borderId="0"/>
    <xf numFmtId="168" fontId="10" fillId="0" borderId="0" applyFont="0" applyFill="0" applyBorder="0" applyAlignment="0" applyProtection="0"/>
    <xf numFmtId="166"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70" fontId="1" fillId="0" borderId="0" applyFont="0" applyFill="0" applyBorder="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43" fontId="10" fillId="0" borderId="0" applyFont="0" applyFill="0" applyBorder="0" applyAlignment="0" applyProtection="0"/>
    <xf numFmtId="0" fontId="10" fillId="0" borderId="0"/>
    <xf numFmtId="166" fontId="1" fillId="0" borderId="0" applyFont="0" applyFill="0" applyBorder="0" applyAlignment="0" applyProtection="0"/>
    <xf numFmtId="0" fontId="18" fillId="2" borderId="0" applyNumberFormat="0" applyBorder="0" applyAlignment="0" applyProtection="0"/>
    <xf numFmtId="9" fontId="7" fillId="0" borderId="0" applyFont="0" applyFill="0" applyBorder="0" applyAlignment="0" applyProtection="0"/>
    <xf numFmtId="0" fontId="1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77">
    <xf numFmtId="0" fontId="0" fillId="0" borderId="0" xfId="0"/>
    <xf numFmtId="0" fontId="2" fillId="0" borderId="0" xfId="0" applyFont="1" applyAlignment="1">
      <alignment vertical="center"/>
    </xf>
    <xf numFmtId="0" fontId="3" fillId="0" borderId="0" xfId="0" applyFont="1" applyAlignment="1">
      <alignment horizontal="centerContinuous" vertical="center" wrapText="1"/>
    </xf>
    <xf numFmtId="0" fontId="3"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164" fontId="2" fillId="0" borderId="0" xfId="1" applyNumberFormat="1" applyFont="1" applyAlignment="1">
      <alignment vertical="center"/>
    </xf>
    <xf numFmtId="3" fontId="2" fillId="0" borderId="0" xfId="1" applyNumberFormat="1" applyFont="1" applyAlignment="1">
      <alignment vertical="center"/>
    </xf>
    <xf numFmtId="3" fontId="2" fillId="0" borderId="0" xfId="0" applyNumberFormat="1" applyFont="1" applyAlignment="1">
      <alignment vertical="center"/>
    </xf>
    <xf numFmtId="0" fontId="3" fillId="0" borderId="0" xfId="0" applyFont="1" applyAlignment="1">
      <alignment horizontal="center" vertical="center"/>
    </xf>
    <xf numFmtId="3" fontId="3" fillId="0" borderId="0" xfId="0" applyNumberFormat="1" applyFont="1" applyAlignment="1">
      <alignment vertical="center"/>
    </xf>
    <xf numFmtId="3" fontId="3" fillId="0" borderId="0" xfId="1"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164" fontId="0" fillId="0" borderId="0" xfId="1" applyNumberFormat="1" applyFont="1" applyAlignment="1">
      <alignment vertical="center"/>
    </xf>
    <xf numFmtId="0" fontId="2" fillId="0" borderId="0" xfId="0" applyFont="1" applyAlignment="1">
      <alignment horizontal="justify" vertical="top" wrapText="1"/>
    </xf>
    <xf numFmtId="6" fontId="2" fillId="0" borderId="0" xfId="0" applyNumberFormat="1" applyFont="1" applyAlignment="1">
      <alignment horizontal="right" vertical="top" wrapText="1"/>
    </xf>
    <xf numFmtId="6" fontId="2" fillId="0" borderId="2" xfId="0" applyNumberFormat="1" applyFont="1" applyBorder="1" applyAlignment="1">
      <alignment horizontal="right" vertical="top" wrapText="1"/>
    </xf>
    <xf numFmtId="6" fontId="6" fillId="0" borderId="0" xfId="0" applyNumberFormat="1" applyFont="1" applyAlignment="1">
      <alignment horizontal="right" vertical="top" wrapText="1"/>
    </xf>
    <xf numFmtId="6" fontId="6" fillId="0" borderId="0" xfId="0" applyNumberFormat="1" applyFont="1" applyAlignment="1">
      <alignment horizontal="right" wrapText="1"/>
    </xf>
    <xf numFmtId="0" fontId="2" fillId="0" borderId="0" xfId="3" applyFont="1" applyAlignment="1">
      <alignment horizontal="center" vertical="center"/>
    </xf>
    <xf numFmtId="0" fontId="3" fillId="0" borderId="0" xfId="3" applyFont="1" applyAlignment="1">
      <alignment horizontal="center" vertical="center"/>
    </xf>
    <xf numFmtId="164" fontId="2" fillId="0" borderId="0" xfId="4" applyNumberFormat="1" applyFont="1" applyAlignment="1">
      <alignment horizontal="right" vertical="center"/>
    </xf>
    <xf numFmtId="0" fontId="2" fillId="0" borderId="0" xfId="3" applyFont="1" applyAlignment="1">
      <alignment horizontal="left" vertical="center"/>
    </xf>
    <xf numFmtId="0" fontId="2" fillId="0" borderId="0" xfId="3" quotePrefix="1" applyFont="1" applyAlignment="1">
      <alignment horizontal="center" vertical="center"/>
    </xf>
    <xf numFmtId="0" fontId="3" fillId="0" borderId="3" xfId="3" applyFont="1" applyBorder="1" applyAlignment="1">
      <alignment horizontal="left" vertical="center"/>
    </xf>
    <xf numFmtId="0" fontId="2" fillId="0" borderId="3" xfId="3" quotePrefix="1" applyFont="1" applyBorder="1" applyAlignment="1">
      <alignment horizontal="center" vertical="center"/>
    </xf>
    <xf numFmtId="165" fontId="2" fillId="0" borderId="3" xfId="3" applyNumberFormat="1" applyFont="1" applyBorder="1" applyAlignment="1">
      <alignment horizontal="center" vertical="center"/>
    </xf>
    <xf numFmtId="164" fontId="2" fillId="0" borderId="3" xfId="4" applyNumberFormat="1" applyFont="1" applyBorder="1" applyAlignment="1">
      <alignment horizontal="right" vertical="center"/>
    </xf>
    <xf numFmtId="0" fontId="10" fillId="0" borderId="0" xfId="3" applyFont="1" applyAlignment="1">
      <alignment vertical="center" wrapText="1"/>
    </xf>
    <xf numFmtId="10" fontId="2" fillId="0" borderId="0" xfId="5" applyNumberFormat="1" applyFont="1" applyAlignment="1">
      <alignment horizontal="right" vertical="center"/>
    </xf>
    <xf numFmtId="10" fontId="2" fillId="0" borderId="0" xfId="2" applyNumberFormat="1" applyFont="1" applyAlignment="1">
      <alignment horizontal="right" vertical="center"/>
    </xf>
    <xf numFmtId="0" fontId="2" fillId="0" borderId="0" xfId="0" applyFont="1"/>
    <xf numFmtId="10" fontId="2" fillId="0" borderId="0" xfId="0" applyNumberFormat="1" applyFont="1"/>
    <xf numFmtId="0" fontId="8" fillId="0" borderId="0" xfId="7" applyFont="1"/>
    <xf numFmtId="0" fontId="11" fillId="0" borderId="0" xfId="7" applyFont="1" applyAlignment="1">
      <alignment horizontal="right"/>
    </xf>
    <xf numFmtId="0" fontId="11" fillId="0" borderId="0" xfId="7" applyFont="1" applyAlignment="1">
      <alignment horizontal="centerContinuous"/>
    </xf>
    <xf numFmtId="0" fontId="8" fillId="0" borderId="0" xfId="7" applyFont="1" applyAlignment="1">
      <alignment horizontal="centerContinuous"/>
    </xf>
    <xf numFmtId="0" fontId="11" fillId="0" borderId="4" xfId="7" applyFont="1" applyBorder="1" applyAlignment="1">
      <alignment horizontal="center" vertical="center" wrapText="1"/>
    </xf>
    <xf numFmtId="0" fontId="11" fillId="0" borderId="0" xfId="7" applyFont="1"/>
    <xf numFmtId="0" fontId="11" fillId="0" borderId="0" xfId="7" applyFont="1" applyAlignment="1">
      <alignment horizontal="center"/>
    </xf>
    <xf numFmtId="6" fontId="11" fillId="0" borderId="0" xfId="7" quotePrefix="1" applyNumberFormat="1" applyFont="1" applyAlignment="1">
      <alignment horizontal="center"/>
    </xf>
    <xf numFmtId="0" fontId="11" fillId="0" borderId="0" xfId="7" applyFont="1" applyAlignment="1">
      <alignment horizontal="left"/>
    </xf>
    <xf numFmtId="0" fontId="8" fillId="0" borderId="0" xfId="7" applyFont="1" applyAlignment="1">
      <alignment horizontal="center"/>
    </xf>
    <xf numFmtId="0" fontId="8" fillId="0" borderId="0" xfId="7" applyFont="1" applyAlignment="1">
      <alignment horizontal="left" indent="2"/>
    </xf>
    <xf numFmtId="49" fontId="8" fillId="0" borderId="0" xfId="7" applyNumberFormat="1" applyFont="1" applyAlignment="1">
      <alignment horizontal="center"/>
    </xf>
    <xf numFmtId="167" fontId="8" fillId="0" borderId="0" xfId="7" applyNumberFormat="1" applyFont="1"/>
    <xf numFmtId="167" fontId="8" fillId="0" borderId="2" xfId="7" applyNumberFormat="1" applyFont="1" applyBorder="1"/>
    <xf numFmtId="0" fontId="11" fillId="0" borderId="0" xfId="7" applyFont="1" applyAlignment="1">
      <alignment horizontal="left" indent="2"/>
    </xf>
    <xf numFmtId="49" fontId="11" fillId="0" borderId="0" xfId="7" applyNumberFormat="1" applyFont="1" applyAlignment="1">
      <alignment horizontal="center"/>
    </xf>
    <xf numFmtId="167" fontId="11" fillId="0" borderId="0" xfId="7" applyNumberFormat="1" applyFont="1"/>
    <xf numFmtId="49" fontId="8" fillId="0" borderId="0" xfId="7" applyNumberFormat="1" applyFont="1" applyAlignment="1">
      <alignment horizontal="center" wrapText="1"/>
    </xf>
    <xf numFmtId="10" fontId="11" fillId="0" borderId="0" xfId="2" applyNumberFormat="1" applyFont="1"/>
    <xf numFmtId="0" fontId="2" fillId="0" borderId="7" xfId="0" applyFont="1" applyBorder="1" applyAlignment="1">
      <alignment vertical="center"/>
    </xf>
    <xf numFmtId="164" fontId="2" fillId="0" borderId="7" xfId="1" applyNumberFormat="1" applyFont="1" applyBorder="1" applyAlignment="1">
      <alignment vertical="center"/>
    </xf>
    <xf numFmtId="3" fontId="2" fillId="0" borderId="7" xfId="1" applyNumberFormat="1" applyFont="1" applyBorder="1" applyAlignment="1">
      <alignment vertical="center"/>
    </xf>
    <xf numFmtId="3" fontId="2" fillId="0" borderId="7" xfId="0" applyNumberFormat="1" applyFont="1" applyBorder="1" applyAlignment="1">
      <alignment vertical="center"/>
    </xf>
    <xf numFmtId="3" fontId="3" fillId="0" borderId="7" xfId="0" applyNumberFormat="1" applyFont="1" applyBorder="1" applyAlignment="1">
      <alignment vertical="center"/>
    </xf>
    <xf numFmtId="3" fontId="3" fillId="0" borderId="7" xfId="1" applyNumberFormat="1" applyFont="1" applyBorder="1" applyAlignment="1">
      <alignment vertical="center"/>
    </xf>
    <xf numFmtId="164" fontId="2" fillId="0" borderId="6" xfId="1" applyNumberFormat="1" applyFont="1" applyBorder="1" applyAlignment="1">
      <alignment vertical="center"/>
    </xf>
    <xf numFmtId="0" fontId="3" fillId="0" borderId="0" xfId="0" applyFont="1" applyAlignment="1">
      <alignment horizontal="center" vertical="center"/>
    </xf>
    <xf numFmtId="0" fontId="15" fillId="0" borderId="0" xfId="0" applyFont="1" applyAlignment="1">
      <alignment horizontal="left" vertical="center" indent="2"/>
    </xf>
    <xf numFmtId="3" fontId="15" fillId="0" borderId="7" xfId="1" applyNumberFormat="1" applyFont="1" applyBorder="1" applyAlignment="1">
      <alignment vertical="center"/>
    </xf>
    <xf numFmtId="3" fontId="15" fillId="0" borderId="0" xfId="1" applyNumberFormat="1" applyFont="1" applyAlignment="1">
      <alignment vertical="center"/>
    </xf>
    <xf numFmtId="0" fontId="16" fillId="0" borderId="0" xfId="0" applyFont="1" applyAlignment="1">
      <alignment vertical="center"/>
    </xf>
    <xf numFmtId="0" fontId="15" fillId="0" borderId="0" xfId="0" applyFont="1" applyAlignment="1">
      <alignment vertical="center"/>
    </xf>
    <xf numFmtId="164" fontId="15" fillId="0" borderId="0" xfId="0" applyNumberFormat="1" applyFont="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10" fontId="0" fillId="0" borderId="0" xfId="2" applyNumberFormat="1" applyFont="1" applyAlignment="1">
      <alignment vertical="center"/>
    </xf>
    <xf numFmtId="0" fontId="0" fillId="0" borderId="0" xfId="0" applyAlignment="1">
      <alignment horizontal="left" vertical="center" indent="1"/>
    </xf>
    <xf numFmtId="0" fontId="3" fillId="0" borderId="0" xfId="3" applyFont="1"/>
    <xf numFmtId="0" fontId="3" fillId="0" borderId="0" xfId="3" applyFont="1" applyAlignment="1">
      <alignment horizontal="left" vertical="center"/>
    </xf>
    <xf numFmtId="10" fontId="2" fillId="0" borderId="0" xfId="2" applyNumberFormat="1" applyFont="1" applyBorder="1" applyAlignment="1">
      <alignment horizontal="right" vertical="center"/>
    </xf>
    <xf numFmtId="0" fontId="2" fillId="0" borderId="0" xfId="3" applyFont="1" applyAlignment="1">
      <alignment vertical="center" wrapText="1"/>
    </xf>
    <xf numFmtId="167" fontId="8" fillId="0" borderId="2" xfId="7" applyNumberFormat="1" applyFont="1" applyFill="1" applyBorder="1"/>
    <xf numFmtId="167" fontId="8" fillId="0" borderId="0" xfId="7" applyNumberFormat="1" applyFont="1" applyFill="1"/>
    <xf numFmtId="167" fontId="11" fillId="0" borderId="0" xfId="7" applyNumberFormat="1" applyFont="1" applyFill="1"/>
    <xf numFmtId="0" fontId="8" fillId="0" borderId="0" xfId="7" applyFont="1" applyAlignment="1">
      <alignment horizontal="left" wrapText="1"/>
    </xf>
    <xf numFmtId="0" fontId="15" fillId="0" borderId="0" xfId="0" applyFont="1" applyAlignment="1">
      <alignment vertical="center" wrapText="1"/>
    </xf>
    <xf numFmtId="0" fontId="3" fillId="0" borderId="1" xfId="0" applyFont="1" applyBorder="1" applyAlignment="1">
      <alignment horizontal="center" vertical="top" wrapText="1"/>
    </xf>
    <xf numFmtId="0" fontId="3" fillId="0" borderId="0" xfId="3" applyFont="1" applyAlignment="1">
      <alignment horizontal="right" vertical="center"/>
    </xf>
    <xf numFmtId="0" fontId="3" fillId="0" borderId="0" xfId="0" applyFont="1" applyAlignment="1">
      <alignment horizontal="center" wrapText="1"/>
    </xf>
    <xf numFmtId="0" fontId="19" fillId="0" borderId="0" xfId="0" applyFont="1" applyAlignment="1">
      <alignment horizontal="right"/>
    </xf>
    <xf numFmtId="0" fontId="20"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10" fillId="0" borderId="0" xfId="9" applyAlignment="1">
      <alignment horizontal="center"/>
    </xf>
    <xf numFmtId="0" fontId="10" fillId="0" borderId="0" xfId="9"/>
    <xf numFmtId="0" fontId="21" fillId="0" borderId="0" xfId="9" applyFont="1" applyAlignment="1">
      <alignment horizontal="centerContinuous"/>
    </xf>
    <xf numFmtId="0" fontId="10" fillId="0" borderId="0" xfId="9" applyAlignment="1">
      <alignment horizontal="centerContinuous"/>
    </xf>
    <xf numFmtId="0" fontId="21" fillId="0" borderId="0" xfId="9" applyFont="1"/>
    <xf numFmtId="0" fontId="21" fillId="0" borderId="0" xfId="9" applyFont="1" applyAlignment="1">
      <alignment horizontal="center" vertical="center" wrapText="1"/>
    </xf>
    <xf numFmtId="0" fontId="21" fillId="0" borderId="5" xfId="9" applyFont="1" applyBorder="1" applyAlignment="1">
      <alignment horizontal="center" vertical="center" wrapText="1"/>
    </xf>
    <xf numFmtId="0" fontId="21" fillId="0" borderId="0" xfId="9" quotePrefix="1" applyFont="1" applyAlignment="1">
      <alignment horizontal="center" vertical="center" wrapText="1"/>
    </xf>
    <xf numFmtId="0" fontId="21" fillId="0" borderId="0" xfId="9" applyFont="1" applyAlignment="1">
      <alignment horizontal="left"/>
    </xf>
    <xf numFmtId="0" fontId="10" fillId="0" borderId="0" xfId="9" applyAlignment="1">
      <alignment horizontal="center" vertical="center" wrapText="1"/>
    </xf>
    <xf numFmtId="171" fontId="2" fillId="0" borderId="0" xfId="10" applyNumberFormat="1" applyFont="1"/>
    <xf numFmtId="43" fontId="2" fillId="0" borderId="0" xfId="10" applyFont="1"/>
    <xf numFmtId="43" fontId="10" fillId="0" borderId="0" xfId="9" applyNumberFormat="1"/>
    <xf numFmtId="0" fontId="0" fillId="0" borderId="0" xfId="9" applyFont="1"/>
    <xf numFmtId="171" fontId="21" fillId="0" borderId="0" xfId="10" applyNumberFormat="1" applyFont="1"/>
    <xf numFmtId="43" fontId="21" fillId="0" borderId="0" xfId="10" applyFont="1"/>
    <xf numFmtId="0" fontId="21" fillId="0" borderId="0" xfId="9" applyFont="1" applyAlignment="1">
      <alignment horizontal="center"/>
    </xf>
    <xf numFmtId="0" fontId="21" fillId="0" borderId="2" xfId="9" applyFont="1" applyBorder="1"/>
    <xf numFmtId="171" fontId="21" fillId="0" borderId="2" xfId="10" applyNumberFormat="1" applyFont="1" applyBorder="1"/>
    <xf numFmtId="43" fontId="21" fillId="0" borderId="2" xfId="10" applyFont="1" applyBorder="1"/>
    <xf numFmtId="171" fontId="21" fillId="0" borderId="0" xfId="11" applyNumberFormat="1" applyFont="1"/>
    <xf numFmtId="43" fontId="21" fillId="0" borderId="0" xfId="11" applyFont="1"/>
    <xf numFmtId="0" fontId="10" fillId="0" borderId="0" xfId="9" applyAlignment="1">
      <alignment wrapText="1"/>
    </xf>
    <xf numFmtId="43" fontId="0" fillId="0" borderId="0" xfId="10" applyFont="1"/>
    <xf numFmtId="171" fontId="0" fillId="0" borderId="0" xfId="10" applyNumberFormat="1" applyFont="1"/>
    <xf numFmtId="0" fontId="10" fillId="0" borderId="0" xfId="9" applyAlignment="1">
      <alignment horizontal="left"/>
    </xf>
    <xf numFmtId="10" fontId="0" fillId="0" borderId="0" xfId="2" applyNumberFormat="1" applyFont="1"/>
    <xf numFmtId="0" fontId="2" fillId="0" borderId="0" xfId="7" applyFont="1" applyAlignment="1">
      <alignment horizontal="center" vertical="center"/>
    </xf>
    <xf numFmtId="10" fontId="2" fillId="0" borderId="0" xfId="7" applyNumberFormat="1" applyFont="1" applyAlignment="1">
      <alignment horizontal="center" vertical="center"/>
    </xf>
    <xf numFmtId="43" fontId="0" fillId="0" borderId="0" xfId="11" applyFont="1"/>
    <xf numFmtId="171" fontId="2" fillId="0" borderId="0" xfId="10" applyNumberFormat="1" applyFont="1" applyFill="1"/>
    <xf numFmtId="43" fontId="2" fillId="0" borderId="0" xfId="10" applyFont="1" applyFill="1"/>
    <xf numFmtId="171" fontId="21" fillId="0" borderId="0" xfId="10" applyNumberFormat="1" applyFont="1" applyFill="1"/>
    <xf numFmtId="0" fontId="21" fillId="0" borderId="9" xfId="9" applyFont="1" applyBorder="1" applyAlignment="1">
      <alignment horizontal="left"/>
    </xf>
    <xf numFmtId="0" fontId="21" fillId="0" borderId="9" xfId="9" applyFont="1" applyBorder="1"/>
    <xf numFmtId="171" fontId="21" fillId="0" borderId="9" xfId="10" applyNumberFormat="1" applyFont="1" applyBorder="1"/>
    <xf numFmtId="43" fontId="21" fillId="0" borderId="9" xfId="10" applyFont="1" applyBorder="1"/>
    <xf numFmtId="0" fontId="22" fillId="0" borderId="0" xfId="7" applyFont="1" applyAlignment="1">
      <alignment horizontal="centerContinuous" vertical="center"/>
    </xf>
    <xf numFmtId="0" fontId="23" fillId="0" borderId="0" xfId="7" applyFont="1" applyAlignment="1">
      <alignment horizontal="centerContinuous" vertical="center"/>
    </xf>
    <xf numFmtId="0" fontId="23" fillId="0" borderId="0" xfId="7" applyFont="1" applyAlignment="1">
      <alignment horizontal="center" vertical="center"/>
    </xf>
    <xf numFmtId="0" fontId="24" fillId="0" borderId="0" xfId="7" applyFont="1" applyAlignment="1">
      <alignment horizontal="center" vertical="center"/>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164" fontId="23" fillId="0" borderId="0" xfId="7" applyNumberFormat="1" applyFont="1" applyAlignment="1">
      <alignment horizontal="center" vertical="center"/>
    </xf>
    <xf numFmtId="0" fontId="24" fillId="0" borderId="9" xfId="7" applyFont="1" applyBorder="1" applyAlignment="1">
      <alignment horizontal="left" vertical="center" wrapText="1"/>
    </xf>
    <xf numFmtId="3" fontId="24" fillId="0" borderId="9" xfId="8" applyNumberFormat="1" applyFont="1" applyBorder="1" applyAlignment="1">
      <alignment horizontal="right" vertical="center"/>
    </xf>
    <xf numFmtId="164" fontId="23" fillId="0" borderId="0" xfId="8" applyNumberFormat="1" applyFont="1" applyAlignment="1">
      <alignment horizontal="center" vertical="center"/>
    </xf>
    <xf numFmtId="43" fontId="23" fillId="0" borderId="0" xfId="7" applyNumberFormat="1" applyFont="1" applyAlignment="1">
      <alignment horizontal="center" vertical="center"/>
    </xf>
    <xf numFmtId="0" fontId="24" fillId="0" borderId="0" xfId="7" applyFont="1" applyAlignment="1">
      <alignment horizontal="left" vertical="center" wrapText="1"/>
    </xf>
    <xf numFmtId="3" fontId="24" fillId="0" borderId="0" xfId="8" applyNumberFormat="1" applyFont="1" applyAlignment="1">
      <alignment horizontal="right" vertical="center"/>
    </xf>
    <xf numFmtId="0" fontId="24" fillId="0" borderId="0" xfId="7" applyFont="1" applyAlignment="1">
      <alignment horizontal="left" vertical="center" wrapText="1" indent="2"/>
    </xf>
    <xf numFmtId="0" fontId="24" fillId="0" borderId="9" xfId="7" applyFont="1" applyBorder="1" applyAlignment="1">
      <alignment horizontal="left" vertical="center" wrapText="1" indent="3"/>
    </xf>
    <xf numFmtId="0" fontId="23" fillId="0" borderId="0" xfId="7" applyFont="1" applyAlignment="1">
      <alignment horizontal="left" vertical="center" wrapText="1" indent="3"/>
    </xf>
    <xf numFmtId="3" fontId="23" fillId="0" borderId="0" xfId="8" applyNumberFormat="1" applyFont="1" applyAlignment="1">
      <alignment horizontal="right" vertical="center"/>
    </xf>
    <xf numFmtId="3" fontId="25" fillId="0" borderId="0" xfId="8" applyNumberFormat="1" applyFont="1" applyAlignment="1">
      <alignment horizontal="right" vertical="center"/>
    </xf>
    <xf numFmtId="0" fontId="25" fillId="0" borderId="0" xfId="7" applyFont="1" applyAlignment="1">
      <alignment horizontal="left" vertical="center" wrapText="1" indent="3"/>
    </xf>
    <xf numFmtId="3" fontId="25" fillId="0" borderId="0" xfId="8" applyNumberFormat="1" applyFont="1" applyFill="1" applyAlignment="1">
      <alignment horizontal="right" vertical="center"/>
    </xf>
    <xf numFmtId="0" fontId="26" fillId="0" borderId="9" xfId="7" applyFont="1" applyBorder="1" applyAlignment="1">
      <alignment horizontal="left" vertical="center" wrapText="1" indent="3"/>
    </xf>
    <xf numFmtId="3" fontId="26" fillId="0" borderId="9" xfId="8" applyNumberFormat="1" applyFont="1" applyBorder="1" applyAlignment="1">
      <alignment horizontal="right" vertical="center"/>
    </xf>
    <xf numFmtId="3" fontId="25" fillId="0" borderId="2" xfId="8" applyNumberFormat="1" applyFont="1" applyBorder="1" applyAlignment="1">
      <alignment horizontal="right" vertical="center"/>
    </xf>
    <xf numFmtId="0" fontId="26" fillId="0" borderId="0" xfId="7" applyFont="1" applyAlignment="1">
      <alignment horizontal="left" vertical="center" wrapText="1" indent="3"/>
    </xf>
    <xf numFmtId="3" fontId="26" fillId="0" borderId="0" xfId="8" applyNumberFormat="1" applyFont="1" applyAlignment="1">
      <alignment horizontal="right" vertical="center"/>
    </xf>
    <xf numFmtId="0" fontId="25" fillId="0" borderId="0" xfId="7" applyFont="1" applyAlignment="1">
      <alignment horizontal="left" vertical="center" wrapText="1" indent="5"/>
    </xf>
    <xf numFmtId="0" fontId="24" fillId="0" borderId="2" xfId="7" applyFont="1" applyBorder="1" applyAlignment="1">
      <alignment horizontal="left" vertical="center"/>
    </xf>
    <xf numFmtId="3" fontId="24" fillId="0" borderId="2" xfId="8" applyNumberFormat="1" applyFont="1" applyBorder="1" applyAlignment="1">
      <alignment horizontal="right" vertical="center"/>
    </xf>
    <xf numFmtId="0" fontId="23" fillId="0" borderId="0" xfId="7" applyFont="1" applyAlignment="1">
      <alignment horizontal="left" vertical="center"/>
    </xf>
    <xf numFmtId="3" fontId="25" fillId="0" borderId="0" xfId="2" applyNumberFormat="1" applyFont="1" applyAlignment="1">
      <alignment horizontal="right" vertical="center"/>
    </xf>
    <xf numFmtId="0" fontId="24" fillId="0" borderId="0" xfId="7" applyFont="1" applyAlignment="1">
      <alignment horizontal="left" vertical="center"/>
    </xf>
    <xf numFmtId="10" fontId="25" fillId="0" borderId="0" xfId="2" applyNumberFormat="1" applyFont="1" applyAlignment="1">
      <alignment horizontal="right" vertical="center"/>
    </xf>
    <xf numFmtId="10" fontId="23" fillId="0" borderId="0" xfId="2" applyNumberFormat="1" applyFont="1" applyAlignment="1">
      <alignment horizontal="right" vertical="center"/>
    </xf>
    <xf numFmtId="0" fontId="25" fillId="0" borderId="0" xfId="7" applyFont="1" applyAlignment="1">
      <alignment horizontal="left" vertical="center" wrapText="1" indent="2"/>
    </xf>
    <xf numFmtId="0" fontId="25" fillId="0" borderId="2" xfId="7" applyFont="1" applyBorder="1" applyAlignment="1">
      <alignment horizontal="left" vertical="center" indent="4"/>
    </xf>
    <xf numFmtId="3" fontId="23" fillId="0" borderId="2" xfId="8" applyNumberFormat="1" applyFont="1" applyBorder="1" applyAlignment="1">
      <alignment horizontal="right" vertical="center"/>
    </xf>
    <xf numFmtId="0" fontId="25" fillId="0" borderId="0" xfId="7" applyFont="1" applyAlignment="1">
      <alignment horizontal="left" vertical="center" indent="2"/>
    </xf>
    <xf numFmtId="0" fontId="25" fillId="0" borderId="0" xfId="7" applyFont="1" applyAlignment="1">
      <alignment horizontal="left" vertical="center" indent="4"/>
    </xf>
    <xf numFmtId="171" fontId="23" fillId="0" borderId="0" xfId="7" applyNumberFormat="1" applyFont="1" applyAlignment="1">
      <alignment horizontal="center" vertical="center"/>
    </xf>
    <xf numFmtId="0" fontId="23" fillId="3" borderId="0" xfId="7" applyFont="1" applyFill="1" applyAlignment="1">
      <alignment horizontal="left" vertical="center"/>
    </xf>
    <xf numFmtId="3" fontId="23" fillId="3" borderId="0" xfId="8" applyNumberFormat="1" applyFont="1" applyFill="1" applyAlignment="1">
      <alignment horizontal="right" vertical="center"/>
    </xf>
    <xf numFmtId="0" fontId="23" fillId="3" borderId="0" xfId="7" applyFont="1" applyFill="1" applyAlignment="1">
      <alignment vertical="center" wrapText="1"/>
    </xf>
    <xf numFmtId="3" fontId="23" fillId="3" borderId="0" xfId="7" applyNumberFormat="1" applyFont="1" applyFill="1" applyAlignment="1">
      <alignment horizontal="right" vertical="center" wrapText="1"/>
    </xf>
    <xf numFmtId="0" fontId="23" fillId="0" borderId="0" xfId="7" applyFont="1" applyAlignment="1">
      <alignment vertical="center" wrapText="1"/>
    </xf>
    <xf numFmtId="3" fontId="23" fillId="0" borderId="0" xfId="2" applyNumberFormat="1" applyFont="1" applyAlignment="1">
      <alignment horizontal="right" vertical="center"/>
    </xf>
    <xf numFmtId="3" fontId="23" fillId="0" borderId="0" xfId="7" applyNumberFormat="1" applyFont="1" applyAlignment="1">
      <alignment horizontal="right" vertical="center"/>
    </xf>
    <xf numFmtId="0" fontId="27" fillId="0" borderId="0" xfId="7" applyFont="1" applyAlignment="1">
      <alignment horizontal="left" indent="4"/>
    </xf>
    <xf numFmtId="0" fontId="23" fillId="0" borderId="0" xfId="7" applyFont="1" applyAlignment="1">
      <alignment horizontal="left" vertical="center" wrapText="1" indent="2"/>
    </xf>
    <xf numFmtId="0" fontId="28" fillId="0" borderId="0" xfId="7" applyFont="1" applyAlignment="1">
      <alignment horizontal="left" indent="4"/>
    </xf>
    <xf numFmtId="164" fontId="24" fillId="0" borderId="0" xfId="8" applyNumberFormat="1" applyFont="1" applyAlignment="1">
      <alignment horizontal="center" vertical="center"/>
    </xf>
    <xf numFmtId="164" fontId="24" fillId="0" borderId="0" xfId="7" applyNumberFormat="1" applyFont="1" applyAlignment="1">
      <alignment horizontal="center" vertical="center"/>
    </xf>
    <xf numFmtId="0" fontId="23" fillId="0" borderId="0" xfId="7" applyFont="1" applyAlignment="1">
      <alignment horizontal="left" vertical="center" wrapText="1"/>
    </xf>
    <xf numFmtId="0" fontId="3" fillId="0" borderId="0" xfId="0" applyFont="1" applyAlignment="1">
      <alignment horizontal="center"/>
    </xf>
    <xf numFmtId="0" fontId="3" fillId="0" borderId="0" xfId="0" applyFont="1" applyAlignment="1">
      <alignment horizontal="center" wrapText="1"/>
    </xf>
    <xf numFmtId="0" fontId="2" fillId="0" borderId="0" xfId="3" applyFont="1" applyFill="1" applyAlignment="1">
      <alignment horizontal="left" vertical="center" wrapText="1"/>
    </xf>
    <xf numFmtId="0" fontId="23" fillId="3" borderId="0" xfId="7" applyFont="1" applyFill="1" applyAlignment="1">
      <alignment horizontal="left" vertical="center" wrapText="1"/>
    </xf>
    <xf numFmtId="0" fontId="8" fillId="0" borderId="0" xfId="7" applyFont="1" applyAlignment="1">
      <alignment horizontal="left" wrapText="1"/>
    </xf>
    <xf numFmtId="0" fontId="2" fillId="0" borderId="0" xfId="7" applyFont="1" applyAlignment="1">
      <alignment horizontal="center" vertical="center"/>
    </xf>
    <xf numFmtId="0" fontId="21" fillId="0" borderId="5" xfId="9" applyFont="1" applyBorder="1" applyAlignment="1">
      <alignment horizontal="center" vertical="center" wrapText="1"/>
    </xf>
    <xf numFmtId="0" fontId="21" fillId="0" borderId="8" xfId="9" applyFont="1" applyBorder="1" applyAlignment="1">
      <alignment horizontal="center" vertical="center" wrapText="1"/>
    </xf>
    <xf numFmtId="0" fontId="21" fillId="0" borderId="6" xfId="9" applyFont="1" applyBorder="1" applyAlignment="1">
      <alignment horizontal="center" vertical="center" wrapText="1"/>
    </xf>
    <xf numFmtId="0" fontId="10" fillId="0" borderId="0" xfId="9" applyAlignment="1">
      <alignment horizontal="left" wrapText="1"/>
    </xf>
    <xf numFmtId="0" fontId="24" fillId="0" borderId="0" xfId="7" applyFont="1" applyAlignment="1">
      <alignment horizontal="centerContinuous" vertical="center"/>
    </xf>
    <xf numFmtId="0" fontId="24" fillId="0" borderId="10" xfId="7" applyFont="1" applyBorder="1" applyAlignment="1">
      <alignment horizontal="center" vertical="center" wrapText="1"/>
    </xf>
    <xf numFmtId="0" fontId="24" fillId="0" borderId="10" xfId="7" applyFont="1" applyBorder="1" applyAlignment="1">
      <alignment horizontal="center" vertical="center"/>
    </xf>
    <xf numFmtId="0" fontId="24" fillId="0" borderId="11" xfId="7" applyFont="1" applyBorder="1" applyAlignment="1">
      <alignment horizontal="center" vertical="center" wrapText="1"/>
    </xf>
    <xf numFmtId="0" fontId="24" fillId="0" borderId="11" xfId="7" applyFont="1" applyBorder="1" applyAlignment="1">
      <alignment horizontal="center" vertical="center"/>
    </xf>
    <xf numFmtId="0" fontId="24" fillId="0" borderId="9" xfId="7" applyFont="1" applyBorder="1" applyAlignment="1">
      <alignment horizontal="left" vertical="center" wrapText="1" indent="2"/>
    </xf>
    <xf numFmtId="3" fontId="24" fillId="0" borderId="0" xfId="8" applyNumberFormat="1" applyFont="1" applyBorder="1" applyAlignment="1">
      <alignment horizontal="right" vertical="center"/>
    </xf>
    <xf numFmtId="0" fontId="25" fillId="0" borderId="0" xfId="7" applyFont="1" applyAlignment="1">
      <alignment horizontal="left" vertical="center" wrapText="1" indent="4"/>
    </xf>
    <xf numFmtId="3" fontId="25" fillId="0" borderId="0" xfId="8" applyNumberFormat="1" applyFont="1" applyAlignment="1">
      <alignment horizontal="right" vertical="center" wrapText="1"/>
    </xf>
    <xf numFmtId="0" fontId="29" fillId="0" borderId="0" xfId="0" applyFont="1"/>
    <xf numFmtId="0" fontId="29" fillId="0" borderId="4" xfId="0" applyFont="1" applyBorder="1" applyAlignment="1">
      <alignment horizontal="center" vertical="center" wrapText="1"/>
    </xf>
    <xf numFmtId="0" fontId="1" fillId="0" borderId="0" xfId="0" applyFont="1"/>
    <xf numFmtId="3" fontId="1" fillId="0" borderId="0" xfId="0" applyNumberFormat="1" applyFont="1"/>
    <xf numFmtId="167" fontId="1" fillId="0" borderId="0" xfId="0" applyNumberFormat="1" applyFont="1"/>
    <xf numFmtId="167" fontId="1" fillId="0" borderId="2" xfId="0" applyNumberFormat="1" applyFont="1" applyBorder="1"/>
    <xf numFmtId="0" fontId="30" fillId="0" borderId="0" xfId="0" applyFont="1"/>
    <xf numFmtId="0" fontId="31" fillId="0" borderId="0" xfId="0" applyFont="1"/>
    <xf numFmtId="0" fontId="10" fillId="0" borderId="0" xfId="0" applyFont="1"/>
    <xf numFmtId="0" fontId="31" fillId="0" borderId="0" xfId="0" applyFont="1" applyAlignment="1">
      <alignment horizontal="center"/>
    </xf>
    <xf numFmtId="0" fontId="30" fillId="0" borderId="0" xfId="0" applyFont="1" applyAlignment="1">
      <alignment horizontal="center"/>
    </xf>
    <xf numFmtId="0" fontId="21" fillId="0" borderId="0" xfId="0" applyFont="1" applyAlignment="1">
      <alignment horizontal="center"/>
    </xf>
    <xf numFmtId="0" fontId="32" fillId="0" borderId="0" xfId="0" applyFont="1"/>
    <xf numFmtId="0" fontId="33" fillId="0" borderId="0" xfId="0" applyFont="1" applyAlignment="1">
      <alignment horizontal="center"/>
    </xf>
    <xf numFmtId="165" fontId="30" fillId="0" borderId="0" xfId="0" applyNumberFormat="1" applyFont="1"/>
    <xf numFmtId="0" fontId="10" fillId="0" borderId="0" xfId="0" applyFont="1" applyAlignment="1">
      <alignment horizontal="left" vertical="center"/>
    </xf>
    <xf numFmtId="164" fontId="30" fillId="0" borderId="0" xfId="1" applyNumberFormat="1" applyFont="1" applyFill="1"/>
    <xf numFmtId="0" fontId="10" fillId="0" borderId="0" xfId="0" applyFont="1" applyAlignment="1">
      <alignment vertical="center"/>
    </xf>
    <xf numFmtId="0" fontId="33" fillId="0" borderId="0" xfId="0" applyFont="1" applyAlignment="1">
      <alignment horizontal="left"/>
    </xf>
    <xf numFmtId="164" fontId="30" fillId="0" borderId="0" xfId="1" applyNumberFormat="1" applyFont="1"/>
    <xf numFmtId="164" fontId="30" fillId="0" borderId="0" xfId="0" applyNumberFormat="1" applyFont="1"/>
    <xf numFmtId="164" fontId="30" fillId="0" borderId="2" xfId="1" applyNumberFormat="1" applyFont="1" applyBorder="1"/>
    <xf numFmtId="0" fontId="30" fillId="0" borderId="0" xfId="0" applyFont="1" applyAlignment="1">
      <alignment horizontal="left" indent="2"/>
    </xf>
    <xf numFmtId="0" fontId="33" fillId="0" borderId="0" xfId="40" applyFont="1" applyAlignment="1">
      <alignment horizontal="center"/>
    </xf>
    <xf numFmtId="0" fontId="30" fillId="0" borderId="0" xfId="41" applyFont="1" applyAlignment="1">
      <alignment horizontal="left" indent="2"/>
    </xf>
    <xf numFmtId="164" fontId="30" fillId="0" borderId="0" xfId="42" applyNumberFormat="1" applyFont="1"/>
    <xf numFmtId="0" fontId="34" fillId="0" borderId="0" xfId="41" applyFont="1" applyAlignment="1">
      <alignment horizontal="left" indent="6"/>
    </xf>
    <xf numFmtId="0" fontId="34" fillId="0" borderId="0" xfId="41" applyFont="1" applyAlignment="1">
      <alignment horizontal="left" indent="4"/>
    </xf>
    <xf numFmtId="9" fontId="34" fillId="0" borderId="0" xfId="2" applyFont="1"/>
    <xf numFmtId="172" fontId="30" fillId="0" borderId="2" xfId="1" applyNumberFormat="1" applyFont="1" applyBorder="1"/>
    <xf numFmtId="172" fontId="30" fillId="0" borderId="0" xfId="1" applyNumberFormat="1" applyFont="1"/>
    <xf numFmtId="0" fontId="33" fillId="0" borderId="0" xfId="0" applyFont="1" applyAlignment="1">
      <alignment horizontal="center" vertical="center"/>
    </xf>
    <xf numFmtId="172" fontId="30" fillId="0" borderId="0" xfId="1" applyNumberFormat="1" applyFont="1" applyAlignment="1">
      <alignment vertical="center"/>
    </xf>
    <xf numFmtId="172" fontId="30" fillId="0" borderId="0" xfId="1" applyNumberFormat="1" applyFont="1" applyFill="1" applyAlignment="1">
      <alignment vertical="center"/>
    </xf>
    <xf numFmtId="0" fontId="30" fillId="0" borderId="0" xfId="0" applyFont="1" applyAlignment="1">
      <alignment vertical="center"/>
    </xf>
    <xf numFmtId="0" fontId="10" fillId="0" borderId="0" xfId="0" applyFont="1" applyAlignment="1">
      <alignment wrapText="1"/>
    </xf>
    <xf numFmtId="0" fontId="30" fillId="0" borderId="0" xfId="0" applyFont="1" applyAlignment="1">
      <alignment horizontal="left" vertical="center"/>
    </xf>
    <xf numFmtId="164" fontId="30" fillId="0" borderId="0" xfId="1" applyNumberFormat="1" applyFont="1" applyAlignment="1">
      <alignment vertical="center"/>
    </xf>
    <xf numFmtId="164" fontId="30" fillId="0" borderId="0" xfId="1" applyNumberFormat="1" applyFont="1" applyFill="1" applyAlignment="1">
      <alignment vertical="center"/>
    </xf>
    <xf numFmtId="9" fontId="30" fillId="0" borderId="0" xfId="2" applyFont="1" applyFill="1"/>
    <xf numFmtId="164" fontId="34" fillId="0" borderId="0" xfId="42" applyNumberFormat="1" applyFont="1"/>
    <xf numFmtId="0" fontId="10" fillId="0" borderId="0" xfId="41" applyFont="1" applyAlignment="1">
      <alignment wrapText="1"/>
    </xf>
    <xf numFmtId="173" fontId="30" fillId="0" borderId="0" xfId="0" applyNumberFormat="1" applyFont="1"/>
    <xf numFmtId="174" fontId="30" fillId="0" borderId="0" xfId="0" applyNumberFormat="1" applyFont="1"/>
    <xf numFmtId="0" fontId="10" fillId="0" borderId="0" xfId="0" applyFont="1" applyAlignment="1">
      <alignment horizontal="left" wrapText="1"/>
    </xf>
    <xf numFmtId="37" fontId="30" fillId="0" borderId="0" xfId="0" applyNumberFormat="1" applyFont="1"/>
    <xf numFmtId="175" fontId="30" fillId="0" borderId="0" xfId="44" applyNumberFormat="1" applyFont="1"/>
    <xf numFmtId="175" fontId="30" fillId="0" borderId="0" xfId="0" applyNumberFormat="1" applyFont="1"/>
    <xf numFmtId="0" fontId="10" fillId="0" borderId="0" xfId="0" applyFont="1" applyAlignment="1">
      <alignment horizontal="left"/>
    </xf>
    <xf numFmtId="0" fontId="30" fillId="0" borderId="0" xfId="0" applyFont="1" applyAlignment="1">
      <alignment horizontal="left" wrapText="1"/>
    </xf>
    <xf numFmtId="176" fontId="30" fillId="0" borderId="0" xfId="2" applyNumberFormat="1" applyFont="1"/>
    <xf numFmtId="172" fontId="30" fillId="0" borderId="0" xfId="0" applyNumberFormat="1" applyFont="1"/>
    <xf numFmtId="0" fontId="30" fillId="0" borderId="0" xfId="0" quotePrefix="1" applyFont="1"/>
    <xf numFmtId="0" fontId="8" fillId="0" borderId="0" xfId="0" applyFont="1"/>
    <xf numFmtId="0" fontId="11" fillId="0" borderId="0" xfId="0" applyFont="1" applyAlignment="1">
      <alignment horizontal="centerContinuous"/>
    </xf>
    <xf numFmtId="0" fontId="8" fillId="0" borderId="0" xfId="0" applyFont="1" applyAlignment="1">
      <alignment horizontal="centerContinuous"/>
    </xf>
    <xf numFmtId="0" fontId="8" fillId="0" borderId="0" xfId="0" applyFont="1" applyAlignment="1">
      <alignment horizontal="left" inden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1" fillId="4" borderId="0" xfId="0" applyFont="1" applyFill="1"/>
    <xf numFmtId="0" fontId="11" fillId="0" borderId="0" xfId="0" applyFont="1"/>
    <xf numFmtId="175" fontId="11" fillId="0" borderId="0" xfId="0" applyNumberFormat="1" applyFont="1"/>
    <xf numFmtId="175" fontId="11" fillId="4" borderId="0" xfId="0" applyNumberFormat="1" applyFont="1" applyFill="1"/>
    <xf numFmtId="0" fontId="8" fillId="0" borderId="2" xfId="0" applyFont="1" applyBorder="1"/>
    <xf numFmtId="0" fontId="8" fillId="0" borderId="0" xfId="0" applyFont="1" applyAlignment="1">
      <alignment horizontal="center"/>
    </xf>
    <xf numFmtId="175" fontId="8" fillId="0" borderId="0" xfId="0" applyNumberFormat="1" applyFont="1"/>
    <xf numFmtId="0" fontId="8" fillId="0" borderId="2" xfId="0" applyFont="1" applyBorder="1" applyAlignment="1">
      <alignment horizontal="center"/>
    </xf>
    <xf numFmtId="0" fontId="30" fillId="0" borderId="2" xfId="0" applyFont="1" applyBorder="1" applyAlignment="1">
      <alignment horizontal="left" indent="2"/>
    </xf>
    <xf numFmtId="37" fontId="30" fillId="0" borderId="2" xfId="0" applyNumberFormat="1" applyFont="1" applyBorder="1"/>
    <xf numFmtId="175" fontId="31" fillId="0" borderId="0" xfId="44" applyNumberFormat="1" applyFont="1"/>
    <xf numFmtId="175" fontId="31" fillId="0" borderId="0" xfId="44" applyNumberFormat="1" applyFont="1" applyFill="1"/>
    <xf numFmtId="10" fontId="8" fillId="0" borderId="0" xfId="0" applyNumberFormat="1" applyFont="1"/>
    <xf numFmtId="175" fontId="31" fillId="0" borderId="0" xfId="44" applyNumberFormat="1" applyFont="1" applyAlignment="1">
      <alignment horizontal="center"/>
    </xf>
    <xf numFmtId="0" fontId="39" fillId="0" borderId="0" xfId="0" applyFont="1"/>
    <xf numFmtId="0" fontId="8" fillId="0" borderId="0" xfId="0" applyFont="1" applyAlignment="1">
      <alignment horizontal="left" vertical="center" wrapText="1"/>
    </xf>
    <xf numFmtId="0" fontId="8" fillId="0" borderId="0" xfId="0" applyFont="1" applyAlignment="1">
      <alignment horizontal="left" vertical="center" wrapText="1"/>
    </xf>
    <xf numFmtId="177" fontId="8" fillId="0" borderId="0" xfId="44" applyNumberFormat="1" applyFont="1"/>
    <xf numFmtId="178" fontId="8" fillId="0" borderId="0" xfId="0" applyNumberFormat="1" applyFont="1"/>
    <xf numFmtId="165" fontId="8" fillId="0" borderId="0" xfId="0" applyNumberFormat="1" applyFont="1"/>
    <xf numFmtId="0" fontId="23" fillId="0" borderId="0" xfId="7" applyFont="1" applyAlignment="1">
      <alignment horizontal="right" vertical="center"/>
    </xf>
  </cellXfs>
  <cellStyles count="45">
    <cellStyle name="60% - Accent4 2" xfId="38" xr:uid="{EEE4884A-0B94-43E0-BBFD-C69A2424174A}"/>
    <cellStyle name="Comma" xfId="1" builtinId="3"/>
    <cellStyle name="Comma 10" xfId="11" xr:uid="{1B52F143-4E71-4CB9-BDD8-BDD11621FF54}"/>
    <cellStyle name="Comma 10 2 2" xfId="29" xr:uid="{A5B95246-744D-4369-B4BC-4C7D0AF709BB}"/>
    <cellStyle name="Comma 10 5" xfId="4" xr:uid="{0E6B5258-C9B3-4D67-84D5-08681B45BD7D}"/>
    <cellStyle name="Comma 11 4" xfId="17" xr:uid="{39DA53B7-0AF2-43AC-BF8B-9AA9FAD46455}"/>
    <cellStyle name="Comma 12" xfId="13" xr:uid="{C626FFE4-0C93-4512-8458-90E95482C234}"/>
    <cellStyle name="Comma 2" xfId="20" xr:uid="{98062954-0752-433B-BC15-04633E0BB135}"/>
    <cellStyle name="Comma 2 2" xfId="21" xr:uid="{96516760-9913-4BF2-9240-4F5ACA807352}"/>
    <cellStyle name="Comma 2 3" xfId="8" xr:uid="{A611CDCC-D75B-4D29-96F2-181B2304F5CB}"/>
    <cellStyle name="Comma 2 4" xfId="25" xr:uid="{37102D26-DFFD-4DD6-AB8D-63BF03B3C2D7}"/>
    <cellStyle name="Comma 2 5" xfId="35" xr:uid="{2A6FBE78-C8E5-476F-9852-0D7804AF6668}"/>
    <cellStyle name="Comma 2 5 2" xfId="37" xr:uid="{379BED24-8C14-4F2D-9BC1-04D431E2697E}"/>
    <cellStyle name="Comma 24" xfId="42" xr:uid="{7202BCAE-D692-4751-A9D1-97166B3C790B}"/>
    <cellStyle name="Comma 3" xfId="6" xr:uid="{DD12A3E6-850C-4795-A497-074F2B703D37}"/>
    <cellStyle name="Comma 4" xfId="24" xr:uid="{5E3EE7C7-B1C1-40A2-B053-EC4A3BA75810}"/>
    <cellStyle name="Comma 8" xfId="10" xr:uid="{DF205CDC-F382-4D45-BFC7-DDA133420742}"/>
    <cellStyle name="Currency" xfId="44" builtinId="4"/>
    <cellStyle name="Currency 2" xfId="22" xr:uid="{C5967FF5-141B-4BEC-B732-7C394EAC7B01}"/>
    <cellStyle name="Currency 3" xfId="31" xr:uid="{8579A09A-45D1-4E6D-AC9A-A5635A9C6404}"/>
    <cellStyle name="Currency 5 2 2 2" xfId="30" xr:uid="{11C4E234-D9BF-4D7D-9488-92B5091361DC}"/>
    <cellStyle name="Normal" xfId="0" builtinId="0"/>
    <cellStyle name="Normal 10 2 2 3" xfId="27" xr:uid="{DA7EA3CD-1FF1-458A-9D9A-5EB5509CCB2B}"/>
    <cellStyle name="Normal 10 3 27" xfId="3" xr:uid="{CC702B1D-1EF2-4CF4-9ECA-5F9F27ECFC74}"/>
    <cellStyle name="Normal 12 28" xfId="16" xr:uid="{C06A01F7-CFC5-4179-B0C9-6E52484F3210}"/>
    <cellStyle name="Normal 2" xfId="7" xr:uid="{B7200816-4AE8-40D4-8976-9E7B2CFFEF5A}"/>
    <cellStyle name="Normal 2 10" xfId="12" xr:uid="{221F46BE-D964-49DA-882E-E85F967F7B58}"/>
    <cellStyle name="Normal 2 2" xfId="26" xr:uid="{E77ED0BB-DE64-48D0-9453-0E16E5A0F586}"/>
    <cellStyle name="Normal 2 2 2" xfId="36" xr:uid="{A1094241-CA7F-4978-8121-8B972C3B08C0}"/>
    <cellStyle name="Normal 2 3" xfId="33" xr:uid="{223A1CFC-068D-4479-96FD-75EAAE7C3258}"/>
    <cellStyle name="Normal 3" xfId="19" xr:uid="{544F3551-1D2C-4DBB-BC73-360AC10C51A1}"/>
    <cellStyle name="Normal 3 2" xfId="23" xr:uid="{C264172E-DAC5-4AB1-BFE0-ACD98CE78087}"/>
    <cellStyle name="Normal 333" xfId="41" xr:uid="{6968E5F2-E878-4D13-A42F-2BCD1E8C9038}"/>
    <cellStyle name="Normal 4" xfId="40" xr:uid="{B5B5990A-53C1-4C55-ABAD-DB649400A57E}"/>
    <cellStyle name="Normal 8" xfId="9" xr:uid="{ABE1BE53-455B-42AA-A783-F9D5A11A9A9C}"/>
    <cellStyle name="Percent" xfId="2" builtinId="5"/>
    <cellStyle name="Percent 10" xfId="15" xr:uid="{90267AE8-E7BB-44F1-AEF3-980B142F2C1C}"/>
    <cellStyle name="Percent 11" xfId="28" xr:uid="{3F4C0E36-F6C7-4BF8-883B-09D550FE199D}"/>
    <cellStyle name="Percent 12 5" xfId="18" xr:uid="{625323EC-A3D1-4D51-81DE-95EC48979B37}"/>
    <cellStyle name="Percent 2" xfId="32" xr:uid="{704FC1CA-C7F8-487B-B498-C2A8E87634D3}"/>
    <cellStyle name="Percent 2 2" xfId="43" xr:uid="{5EC0AECA-149B-44AF-98E1-8C2B1B9547F9}"/>
    <cellStyle name="Percent 3" xfId="39" xr:uid="{FE11C3B8-1292-403C-B8CB-4F5980492CBB}"/>
    <cellStyle name="Percent 4" xfId="34" xr:uid="{8D5FD210-B87A-4F54-85F3-9F7DD3EAF100}"/>
    <cellStyle name="Percent 8" xfId="14" xr:uid="{A577EB3C-2B24-45B1-8670-75ECEC541AA1}"/>
    <cellStyle name="Percent 9 22" xfId="5" xr:uid="{AD31E738-A1EF-4BD6-AF07-FD2460BB64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21" Type="http://schemas.openxmlformats.org/officeDocument/2006/relationships/externalLink" Target="externalLinks/externalLink9.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s/Finance/Gnwkp/Corporate%20Accounting/Deferred%20Assets/2009/2009%20Fuel%20Price%20Variance%20-%20Compliant%20to%20YUB2009-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2005-2006%20GTA\2005-05-09%20File%20to%20the%20Board\9_GTA%20Schedu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2005-2007%20GTA\Application\GTA%20Sched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qp\2005-06%20Main%20Estimates\2005-06%20Capital%20Main%20Estimates\New00%20Capital%20Summary%20Pages.xlw"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jirousek\2002\Capital\CSR%203rd%20Quarter\CEAR%20report(3RD%20Quarter)Working%20Cop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21%20GRA%20Compliance%20Filing%20Summary%20Tables%20-%20May%201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p2010.yec.yk.ca/Departments/Finance/Gnwkp/Corporate%20Accounting/Deferred%20Assets/2009/2009%20Fuel%20Price%20Variance%20-%20Compliant%20to%20YUB2009-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yecl/2020%20BP/Sales/AEY%2020BP%202020%20Forecast%20(unlinked%20Aug%208-201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Common\GTA-98\Phase%20II%20Refiling%20-%2010_99\Rate%20Redesign\Final%20Board%20Redesign\98%20GTA%20Phase%20II%20Rate%20Redesig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ukonenergy-my.sharepoint.com/P306/2.0/2020/4.0%20FILING%20DOCUMENT/Tab%203_Revenue%20Requirement/Working%20files/September%202020/2020-21%20GRA%20Capital%20Plan%20GRA%20WRI.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20Operating%20Plan\2003\IT%20Operating%20Pla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yecl\2020%20BP\Sales\AEY%2020BP%202020%20Forecast%20(unlinked%20Aug%208-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yukonnect.gov.yk.ca/jr/0%20Main%20Estimates/4%20Overview/2%20Appendices%20in%20Overview%20Mem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2010.yec.yk.ca/Common/GTA-98/Phase%20II%20Refiling%20-%2010_99/Rate%20Redesign/Final%20Board%20Redesign/98%20GTA%20Phase%20II%20Rate%20Redesig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mbs\Budget%20Documents%20Draft%20-%20Restricted%20To%20Data%20Entry%20Analyst\2012-13\2012-13%20O%20&amp;%20M%20Estimates\05%20Executive%20Council%20Office-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epp\AppData\Local\Microsoft\Windows\Temporary%20Internet%20Files\Content.Outlook\Q5YY0USZ\TAB-2017-03-17-LNG%20Delivery%20Log-ADM505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partments\Finance\Gnwkp\Corporate%20Reporting\Management%20Reports\2015\Special%20Requests\40M%20Mgmt%20Board%20Submission\K%20-%20Forecast%20based%20on%20Q2\Capital%20Plan%20-%20Capital%20Con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09 DFPV - Final"/>
      <sheetName val="Rebook 2009-8 impacts "/>
      <sheetName val="Sep-Dec 09 YTD $ per L adjmt"/>
      <sheetName val="AJE for 2009-8 impacts on DFPV"/>
      <sheetName val="2009 DFPV @ YUB2009-8 V2"/>
      <sheetName val="2009 DFPV using YUB2009-8 rates"/>
      <sheetName val="2009 DFPV using 2005 rates"/>
      <sheetName val="2008 DFPV @ YUB2009-8 V2"/>
      <sheetName val="2008 DFPV using YUB2009-8 rates"/>
      <sheetName val="2008 DFPV using 2005 ra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3-B-1"/>
      <sheetName val="Schedule 4-B-1"/>
      <sheetName val="Schedule 5-B-1"/>
      <sheetName val="Schedule 5-B-2"/>
      <sheetName val="Schedule 5-B-3"/>
      <sheetName val="Schedule 5-B-4"/>
      <sheetName val="Schedule 5-B-5"/>
      <sheetName val="Schedule 5-B-6"/>
      <sheetName val="Schedule 6-B-1"/>
      <sheetName val="Schedule 6-B-2"/>
      <sheetName val="Schedule 6-B-3"/>
      <sheetName val="Schedule 6-B-4"/>
      <sheetName val="Schedule 6-B-5"/>
      <sheetName val="Schedule 7-B-1 "/>
      <sheetName val="Schedule 7-B-2"/>
      <sheetName val="Schedule 7-B-3"/>
      <sheetName val="Schedule 7-B-4"/>
      <sheetName val="Schedule 7-B-5"/>
      <sheetName val="Schedule 8-B-1"/>
      <sheetName val="Schedule 9-B-1"/>
      <sheetName val="Schedule 9-B-2"/>
      <sheetName val="Schedule 10-B-1"/>
      <sheetName val="Schedule 10-B-2"/>
      <sheetName val="Schedule 10-B-3"/>
      <sheetName val="Schedule 10-B-4"/>
      <sheetName val="Schedule 10-B-5"/>
      <sheetName val="Schedule 10-B-6"/>
      <sheetName val="Schedule 11-B-1"/>
      <sheetName val="Schedule 11-B-2"/>
      <sheetName val="Schedule 11-B-3"/>
      <sheetName val="Schedule 11-B-4"/>
      <sheetName val="Schedule 11-B-5"/>
      <sheetName val="Schedule 11-B-6"/>
      <sheetName val="Schedule 12-B-1"/>
      <sheetName val="Schedule 13-B-1"/>
      <sheetName val="Schedule 14-B-1"/>
      <sheetName val="Schedule 14-B-2"/>
      <sheetName val="Schedule 14-B-3"/>
      <sheetName val="Schedule 15-B-1"/>
      <sheetName val="Schedule 15-B-2"/>
      <sheetName val="Schedule 15-B-3"/>
      <sheetName val="Schedule 15-B-4"/>
      <sheetName val="Schedule 15-B-5"/>
      <sheetName val="Schedule 15-B-6"/>
      <sheetName val="Schedule 15-B-7"/>
      <sheetName val="Schedule 15-B-8"/>
      <sheetName val="Schedule 15-B-9"/>
      <sheetName val="Schedule 15-B-10"/>
      <sheetName val="Schedule 15-B-11"/>
      <sheetName val="CRITERIA1"/>
      <sheetName val="Schedule 16-B-1"/>
      <sheetName val="Schedule 16-B-2"/>
      <sheetName val="Schedule 16-B-3"/>
      <sheetName val="Schedule 16-B-4"/>
      <sheetName val="Schedule 16-B-5"/>
      <sheetName val="Schedule 17-B-1 "/>
      <sheetName val="Schedule 17-B-2"/>
      <sheetName val="Schedule 17-B-3 "/>
      <sheetName val="Schedule 17-B-4"/>
      <sheetName val="Schedule 17-B-5"/>
      <sheetName val="Schedule 18-B-1"/>
      <sheetName val="Schedule 19-B-1"/>
      <sheetName val="Schedule 19-B-2"/>
      <sheetName val="Schedule 20-B-1"/>
      <sheetName val="Schedule 20-B-2"/>
      <sheetName val="Schedule 20-B-3"/>
      <sheetName val="Schedule 20-B-4"/>
      <sheetName val="Schedule 20-B-5"/>
      <sheetName val="Schedule 20-B-6"/>
      <sheetName val="Schedule 21-B-1"/>
      <sheetName val="Schedule 21-B-2"/>
      <sheetName val="Schedule 21-B-3"/>
      <sheetName val="Schedule 21-B-4"/>
      <sheetName val="Schedule 21-B-5"/>
      <sheetName val="Schedule 21-B-6"/>
      <sheetName val="Schedule 22-B-1"/>
      <sheetName val="Schedule 22-B-2 "/>
      <sheetName val="Schedule 23-B-1"/>
      <sheetName val="Schedule 23-B-2"/>
      <sheetName val="Schedule 24-B-1"/>
      <sheetName val="Schedule 24-B-2"/>
      <sheetName val="Schedule 25-B-1"/>
      <sheetName val="Schedule 25-B-2"/>
      <sheetName val="Schedule 25-B-3"/>
      <sheetName val="Schedule 25-B-4"/>
      <sheetName val="Schedule 25-B-5"/>
      <sheetName val="Schedule 25-B-6"/>
      <sheetName val="Schedule 25-B-7"/>
      <sheetName val="Schedule 25-B-8"/>
      <sheetName val="Schedule 25-B-9"/>
      <sheetName val="Schedule 25-B-10"/>
      <sheetName val="Schedule 26-B-1"/>
      <sheetName val="Schedule 26-B-2"/>
      <sheetName val="Schedule 27-B-1"/>
      <sheetName val="Schedule 27-B-2"/>
      <sheetName val="Schedule 27-B-3"/>
      <sheetName val="Schedule 27-B-4"/>
      <sheetName val="Schedule 28-B-1"/>
      <sheetName val="Schedule 28-B-2"/>
      <sheetName val="Schedule 28-B-3"/>
      <sheetName val="Schedule 29-B-1"/>
      <sheetName val="Schedule 29-B-2"/>
      <sheetName val="Schedule 29-B-3"/>
      <sheetName val="Schedule 30-B-1"/>
      <sheetName val="Schedule 30-B-2"/>
      <sheetName val="Schedule 30-B-3"/>
      <sheetName val="Schedule 30-B-4"/>
      <sheetName val="Schedule 30-B-5"/>
      <sheetName val="Schedule 31-B-1"/>
      <sheetName val="Schedule 31-B-2"/>
      <sheetName val="Schedule 31-B-3"/>
      <sheetName val="Schedule 31-B-4"/>
      <sheetName val="Schedule 31-B-5"/>
      <sheetName val="Schedule 31-B-6"/>
      <sheetName val="Schedule 31-B-7"/>
      <sheetName val="Schedule 31-B-8"/>
      <sheetName val="Schedule 31-B-9"/>
      <sheetName val="Schedule 31-B-10"/>
      <sheetName val="Schedule 31-B-11"/>
      <sheetName val="Schedule 31-B-12"/>
      <sheetName val="Schedule 31-B-13"/>
      <sheetName val="Schedule 31-B-14"/>
      <sheetName val="Schedule 31-B-15"/>
      <sheetName val="Schedule 31-B-16"/>
      <sheetName val="Schedule 31-B-17"/>
      <sheetName val="Schedule 31-B-18"/>
      <sheetName val="Schedule 31-B-19"/>
      <sheetName val="Schedule 31-B-20"/>
      <sheetName val="Schedule 31-B-21"/>
      <sheetName val="Schedule 31-B-22"/>
      <sheetName val="Schedule 31-B-23"/>
      <sheetName val="Schedule 31-B-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3-B-1"/>
      <sheetName val="Schedule 4-B-1"/>
      <sheetName val="Schedule 5-B-1"/>
      <sheetName val="Schedule 5-B-2"/>
      <sheetName val="Schedule 5-B-3"/>
      <sheetName val="Schedule 5-B-4"/>
      <sheetName val="Schedule 5-B-5"/>
      <sheetName val="Schedule 5-B-6"/>
      <sheetName val="Schedule 6-B-1"/>
      <sheetName val="Schedule 6-B-2"/>
      <sheetName val="Schedule 6-B-3"/>
      <sheetName val="Schedule 6-B-4"/>
      <sheetName val="Schedule 6-B-5"/>
      <sheetName val="Schedule 7-B-1 "/>
      <sheetName val="Schedule 7-B-2"/>
      <sheetName val="Schedule 7-B-3"/>
      <sheetName val="Schedule 7-B-4"/>
      <sheetName val="Schedule 7-B-5"/>
      <sheetName val="Schedule 8-B-1"/>
      <sheetName val="Schedule 9-B-1"/>
      <sheetName val="Schedule 9-B-2"/>
      <sheetName val="Schedule 10-B-1"/>
      <sheetName val="Schedule 10-B-2"/>
      <sheetName val="Schedule 10-B-3"/>
      <sheetName val="Schedule 10-B-4"/>
      <sheetName val="Schedule 10-B-5"/>
      <sheetName val="Schedule 10-B-6"/>
      <sheetName val="Schedule 11-B-1"/>
      <sheetName val="Schedule 11-B-2"/>
      <sheetName val="Schedule 11-B-3"/>
      <sheetName val="Schedule 11-B-4"/>
      <sheetName val="Schedule 11-B-5"/>
      <sheetName val="Schedule 11-B-6"/>
      <sheetName val="Schedule 12-B-1"/>
      <sheetName val="Schedule 13-B-1"/>
      <sheetName val="Schedule 14-B-1"/>
      <sheetName val="Schedule 14-B-2"/>
      <sheetName val="Schedule 14-B-3"/>
      <sheetName val="Schedule 15-B-1"/>
      <sheetName val="Schedule 15-B-2"/>
      <sheetName val="Schedule 15-B-3"/>
      <sheetName val="Schedule 15-B-4"/>
      <sheetName val="Schedule 15-B-5"/>
      <sheetName val="Schedule 15-B-6"/>
      <sheetName val="Schedule 15-B-7"/>
      <sheetName val="Schedule 15-B-8"/>
      <sheetName val="Schedule 15-B-9"/>
      <sheetName val="Schedule 15-B-10"/>
      <sheetName val="Schedule 15-B-11"/>
      <sheetName val="CRITERIA1"/>
      <sheetName val="Schedule 16-B-1"/>
      <sheetName val="Schedule 16-B-2"/>
      <sheetName val="Schedule 16-B-3"/>
      <sheetName val="Schedule 16-B-4"/>
      <sheetName val="Schedule 16-B-5"/>
      <sheetName val="Schedule 17-B-1 "/>
      <sheetName val="Schedule 17-B-2"/>
      <sheetName val="Schedule 17-B-3 "/>
      <sheetName val="Schedule 17-B-4"/>
      <sheetName val="Schedule 17-B-5"/>
      <sheetName val="Schedule 18-B-1"/>
      <sheetName val="Schedule 19-B-1"/>
      <sheetName val="Schedule 19-B-2"/>
      <sheetName val="Schedule 20-B-1"/>
      <sheetName val="Schedule 20-B-2"/>
      <sheetName val="Schedule 20-B-3"/>
      <sheetName val="Schedule 20-B-4"/>
      <sheetName val="Schedule 20-B-5"/>
      <sheetName val="Schedule 20-B-6"/>
      <sheetName val="Schedule 21-B-1"/>
      <sheetName val="Schedule 21-B-2"/>
      <sheetName val="Schedule 21-B-3"/>
      <sheetName val="Schedule 21-B-4"/>
      <sheetName val="Schedule 21-B-5"/>
      <sheetName val="Schedule 21-B-6"/>
      <sheetName val="Schedule 22-B-1"/>
      <sheetName val="Schedule 22-B-2 "/>
      <sheetName val="Schedule 23-B-1"/>
      <sheetName val="Schedule 23-B-2"/>
      <sheetName val="Schedule 24-B-1"/>
      <sheetName val="Schedule 24-B-2"/>
      <sheetName val="Schedule 25-B-1"/>
      <sheetName val="Schedule 25-B-2"/>
      <sheetName val="Schedule 25-B-3"/>
      <sheetName val="Schedule 25-B-4"/>
      <sheetName val="Schedule 25-B-5"/>
      <sheetName val="Schedule 25-B-6"/>
      <sheetName val="Schedule 25-B-7"/>
      <sheetName val="Schedule 25-B-8"/>
      <sheetName val="Schedule 25-B-9"/>
      <sheetName val="Schedule 25-B-10"/>
      <sheetName val="Schedule 26-B-1"/>
      <sheetName val="Schedule 26-B-2"/>
      <sheetName val="Schedule 27-B-1"/>
      <sheetName val="Schedule 27-B-2"/>
      <sheetName val="Schedule 27-B-3"/>
      <sheetName val="Schedule 27-B-4"/>
      <sheetName val="Schedule 28-B-1"/>
      <sheetName val="Schedule 28-B-2"/>
      <sheetName val="Schedule 28-B-3"/>
      <sheetName val="Schedule 29-B-1"/>
      <sheetName val="Schedule 29-B-2"/>
      <sheetName val="Schedule 29-B-3"/>
      <sheetName val="Schedule 30-B-1"/>
      <sheetName val="Schedule 30-B-2"/>
      <sheetName val="Schedule 30-B-3"/>
      <sheetName val="Schedule 30-B-4"/>
      <sheetName val="Schedule 30-B-5"/>
      <sheetName val="Schedule 31-B-1"/>
      <sheetName val="Schedule 31-B-2"/>
      <sheetName val="Schedule 31-B-3"/>
      <sheetName val="Schedule 31-B-4"/>
      <sheetName val="Schedule 31-B-5"/>
      <sheetName val="Schedule 31-B-6"/>
      <sheetName val="Schedule 31-B-7"/>
      <sheetName val="Schedule 31-B-8"/>
      <sheetName val="Schedule 31-B-9"/>
      <sheetName val="Schedule 31-B-10"/>
      <sheetName val="Schedule 31-B-11"/>
      <sheetName val="Schedule 31-B-12"/>
      <sheetName val="Schedule 31-B-13"/>
      <sheetName val="Schedule 31-B-14"/>
      <sheetName val="Schedule 31-B-15"/>
      <sheetName val="Schedule 31-B-16"/>
      <sheetName val="Schedule 31-B-17"/>
      <sheetName val="Schedule 31-B-18"/>
      <sheetName val="Schedule 31-B-20"/>
      <sheetName val="Schedule 31-B-19"/>
      <sheetName val="Schedule 31-B-21"/>
      <sheetName val="Schedule 31-B-22"/>
      <sheetName val="Schedule 31-B-23"/>
      <sheetName val="Schedule 31-B-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blank"/>
      <sheetName val="contents"/>
      <sheetName val="blank (2)"/>
      <sheetName val="vote info"/>
      <sheetName val="blank (3)"/>
      <sheetName val="SUMMARY"/>
      <sheetName val="EXPEND"/>
      <sheetName val="RECOVERY"/>
      <sheetName val="TCA EXP"/>
      <sheetName val="ASSETS"/>
      <sheetName val="ALLO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Explanations"/>
      <sheetName val="Master Report"/>
      <sheetName val="Pivot Tables"/>
      <sheetName val="Core(see pg 18)"/>
      <sheetName val="FIS"/>
      <sheetName val="FS Studies"/>
      <sheetName val="Rec to BP"/>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
      <sheetName val="Table 1.1 (comparison)"/>
      <sheetName val="Table 1.2"/>
      <sheetName val="Table 1.3"/>
      <sheetName val="Table 1.1-1 -fuel"/>
      <sheetName val="Table 1.1-2"/>
      <sheetName val="Table 1.1-3"/>
      <sheetName val="Table 1.1-3 (a)"/>
      <sheetName val="Table 1.1-3 (b)"/>
      <sheetName val="Table 1.1-3 (c) LWRF"/>
      <sheetName val="Table 1.1-3 (c) i) LWRF balance"/>
      <sheetName val="Table 1.1-4"/>
      <sheetName val="Table 1.1-4a"/>
      <sheetName val="Table 1.1-4a) i)"/>
      <sheetName val="Table 1.1-4a) ii)"/>
      <sheetName val="Table 1.1-4a) iii)"/>
      <sheetName val="Table 1.1-4a) iv)"/>
      <sheetName val="Table 1.1-5"/>
      <sheetName val="Table 1.1-6"/>
      <sheetName val="Table 1.1-7"/>
      <sheetName val="Table 9"/>
      <sheetName val="Table 10"/>
      <sheetName val="Disallowed Costs-not for filing"/>
      <sheetName val="Yukon-Residen 1000 kWh bill"/>
      <sheetName val="Yukon-Commercial 2000"/>
      <sheetName val="Deferred"/>
      <sheetName val="Deferred detail"/>
      <sheetName val="Rate Case"/>
      <sheetName val="fixed asset dep"/>
      <sheetName val="Capital detailed"/>
      <sheetName val="WIP"/>
      <sheetName val="Sheet2"/>
      <sheetName val="DFPVA-Post YEC GRA 2022 "/>
      <sheetName val="2021 FPV  GRA 2017 2018 "/>
      <sheetName val="2021 FPV GRA 2021"/>
      <sheetName val="2021 LWRF term sheet"/>
      <sheetName val="Interim Rider J"/>
      <sheetName val="Monthly"/>
      <sheetName val="2021"/>
      <sheetName val="Schedule 3A"/>
      <sheetName val="Capital update impact"/>
      <sheetName val="Table 1.1 (test)"/>
      <sheetName val="S2.1 2022"/>
      <sheetName val="S2.1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09 DFPV - Final"/>
      <sheetName val="Rebook 2009-8 impacts "/>
      <sheetName val="Sep-Dec 09 YTD $ per L adjmt"/>
      <sheetName val="AJE for 2009-8 impacts on DFPV"/>
      <sheetName val="2009 DFPV @ YUB2009-8 V2"/>
      <sheetName val="2009 DFPV using YUB2009-8 rates"/>
      <sheetName val="2009 DFPV using 2005 rates"/>
      <sheetName val="2008 DFPV @ YUB2009-8 V2"/>
      <sheetName val="2008 DFPV using YUB2009-8 rates"/>
      <sheetName val="2008 DFPV using 2005 ra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sheetName val="ENER"/>
      <sheetName val="DEM"/>
      <sheetName val="TOTAL"/>
      <sheetName val="OTHER"/>
      <sheetName val="TABLES"/>
      <sheetName val="S2.1"/>
    </sheetNames>
    <sheetDataSet>
      <sheetData sheetId="0" refreshError="1"/>
      <sheetData sheetId="1" refreshError="1"/>
      <sheetData sheetId="2" refreshError="1"/>
      <sheetData sheetId="3" refreshError="1"/>
      <sheetData sheetId="4" refreshError="1"/>
      <sheetData sheetId="5">
        <row r="9">
          <cell r="B9">
            <v>1160</v>
          </cell>
          <cell r="C9">
            <v>14.65</v>
          </cell>
          <cell r="D9">
            <v>0.12139999999999999</v>
          </cell>
          <cell r="E9">
            <v>0.12820000000000001</v>
          </cell>
          <cell r="F9">
            <v>0.1399</v>
          </cell>
          <cell r="G9">
            <v>0</v>
          </cell>
          <cell r="H9">
            <v>0</v>
          </cell>
        </row>
        <row r="10">
          <cell r="B10">
            <v>1180</v>
          </cell>
          <cell r="C10">
            <v>18.47</v>
          </cell>
          <cell r="D10">
            <v>0.16470000000000001</v>
          </cell>
          <cell r="E10">
            <v>0.17469999999999999</v>
          </cell>
          <cell r="F10">
            <v>0.1885</v>
          </cell>
          <cell r="G10">
            <v>0</v>
          </cell>
          <cell r="H10">
            <v>0</v>
          </cell>
        </row>
        <row r="11">
          <cell r="B11">
            <v>1260</v>
          </cell>
          <cell r="C11">
            <v>14.65</v>
          </cell>
          <cell r="D11">
            <v>0.12139999999999999</v>
          </cell>
          <cell r="E11">
            <v>0.12820000000000001</v>
          </cell>
          <cell r="F11">
            <v>0.1399</v>
          </cell>
          <cell r="G11">
            <v>0</v>
          </cell>
          <cell r="H11">
            <v>0</v>
          </cell>
        </row>
        <row r="12">
          <cell r="B12">
            <v>1280</v>
          </cell>
          <cell r="C12">
            <v>18.47</v>
          </cell>
          <cell r="D12">
            <v>0.16470000000000001</v>
          </cell>
          <cell r="E12">
            <v>0.17469999999999999</v>
          </cell>
          <cell r="F12">
            <v>0.1885</v>
          </cell>
          <cell r="G12">
            <v>0</v>
          </cell>
          <cell r="H12">
            <v>0</v>
          </cell>
        </row>
        <row r="13">
          <cell r="B13">
            <v>1360</v>
          </cell>
          <cell r="C13">
            <v>14.65</v>
          </cell>
          <cell r="D13">
            <v>0.12139999999999999</v>
          </cell>
          <cell r="E13">
            <v>0.12820000000000001</v>
          </cell>
          <cell r="F13">
            <v>0.1399</v>
          </cell>
          <cell r="G13">
            <v>0</v>
          </cell>
          <cell r="H13">
            <v>0</v>
          </cell>
        </row>
        <row r="14">
          <cell r="B14">
            <v>1380</v>
          </cell>
          <cell r="C14">
            <v>18.47</v>
          </cell>
          <cell r="D14">
            <v>0.16470000000000001</v>
          </cell>
          <cell r="E14">
            <v>0.17469999999999999</v>
          </cell>
          <cell r="F14">
            <v>0.1885</v>
          </cell>
          <cell r="G14">
            <v>0</v>
          </cell>
          <cell r="H14">
            <v>0</v>
          </cell>
        </row>
        <row r="15">
          <cell r="B15">
            <v>1460</v>
          </cell>
          <cell r="C15">
            <v>14.65</v>
          </cell>
          <cell r="D15">
            <v>0.12139999999999999</v>
          </cell>
          <cell r="E15">
            <v>0.12820000000000001</v>
          </cell>
          <cell r="F15">
            <v>0.30769999999999997</v>
          </cell>
          <cell r="G15">
            <v>0</v>
          </cell>
          <cell r="H15">
            <v>0</v>
          </cell>
        </row>
        <row r="16">
          <cell r="B16">
            <v>1480</v>
          </cell>
          <cell r="C16">
            <v>18.47</v>
          </cell>
          <cell r="D16">
            <v>0.16470000000000001</v>
          </cell>
          <cell r="E16">
            <v>0.17469999999999999</v>
          </cell>
          <cell r="F16">
            <v>0.41449999999999998</v>
          </cell>
          <cell r="G16">
            <v>0</v>
          </cell>
          <cell r="H16">
            <v>0</v>
          </cell>
        </row>
        <row r="17">
          <cell r="B17">
            <v>2160</v>
          </cell>
          <cell r="C17">
            <v>0</v>
          </cell>
          <cell r="D17">
            <v>0.1</v>
          </cell>
          <cell r="E17">
            <v>0.1288</v>
          </cell>
          <cell r="F17">
            <v>0.15679999999999999</v>
          </cell>
          <cell r="G17">
            <v>0.12859999999999999</v>
          </cell>
          <cell r="H17">
            <v>7.39</v>
          </cell>
        </row>
        <row r="18">
          <cell r="B18">
            <v>2170</v>
          </cell>
          <cell r="C18">
            <v>0</v>
          </cell>
          <cell r="D18">
            <v>0.1</v>
          </cell>
          <cell r="E18">
            <v>0.1288</v>
          </cell>
          <cell r="F18">
            <v>0.15679999999999999</v>
          </cell>
          <cell r="G18">
            <v>0.12859999999999999</v>
          </cell>
          <cell r="H18">
            <v>7.39</v>
          </cell>
        </row>
        <row r="19">
          <cell r="B19">
            <v>2180</v>
          </cell>
          <cell r="C19">
            <v>0</v>
          </cell>
          <cell r="D19">
            <v>0.1381</v>
          </cell>
          <cell r="E19">
            <v>0.15</v>
          </cell>
          <cell r="F19">
            <v>0.2</v>
          </cell>
          <cell r="G19">
            <v>0.12859999999999999</v>
          </cell>
          <cell r="H19">
            <v>12.31</v>
          </cell>
        </row>
        <row r="20">
          <cell r="B20">
            <v>2260</v>
          </cell>
          <cell r="C20">
            <v>0</v>
          </cell>
          <cell r="D20">
            <v>0.1</v>
          </cell>
          <cell r="E20">
            <v>0.1288</v>
          </cell>
          <cell r="F20">
            <v>0.15679999999999999</v>
          </cell>
          <cell r="G20">
            <v>0.1522</v>
          </cell>
          <cell r="H20">
            <v>7.39</v>
          </cell>
        </row>
        <row r="21">
          <cell r="B21">
            <v>2280</v>
          </cell>
          <cell r="C21">
            <v>0</v>
          </cell>
          <cell r="D21">
            <v>0.1381</v>
          </cell>
          <cell r="E21">
            <v>0.15</v>
          </cell>
          <cell r="F21">
            <v>0.2</v>
          </cell>
          <cell r="G21">
            <v>0.1522</v>
          </cell>
          <cell r="H21">
            <v>12.31</v>
          </cell>
        </row>
        <row r="22">
          <cell r="B22">
            <v>2360</v>
          </cell>
          <cell r="C22">
            <v>0</v>
          </cell>
          <cell r="D22">
            <v>0.1</v>
          </cell>
          <cell r="E22">
            <v>0.1288</v>
          </cell>
          <cell r="F22">
            <v>0.15679999999999999</v>
          </cell>
          <cell r="G22">
            <v>0.12859999999999999</v>
          </cell>
          <cell r="H22">
            <v>7.39</v>
          </cell>
        </row>
        <row r="23">
          <cell r="B23">
            <v>2370</v>
          </cell>
          <cell r="C23">
            <v>0</v>
          </cell>
          <cell r="D23">
            <v>0.1</v>
          </cell>
          <cell r="E23">
            <v>0.1288</v>
          </cell>
          <cell r="F23">
            <v>0.15679999999999999</v>
          </cell>
          <cell r="G23">
            <v>0.12859999999999999</v>
          </cell>
          <cell r="H23">
            <v>7.39</v>
          </cell>
        </row>
        <row r="24">
          <cell r="B24">
            <v>2380</v>
          </cell>
          <cell r="C24">
            <v>0</v>
          </cell>
          <cell r="D24">
            <v>0.1381</v>
          </cell>
          <cell r="E24">
            <v>0.15</v>
          </cell>
          <cell r="F24">
            <v>0.2</v>
          </cell>
          <cell r="G24">
            <v>0.12859999999999999</v>
          </cell>
          <cell r="H24">
            <v>12.31</v>
          </cell>
        </row>
        <row r="25">
          <cell r="B25">
            <v>2460</v>
          </cell>
          <cell r="C25">
            <v>0</v>
          </cell>
          <cell r="D25">
            <v>0.1</v>
          </cell>
          <cell r="E25">
            <v>0.1288</v>
          </cell>
          <cell r="F25">
            <v>0.15679999999999999</v>
          </cell>
          <cell r="G25">
            <v>0.31719999999999998</v>
          </cell>
          <cell r="H25">
            <v>7.39</v>
          </cell>
        </row>
        <row r="26">
          <cell r="B26">
            <v>2480</v>
          </cell>
          <cell r="C26">
            <v>0</v>
          </cell>
          <cell r="D26">
            <v>0.1381</v>
          </cell>
          <cell r="E26">
            <v>0.15</v>
          </cell>
          <cell r="F26">
            <v>0.2</v>
          </cell>
          <cell r="G26">
            <v>0.31719999999999998</v>
          </cell>
          <cell r="H26">
            <v>12.31</v>
          </cell>
        </row>
        <row r="27">
          <cell r="B27">
            <v>6410</v>
          </cell>
          <cell r="C27">
            <v>9.9600000000000009</v>
          </cell>
        </row>
        <row r="28">
          <cell r="B28">
            <v>6120</v>
          </cell>
          <cell r="C28">
            <v>20.23</v>
          </cell>
        </row>
        <row r="29">
          <cell r="B29">
            <v>6430</v>
          </cell>
          <cell r="C29">
            <v>12.1</v>
          </cell>
        </row>
        <row r="30">
          <cell r="B30">
            <v>6140</v>
          </cell>
          <cell r="C30">
            <v>12.79</v>
          </cell>
        </row>
        <row r="31">
          <cell r="B31">
            <v>6180</v>
          </cell>
          <cell r="C31">
            <v>20.23</v>
          </cell>
        </row>
        <row r="32">
          <cell r="B32">
            <v>6190</v>
          </cell>
          <cell r="C32">
            <v>27.67</v>
          </cell>
        </row>
        <row r="33">
          <cell r="B33">
            <v>6360</v>
          </cell>
          <cell r="C33">
            <v>15.27</v>
          </cell>
        </row>
        <row r="34">
          <cell r="B34">
            <v>6580</v>
          </cell>
          <cell r="C34">
            <v>21.5</v>
          </cell>
        </row>
        <row r="35">
          <cell r="B35">
            <v>6590</v>
          </cell>
          <cell r="C35">
            <v>28.94</v>
          </cell>
        </row>
        <row r="36">
          <cell r="B36">
            <v>6640</v>
          </cell>
          <cell r="C36">
            <v>11.3</v>
          </cell>
        </row>
        <row r="37">
          <cell r="B37">
            <v>6720</v>
          </cell>
          <cell r="C37">
            <v>19.05</v>
          </cell>
        </row>
        <row r="38">
          <cell r="B38">
            <v>6780</v>
          </cell>
          <cell r="C38">
            <v>19.05</v>
          </cell>
        </row>
        <row r="39">
          <cell r="B39">
            <v>6790</v>
          </cell>
          <cell r="C39">
            <v>29.13</v>
          </cell>
        </row>
        <row r="40">
          <cell r="B40">
            <v>6450</v>
          </cell>
          <cell r="C40">
            <v>14.92</v>
          </cell>
        </row>
        <row r="41">
          <cell r="B41">
            <v>6440</v>
          </cell>
          <cell r="C41">
            <v>12.19</v>
          </cell>
        </row>
        <row r="42">
          <cell r="B42">
            <v>6420</v>
          </cell>
          <cell r="C42">
            <v>10.36</v>
          </cell>
        </row>
        <row r="43">
          <cell r="B43">
            <v>7100</v>
          </cell>
          <cell r="C43">
            <v>17.46</v>
          </cell>
        </row>
        <row r="44">
          <cell r="B44">
            <v>7120</v>
          </cell>
          <cell r="C44">
            <v>12.15</v>
          </cell>
        </row>
        <row r="45">
          <cell r="B45">
            <v>7130</v>
          </cell>
          <cell r="C45">
            <v>9.81</v>
          </cell>
        </row>
        <row r="46">
          <cell r="B46">
            <v>7200</v>
          </cell>
          <cell r="C46">
            <v>21.35</v>
          </cell>
        </row>
        <row r="47">
          <cell r="B47">
            <v>7220</v>
          </cell>
          <cell r="C47">
            <v>16.2</v>
          </cell>
        </row>
        <row r="48">
          <cell r="B48">
            <v>7300</v>
          </cell>
          <cell r="C48">
            <v>28.36</v>
          </cell>
        </row>
        <row r="49">
          <cell r="B49">
            <v>7400</v>
          </cell>
          <cell r="C49">
            <v>31.32</v>
          </cell>
        </row>
        <row r="50">
          <cell r="B50">
            <v>7420</v>
          </cell>
          <cell r="C50">
            <v>21.85</v>
          </cell>
        </row>
        <row r="51">
          <cell r="B51">
            <v>7430</v>
          </cell>
          <cell r="C51">
            <v>12.63</v>
          </cell>
        </row>
        <row r="52">
          <cell r="B52">
            <v>7500</v>
          </cell>
          <cell r="C52">
            <v>14.33</v>
          </cell>
        </row>
        <row r="53">
          <cell r="B53">
            <v>7520</v>
          </cell>
          <cell r="C53">
            <v>7.95</v>
          </cell>
        </row>
        <row r="54">
          <cell r="B54">
            <v>7530</v>
          </cell>
          <cell r="C54">
            <v>9.0399999999999991</v>
          </cell>
        </row>
        <row r="55">
          <cell r="B55">
            <v>3200</v>
          </cell>
          <cell r="C55">
            <v>0</v>
          </cell>
          <cell r="D55">
            <v>7.4999999999999997E-2</v>
          </cell>
          <cell r="E55">
            <v>0</v>
          </cell>
          <cell r="F55">
            <v>0</v>
          </cell>
          <cell r="G55">
            <v>0</v>
          </cell>
          <cell r="H55">
            <v>0</v>
          </cell>
        </row>
        <row r="56">
          <cell r="B56">
            <v>4200</v>
          </cell>
          <cell r="C56">
            <v>0</v>
          </cell>
          <cell r="D56">
            <v>8.2979999999999998E-2</v>
          </cell>
          <cell r="E56">
            <v>0</v>
          </cell>
          <cell r="F56">
            <v>0</v>
          </cell>
          <cell r="G56">
            <v>0</v>
          </cell>
          <cell r="H56">
            <v>0</v>
          </cell>
        </row>
        <row r="61">
          <cell r="B61" t="str">
            <v>Carmacks</v>
          </cell>
          <cell r="C61" t="str">
            <v>Hydro</v>
          </cell>
        </row>
        <row r="62">
          <cell r="B62" t="str">
            <v>Carcross</v>
          </cell>
          <cell r="C62" t="str">
            <v>Hydro</v>
          </cell>
        </row>
        <row r="63">
          <cell r="B63" t="str">
            <v>Haines Junction</v>
          </cell>
          <cell r="C63" t="str">
            <v>Hydro</v>
          </cell>
        </row>
        <row r="64">
          <cell r="B64" t="str">
            <v>Teslin</v>
          </cell>
          <cell r="C64" t="str">
            <v>Hydro</v>
          </cell>
        </row>
        <row r="65">
          <cell r="B65" t="str">
            <v>Upper Liard</v>
          </cell>
          <cell r="C65" t="str">
            <v>Large Diesel</v>
          </cell>
        </row>
        <row r="66">
          <cell r="B66" t="str">
            <v>Destruction Bay</v>
          </cell>
          <cell r="C66" t="str">
            <v>Small Diesel</v>
          </cell>
        </row>
        <row r="67">
          <cell r="B67" t="str">
            <v>Whitehorse</v>
          </cell>
          <cell r="C67" t="str">
            <v>Hydro</v>
          </cell>
        </row>
        <row r="68">
          <cell r="B68" t="str">
            <v>Beaver Creek</v>
          </cell>
          <cell r="C68" t="str">
            <v>Small Diesel</v>
          </cell>
        </row>
        <row r="69">
          <cell r="B69" t="str">
            <v>Watson Lake</v>
          </cell>
          <cell r="C69" t="str">
            <v>Large Diesel</v>
          </cell>
        </row>
        <row r="70">
          <cell r="B70" t="str">
            <v>Old Crow</v>
          </cell>
          <cell r="C70" t="str">
            <v>Old Crow Zone</v>
          </cell>
        </row>
        <row r="71">
          <cell r="B71" t="str">
            <v>Keno City</v>
          </cell>
          <cell r="C71" t="str">
            <v>Hydro</v>
          </cell>
        </row>
        <row r="72">
          <cell r="B72" t="str">
            <v>Stewart Crossing</v>
          </cell>
          <cell r="C72" t="str">
            <v>Hydro</v>
          </cell>
        </row>
        <row r="73">
          <cell r="B73" t="str">
            <v>Lower Post B.C.</v>
          </cell>
          <cell r="C73" t="str">
            <v>Large Diesel</v>
          </cell>
        </row>
        <row r="74">
          <cell r="B74" t="str">
            <v>Ross River</v>
          </cell>
          <cell r="C74" t="str">
            <v>Hydro</v>
          </cell>
        </row>
        <row r="75">
          <cell r="B75" t="str">
            <v>Pelly Crossing</v>
          </cell>
          <cell r="C75" t="str">
            <v>Hydro</v>
          </cell>
        </row>
        <row r="76">
          <cell r="B76" t="str">
            <v>Swift River</v>
          </cell>
          <cell r="C76" t="str">
            <v>Small Diesel</v>
          </cell>
        </row>
        <row r="77">
          <cell r="B77" t="str">
            <v>Tagish</v>
          </cell>
          <cell r="C77" t="str">
            <v>Hydro</v>
          </cell>
        </row>
        <row r="78">
          <cell r="B78" t="str">
            <v>Marsh Lake</v>
          </cell>
          <cell r="C78" t="str">
            <v>Hydro</v>
          </cell>
        </row>
        <row r="79">
          <cell r="B79" t="str">
            <v>Deep Creek</v>
          </cell>
          <cell r="C79" t="str">
            <v>Hydro</v>
          </cell>
        </row>
        <row r="80">
          <cell r="B80" t="str">
            <v>Minto Landing</v>
          </cell>
          <cell r="C80" t="str">
            <v>Hydro</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2016"/>
      <sheetName val="Sept 20 Meeting"/>
      <sheetName val="CF PT"/>
      <sheetName val="Mgmt Board Category"/>
      <sheetName val="Data"/>
      <sheetName val="Plan"/>
      <sheetName val="Amortization Period"/>
      <sheetName val="2018 5 Yr Plan"/>
      <sheetName val="2017 Asset_10 yr plan"/>
      <sheetName val="2017 Planning Projects"/>
      <sheetName val="2018 5 Yr Planning"/>
      <sheetName val="PT2017"/>
      <sheetName val="Closings"/>
      <sheetName val="Monthly Spending"/>
      <sheetName val="Drop Downs"/>
      <sheetName val="Rate Base Additions"/>
      <sheetName val="CF Forecast"/>
      <sheetName val="DSM"/>
      <sheetName val="DSM GRA"/>
      <sheetName val="5.2 (original)"/>
    </sheetNames>
    <sheetDataSet>
      <sheetData sheetId="0"/>
      <sheetData sheetId="1"/>
      <sheetData sheetId="2"/>
      <sheetData sheetId="3"/>
      <sheetData sheetId="4"/>
      <sheetData sheetId="5"/>
      <sheetData sheetId="6"/>
      <sheetData sheetId="7"/>
      <sheetData sheetId="8"/>
      <sheetData sheetId="9">
        <row r="1">
          <cell r="D1">
            <v>2.3599999999999999E-2</v>
          </cell>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Usage Summary"/>
      <sheetName val="Projects"/>
      <sheetName val="Mainframe"/>
      <sheetName val="Distributed"/>
      <sheetName val="User ID Fees"/>
      <sheetName val="Hardware"/>
      <sheetName val="Service Requests"/>
      <sheetName val="Voice"/>
      <sheetName val="WAN"/>
      <sheetName val="XEROX"/>
      <sheetName val="Pricing Schedule"/>
      <sheetName val="WAN Charges"/>
      <sheetName val="Dist. Application Fe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sheetName val="ENER"/>
      <sheetName val="DEM"/>
      <sheetName val="TOTAL"/>
      <sheetName val="OTHER"/>
      <sheetName val="TABLES"/>
      <sheetName val="S2.1"/>
    </sheetNames>
    <sheetDataSet>
      <sheetData sheetId="0"/>
      <sheetData sheetId="1" refreshError="1"/>
      <sheetData sheetId="2" refreshError="1"/>
      <sheetData sheetId="3" refreshError="1"/>
      <sheetData sheetId="4" refreshError="1"/>
      <sheetData sheetId="5">
        <row r="9">
          <cell r="B9">
            <v>1160</v>
          </cell>
          <cell r="C9">
            <v>14.65</v>
          </cell>
          <cell r="D9">
            <v>0.12139999999999999</v>
          </cell>
          <cell r="E9">
            <v>0.12820000000000001</v>
          </cell>
          <cell r="F9">
            <v>0.1399</v>
          </cell>
          <cell r="G9">
            <v>0</v>
          </cell>
          <cell r="H9">
            <v>0</v>
          </cell>
        </row>
        <row r="10">
          <cell r="B10">
            <v>1180</v>
          </cell>
          <cell r="C10">
            <v>18.47</v>
          </cell>
          <cell r="D10">
            <v>0.16470000000000001</v>
          </cell>
          <cell r="E10">
            <v>0.17469999999999999</v>
          </cell>
          <cell r="F10">
            <v>0.1885</v>
          </cell>
          <cell r="G10">
            <v>0</v>
          </cell>
          <cell r="H10">
            <v>0</v>
          </cell>
        </row>
        <row r="11">
          <cell r="B11">
            <v>1260</v>
          </cell>
          <cell r="C11">
            <v>14.65</v>
          </cell>
          <cell r="D11">
            <v>0.12139999999999999</v>
          </cell>
          <cell r="E11">
            <v>0.12820000000000001</v>
          </cell>
          <cell r="F11">
            <v>0.1399</v>
          </cell>
          <cell r="G11">
            <v>0</v>
          </cell>
          <cell r="H11">
            <v>0</v>
          </cell>
        </row>
        <row r="12">
          <cell r="B12">
            <v>1280</v>
          </cell>
          <cell r="C12">
            <v>18.47</v>
          </cell>
          <cell r="D12">
            <v>0.16470000000000001</v>
          </cell>
          <cell r="E12">
            <v>0.17469999999999999</v>
          </cell>
          <cell r="F12">
            <v>0.1885</v>
          </cell>
          <cell r="G12">
            <v>0</v>
          </cell>
          <cell r="H12">
            <v>0</v>
          </cell>
        </row>
        <row r="13">
          <cell r="B13">
            <v>1360</v>
          </cell>
          <cell r="C13">
            <v>14.65</v>
          </cell>
          <cell r="D13">
            <v>0.12139999999999999</v>
          </cell>
          <cell r="E13">
            <v>0.12820000000000001</v>
          </cell>
          <cell r="F13">
            <v>0.1399</v>
          </cell>
          <cell r="G13">
            <v>0</v>
          </cell>
          <cell r="H13">
            <v>0</v>
          </cell>
        </row>
        <row r="14">
          <cell r="B14">
            <v>1380</v>
          </cell>
          <cell r="C14">
            <v>18.47</v>
          </cell>
          <cell r="D14">
            <v>0.16470000000000001</v>
          </cell>
          <cell r="E14">
            <v>0.17469999999999999</v>
          </cell>
          <cell r="F14">
            <v>0.1885</v>
          </cell>
          <cell r="G14">
            <v>0</v>
          </cell>
          <cell r="H14">
            <v>0</v>
          </cell>
        </row>
        <row r="15">
          <cell r="B15">
            <v>1460</v>
          </cell>
          <cell r="C15">
            <v>14.65</v>
          </cell>
          <cell r="D15">
            <v>0.12139999999999999</v>
          </cell>
          <cell r="E15">
            <v>0.12820000000000001</v>
          </cell>
          <cell r="F15">
            <v>0.30769999999999997</v>
          </cell>
          <cell r="G15">
            <v>0</v>
          </cell>
          <cell r="H15">
            <v>0</v>
          </cell>
        </row>
        <row r="16">
          <cell r="B16">
            <v>1480</v>
          </cell>
          <cell r="C16">
            <v>18.47</v>
          </cell>
          <cell r="D16">
            <v>0.16470000000000001</v>
          </cell>
          <cell r="E16">
            <v>0.17469999999999999</v>
          </cell>
          <cell r="F16">
            <v>0.41449999999999998</v>
          </cell>
          <cell r="G16">
            <v>0</v>
          </cell>
          <cell r="H16">
            <v>0</v>
          </cell>
        </row>
        <row r="17">
          <cell r="B17">
            <v>2160</v>
          </cell>
          <cell r="C17">
            <v>0</v>
          </cell>
          <cell r="D17">
            <v>0.1</v>
          </cell>
          <cell r="E17">
            <v>0.1288</v>
          </cell>
          <cell r="F17">
            <v>0.15679999999999999</v>
          </cell>
          <cell r="G17">
            <v>0.12859999999999999</v>
          </cell>
          <cell r="H17">
            <v>7.39</v>
          </cell>
        </row>
        <row r="18">
          <cell r="B18">
            <v>2170</v>
          </cell>
          <cell r="C18">
            <v>0</v>
          </cell>
          <cell r="D18">
            <v>0.1</v>
          </cell>
          <cell r="E18">
            <v>0.1288</v>
          </cell>
          <cell r="F18">
            <v>0.15679999999999999</v>
          </cell>
          <cell r="G18">
            <v>0.12859999999999999</v>
          </cell>
          <cell r="H18">
            <v>7.39</v>
          </cell>
        </row>
        <row r="19">
          <cell r="B19">
            <v>2180</v>
          </cell>
          <cell r="C19">
            <v>0</v>
          </cell>
          <cell r="D19">
            <v>0.1381</v>
          </cell>
          <cell r="E19">
            <v>0.15</v>
          </cell>
          <cell r="F19">
            <v>0.2</v>
          </cell>
          <cell r="G19">
            <v>0.12859999999999999</v>
          </cell>
          <cell r="H19">
            <v>12.31</v>
          </cell>
        </row>
        <row r="20">
          <cell r="B20">
            <v>2260</v>
          </cell>
          <cell r="C20">
            <v>0</v>
          </cell>
          <cell r="D20">
            <v>0.1</v>
          </cell>
          <cell r="E20">
            <v>0.1288</v>
          </cell>
          <cell r="F20">
            <v>0.15679999999999999</v>
          </cell>
          <cell r="G20">
            <v>0.1522</v>
          </cell>
          <cell r="H20">
            <v>7.39</v>
          </cell>
        </row>
        <row r="21">
          <cell r="B21">
            <v>2280</v>
          </cell>
          <cell r="C21">
            <v>0</v>
          </cell>
          <cell r="D21">
            <v>0.1381</v>
          </cell>
          <cell r="E21">
            <v>0.15</v>
          </cell>
          <cell r="F21">
            <v>0.2</v>
          </cell>
          <cell r="G21">
            <v>0.1522</v>
          </cell>
          <cell r="H21">
            <v>12.31</v>
          </cell>
        </row>
        <row r="22">
          <cell r="B22">
            <v>2360</v>
          </cell>
          <cell r="C22">
            <v>0</v>
          </cell>
          <cell r="D22">
            <v>0.1</v>
          </cell>
          <cell r="E22">
            <v>0.1288</v>
          </cell>
          <cell r="F22">
            <v>0.15679999999999999</v>
          </cell>
          <cell r="G22">
            <v>0.12859999999999999</v>
          </cell>
          <cell r="H22">
            <v>7.39</v>
          </cell>
        </row>
        <row r="23">
          <cell r="B23">
            <v>2370</v>
          </cell>
          <cell r="C23">
            <v>0</v>
          </cell>
          <cell r="D23">
            <v>0.1</v>
          </cell>
          <cell r="E23">
            <v>0.1288</v>
          </cell>
          <cell r="F23">
            <v>0.15679999999999999</v>
          </cell>
          <cell r="G23">
            <v>0.12859999999999999</v>
          </cell>
          <cell r="H23">
            <v>7.39</v>
          </cell>
        </row>
        <row r="24">
          <cell r="B24">
            <v>2380</v>
          </cell>
          <cell r="C24">
            <v>0</v>
          </cell>
          <cell r="D24">
            <v>0.1381</v>
          </cell>
          <cell r="E24">
            <v>0.15</v>
          </cell>
          <cell r="F24">
            <v>0.2</v>
          </cell>
          <cell r="G24">
            <v>0.12859999999999999</v>
          </cell>
          <cell r="H24">
            <v>12.31</v>
          </cell>
        </row>
        <row r="25">
          <cell r="B25">
            <v>2460</v>
          </cell>
          <cell r="C25">
            <v>0</v>
          </cell>
          <cell r="D25">
            <v>0.1</v>
          </cell>
          <cell r="E25">
            <v>0.1288</v>
          </cell>
          <cell r="F25">
            <v>0.15679999999999999</v>
          </cell>
          <cell r="G25">
            <v>0.31719999999999998</v>
          </cell>
          <cell r="H25">
            <v>7.39</v>
          </cell>
        </row>
        <row r="26">
          <cell r="B26">
            <v>2480</v>
          </cell>
          <cell r="C26">
            <v>0</v>
          </cell>
          <cell r="D26">
            <v>0.1381</v>
          </cell>
          <cell r="E26">
            <v>0.15</v>
          </cell>
          <cell r="F26">
            <v>0.2</v>
          </cell>
          <cell r="G26">
            <v>0.31719999999999998</v>
          </cell>
          <cell r="H26">
            <v>12.31</v>
          </cell>
        </row>
        <row r="27">
          <cell r="B27">
            <v>6410</v>
          </cell>
          <cell r="C27">
            <v>9.9600000000000009</v>
          </cell>
          <cell r="D27">
            <v>0</v>
          </cell>
          <cell r="E27">
            <v>0</v>
          </cell>
          <cell r="F27">
            <v>0</v>
          </cell>
          <cell r="G27">
            <v>0</v>
          </cell>
          <cell r="H27">
            <v>0</v>
          </cell>
        </row>
        <row r="28">
          <cell r="B28">
            <v>6120</v>
          </cell>
          <cell r="C28">
            <v>20.23</v>
          </cell>
          <cell r="D28">
            <v>0</v>
          </cell>
          <cell r="E28">
            <v>0</v>
          </cell>
          <cell r="F28">
            <v>0</v>
          </cell>
          <cell r="G28">
            <v>0</v>
          </cell>
          <cell r="H28">
            <v>0</v>
          </cell>
        </row>
        <row r="29">
          <cell r="B29">
            <v>6430</v>
          </cell>
          <cell r="C29">
            <v>12.1</v>
          </cell>
          <cell r="D29">
            <v>0</v>
          </cell>
          <cell r="E29">
            <v>0</v>
          </cell>
          <cell r="F29">
            <v>0</v>
          </cell>
          <cell r="G29">
            <v>0</v>
          </cell>
          <cell r="H29">
            <v>0</v>
          </cell>
        </row>
        <row r="30">
          <cell r="B30">
            <v>6140</v>
          </cell>
          <cell r="C30">
            <v>12.79</v>
          </cell>
          <cell r="D30">
            <v>0</v>
          </cell>
          <cell r="E30">
            <v>0</v>
          </cell>
          <cell r="F30">
            <v>0</v>
          </cell>
          <cell r="G30">
            <v>0</v>
          </cell>
          <cell r="H30">
            <v>0</v>
          </cell>
        </row>
        <row r="31">
          <cell r="B31">
            <v>6180</v>
          </cell>
          <cell r="C31">
            <v>20.23</v>
          </cell>
          <cell r="D31">
            <v>0</v>
          </cell>
          <cell r="E31">
            <v>0</v>
          </cell>
          <cell r="F31">
            <v>0</v>
          </cell>
          <cell r="G31">
            <v>0</v>
          </cell>
          <cell r="H31">
            <v>0</v>
          </cell>
        </row>
        <row r="32">
          <cell r="B32">
            <v>6190</v>
          </cell>
          <cell r="C32">
            <v>27.67</v>
          </cell>
          <cell r="D32">
            <v>0</v>
          </cell>
          <cell r="E32">
            <v>0</v>
          </cell>
          <cell r="F32">
            <v>0</v>
          </cell>
          <cell r="G32">
            <v>0</v>
          </cell>
          <cell r="H32">
            <v>0</v>
          </cell>
        </row>
        <row r="33">
          <cell r="B33">
            <v>6360</v>
          </cell>
          <cell r="C33">
            <v>15.27</v>
          </cell>
          <cell r="D33">
            <v>0</v>
          </cell>
          <cell r="E33">
            <v>0</v>
          </cell>
          <cell r="F33">
            <v>0</v>
          </cell>
          <cell r="G33">
            <v>0</v>
          </cell>
          <cell r="H33">
            <v>0</v>
          </cell>
        </row>
        <row r="34">
          <cell r="B34">
            <v>6580</v>
          </cell>
          <cell r="C34">
            <v>21.5</v>
          </cell>
          <cell r="D34">
            <v>0</v>
          </cell>
          <cell r="E34">
            <v>0</v>
          </cell>
          <cell r="F34">
            <v>0</v>
          </cell>
          <cell r="G34">
            <v>0</v>
          </cell>
          <cell r="H34">
            <v>0</v>
          </cell>
        </row>
        <row r="35">
          <cell r="B35">
            <v>6590</v>
          </cell>
          <cell r="C35">
            <v>28.94</v>
          </cell>
          <cell r="D35">
            <v>0</v>
          </cell>
          <cell r="E35">
            <v>0</v>
          </cell>
          <cell r="F35">
            <v>0</v>
          </cell>
          <cell r="G35">
            <v>0</v>
          </cell>
          <cell r="H35">
            <v>0</v>
          </cell>
        </row>
        <row r="36">
          <cell r="B36">
            <v>6640</v>
          </cell>
          <cell r="C36">
            <v>11.3</v>
          </cell>
          <cell r="D36">
            <v>0</v>
          </cell>
          <cell r="E36">
            <v>0</v>
          </cell>
          <cell r="F36">
            <v>0</v>
          </cell>
          <cell r="G36">
            <v>0</v>
          </cell>
          <cell r="H36">
            <v>0</v>
          </cell>
        </row>
        <row r="37">
          <cell r="B37">
            <v>6720</v>
          </cell>
          <cell r="C37">
            <v>19.05</v>
          </cell>
          <cell r="D37">
            <v>0</v>
          </cell>
          <cell r="E37">
            <v>0</v>
          </cell>
          <cell r="F37">
            <v>0</v>
          </cell>
          <cell r="G37">
            <v>0</v>
          </cell>
          <cell r="H37">
            <v>0</v>
          </cell>
        </row>
        <row r="38">
          <cell r="B38">
            <v>6780</v>
          </cell>
          <cell r="C38">
            <v>19.05</v>
          </cell>
          <cell r="D38">
            <v>0</v>
          </cell>
          <cell r="E38">
            <v>0</v>
          </cell>
          <cell r="F38">
            <v>0</v>
          </cell>
          <cell r="G38">
            <v>0</v>
          </cell>
          <cell r="H38">
            <v>0</v>
          </cell>
        </row>
        <row r="39">
          <cell r="B39">
            <v>6790</v>
          </cell>
          <cell r="C39">
            <v>29.13</v>
          </cell>
          <cell r="D39">
            <v>0</v>
          </cell>
          <cell r="E39">
            <v>0</v>
          </cell>
          <cell r="F39">
            <v>0</v>
          </cell>
          <cell r="G39">
            <v>0</v>
          </cell>
          <cell r="H39">
            <v>0</v>
          </cell>
        </row>
        <row r="40">
          <cell r="B40">
            <v>6450</v>
          </cell>
          <cell r="C40">
            <v>14.92</v>
          </cell>
          <cell r="D40">
            <v>0</v>
          </cell>
          <cell r="E40">
            <v>0</v>
          </cell>
          <cell r="F40">
            <v>0</v>
          </cell>
          <cell r="G40">
            <v>0</v>
          </cell>
          <cell r="H40">
            <v>0</v>
          </cell>
        </row>
        <row r="41">
          <cell r="B41">
            <v>6440</v>
          </cell>
          <cell r="C41">
            <v>12.19</v>
          </cell>
          <cell r="D41">
            <v>0</v>
          </cell>
          <cell r="E41">
            <v>0</v>
          </cell>
          <cell r="F41">
            <v>0</v>
          </cell>
          <cell r="G41">
            <v>0</v>
          </cell>
          <cell r="H41">
            <v>0</v>
          </cell>
        </row>
        <row r="42">
          <cell r="B42">
            <v>6420</v>
          </cell>
          <cell r="C42">
            <v>10.36</v>
          </cell>
          <cell r="D42">
            <v>0</v>
          </cell>
          <cell r="E42">
            <v>0</v>
          </cell>
          <cell r="F42">
            <v>0</v>
          </cell>
          <cell r="G42">
            <v>0</v>
          </cell>
          <cell r="H42">
            <v>0</v>
          </cell>
        </row>
        <row r="43">
          <cell r="B43">
            <v>7100</v>
          </cell>
          <cell r="C43">
            <v>17.46</v>
          </cell>
          <cell r="D43">
            <v>0</v>
          </cell>
          <cell r="E43">
            <v>0</v>
          </cell>
          <cell r="F43">
            <v>0</v>
          </cell>
          <cell r="G43">
            <v>0</v>
          </cell>
          <cell r="H43">
            <v>0</v>
          </cell>
        </row>
        <row r="44">
          <cell r="B44">
            <v>7120</v>
          </cell>
          <cell r="C44">
            <v>12.15</v>
          </cell>
          <cell r="D44">
            <v>0</v>
          </cell>
          <cell r="E44">
            <v>0</v>
          </cell>
          <cell r="F44">
            <v>0</v>
          </cell>
          <cell r="G44">
            <v>0</v>
          </cell>
          <cell r="H44">
            <v>0</v>
          </cell>
        </row>
        <row r="45">
          <cell r="B45">
            <v>7130</v>
          </cell>
          <cell r="C45">
            <v>9.81</v>
          </cell>
          <cell r="D45">
            <v>0</v>
          </cell>
          <cell r="E45">
            <v>0</v>
          </cell>
          <cell r="F45">
            <v>0</v>
          </cell>
          <cell r="G45">
            <v>0</v>
          </cell>
          <cell r="H45">
            <v>0</v>
          </cell>
        </row>
        <row r="46">
          <cell r="B46">
            <v>7200</v>
          </cell>
          <cell r="C46">
            <v>21.35</v>
          </cell>
          <cell r="D46">
            <v>0</v>
          </cell>
          <cell r="E46">
            <v>0</v>
          </cell>
          <cell r="F46">
            <v>0</v>
          </cell>
          <cell r="G46">
            <v>0</v>
          </cell>
          <cell r="H46">
            <v>0</v>
          </cell>
        </row>
        <row r="47">
          <cell r="B47">
            <v>7220</v>
          </cell>
          <cell r="C47">
            <v>16.2</v>
          </cell>
          <cell r="D47">
            <v>0</v>
          </cell>
          <cell r="E47">
            <v>0</v>
          </cell>
          <cell r="F47">
            <v>0</v>
          </cell>
          <cell r="G47">
            <v>0</v>
          </cell>
          <cell r="H47">
            <v>0</v>
          </cell>
        </row>
        <row r="48">
          <cell r="B48">
            <v>7300</v>
          </cell>
          <cell r="C48">
            <v>28.36</v>
          </cell>
          <cell r="D48">
            <v>0</v>
          </cell>
          <cell r="E48">
            <v>0</v>
          </cell>
          <cell r="F48">
            <v>0</v>
          </cell>
          <cell r="G48">
            <v>0</v>
          </cell>
          <cell r="H48">
            <v>0</v>
          </cell>
        </row>
        <row r="49">
          <cell r="B49">
            <v>7400</v>
          </cell>
          <cell r="C49">
            <v>31.32</v>
          </cell>
          <cell r="D49">
            <v>0</v>
          </cell>
          <cell r="E49">
            <v>0</v>
          </cell>
          <cell r="F49">
            <v>0</v>
          </cell>
          <cell r="G49">
            <v>0</v>
          </cell>
          <cell r="H49">
            <v>0</v>
          </cell>
        </row>
        <row r="50">
          <cell r="B50">
            <v>7420</v>
          </cell>
          <cell r="C50">
            <v>21.85</v>
          </cell>
          <cell r="D50">
            <v>0</v>
          </cell>
          <cell r="E50">
            <v>0</v>
          </cell>
          <cell r="F50">
            <v>0</v>
          </cell>
          <cell r="G50">
            <v>0</v>
          </cell>
          <cell r="H50">
            <v>0</v>
          </cell>
        </row>
        <row r="51">
          <cell r="B51">
            <v>7430</v>
          </cell>
          <cell r="C51">
            <v>12.63</v>
          </cell>
          <cell r="D51">
            <v>0</v>
          </cell>
          <cell r="E51">
            <v>0</v>
          </cell>
          <cell r="F51">
            <v>0</v>
          </cell>
          <cell r="G51">
            <v>0</v>
          </cell>
          <cell r="H51">
            <v>0</v>
          </cell>
        </row>
        <row r="52">
          <cell r="B52">
            <v>7500</v>
          </cell>
          <cell r="C52">
            <v>14.33</v>
          </cell>
          <cell r="D52">
            <v>0</v>
          </cell>
          <cell r="E52">
            <v>0</v>
          </cell>
          <cell r="F52">
            <v>0</v>
          </cell>
          <cell r="G52">
            <v>0</v>
          </cell>
          <cell r="H52">
            <v>0</v>
          </cell>
        </row>
        <row r="53">
          <cell r="B53">
            <v>7520</v>
          </cell>
          <cell r="C53">
            <v>7.95</v>
          </cell>
          <cell r="D53">
            <v>0</v>
          </cell>
          <cell r="E53">
            <v>0</v>
          </cell>
          <cell r="F53">
            <v>0</v>
          </cell>
          <cell r="G53">
            <v>0</v>
          </cell>
          <cell r="H53">
            <v>0</v>
          </cell>
        </row>
        <row r="54">
          <cell r="B54">
            <v>7530</v>
          </cell>
          <cell r="C54">
            <v>9.0399999999999991</v>
          </cell>
          <cell r="D54">
            <v>0</v>
          </cell>
          <cell r="E54">
            <v>0</v>
          </cell>
          <cell r="F54">
            <v>0</v>
          </cell>
          <cell r="G54">
            <v>0</v>
          </cell>
          <cell r="H54">
            <v>0</v>
          </cell>
        </row>
        <row r="55">
          <cell r="B55">
            <v>3200</v>
          </cell>
          <cell r="C55">
            <v>0</v>
          </cell>
          <cell r="D55">
            <v>7.4999999999999997E-2</v>
          </cell>
          <cell r="E55">
            <v>0</v>
          </cell>
          <cell r="F55">
            <v>0</v>
          </cell>
          <cell r="G55">
            <v>0</v>
          </cell>
          <cell r="H55">
            <v>0</v>
          </cell>
        </row>
        <row r="56">
          <cell r="B56">
            <v>4200</v>
          </cell>
          <cell r="C56">
            <v>0</v>
          </cell>
          <cell r="D56">
            <v>8.2979999999999998E-2</v>
          </cell>
          <cell r="E56">
            <v>0</v>
          </cell>
          <cell r="F56">
            <v>0</v>
          </cell>
          <cell r="G56">
            <v>0</v>
          </cell>
          <cell r="H56">
            <v>0</v>
          </cell>
        </row>
        <row r="61">
          <cell r="B61" t="str">
            <v>Carmacks</v>
          </cell>
          <cell r="C61" t="str">
            <v>Hydro</v>
          </cell>
        </row>
        <row r="62">
          <cell r="B62" t="str">
            <v>Carcross</v>
          </cell>
          <cell r="C62" t="str">
            <v>Hydro</v>
          </cell>
        </row>
        <row r="63">
          <cell r="B63" t="str">
            <v>Haines Junction</v>
          </cell>
          <cell r="C63" t="str">
            <v>Hydro</v>
          </cell>
        </row>
        <row r="64">
          <cell r="B64" t="str">
            <v>Teslin</v>
          </cell>
          <cell r="C64" t="str">
            <v>Hydro</v>
          </cell>
        </row>
        <row r="65">
          <cell r="B65" t="str">
            <v>Upper Liard</v>
          </cell>
          <cell r="C65" t="str">
            <v>Large Diesel</v>
          </cell>
        </row>
        <row r="66">
          <cell r="B66" t="str">
            <v>Destruction Bay</v>
          </cell>
          <cell r="C66" t="str">
            <v>Small Diesel</v>
          </cell>
        </row>
        <row r="67">
          <cell r="B67" t="str">
            <v>Whitehorse</v>
          </cell>
          <cell r="C67" t="str">
            <v>Hydro</v>
          </cell>
        </row>
        <row r="68">
          <cell r="B68" t="str">
            <v>Beaver Creek</v>
          </cell>
          <cell r="C68" t="str">
            <v>Small Diesel</v>
          </cell>
        </row>
        <row r="69">
          <cell r="B69" t="str">
            <v>Watson Lake</v>
          </cell>
          <cell r="C69" t="str">
            <v>Large Diesel</v>
          </cell>
        </row>
        <row r="70">
          <cell r="B70" t="str">
            <v>Old Crow</v>
          </cell>
          <cell r="C70" t="str">
            <v>Old Crow Zone</v>
          </cell>
        </row>
        <row r="71">
          <cell r="B71" t="str">
            <v>Keno City</v>
          </cell>
          <cell r="C71" t="str">
            <v>Hydro</v>
          </cell>
        </row>
        <row r="72">
          <cell r="B72" t="str">
            <v>Stewart Crossing</v>
          </cell>
          <cell r="C72" t="str">
            <v>Hydro</v>
          </cell>
        </row>
        <row r="73">
          <cell r="B73" t="str">
            <v>Lower Post B.C.</v>
          </cell>
          <cell r="C73" t="str">
            <v>Large Diesel</v>
          </cell>
        </row>
        <row r="74">
          <cell r="B74" t="str">
            <v>Ross River</v>
          </cell>
          <cell r="C74" t="str">
            <v>Hydro</v>
          </cell>
        </row>
        <row r="75">
          <cell r="B75" t="str">
            <v>Pelly Crossing</v>
          </cell>
          <cell r="C75" t="str">
            <v>Hydro</v>
          </cell>
        </row>
        <row r="76">
          <cell r="B76" t="str">
            <v>Swift River</v>
          </cell>
          <cell r="C76" t="str">
            <v>Small Diesel</v>
          </cell>
        </row>
        <row r="77">
          <cell r="B77" t="str">
            <v>Tagish</v>
          </cell>
          <cell r="C77" t="str">
            <v>Hydro</v>
          </cell>
        </row>
        <row r="78">
          <cell r="B78" t="str">
            <v>Marsh Lake</v>
          </cell>
          <cell r="C78" t="str">
            <v>Hydro</v>
          </cell>
        </row>
        <row r="79">
          <cell r="B79" t="str">
            <v>Deep Creek</v>
          </cell>
          <cell r="C79" t="str">
            <v>Hydro</v>
          </cell>
        </row>
        <row r="80">
          <cell r="B80" t="str">
            <v>Minto Landing</v>
          </cell>
          <cell r="C80" t="str">
            <v>Hydro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
      <sheetName val="A for Supp #2 2000-01"/>
      <sheetName val="B"/>
      <sheetName val="C"/>
      <sheetName val="D"/>
      <sheetName val="E"/>
      <sheetName val="F"/>
      <sheetName val="G"/>
      <sheetName val="I"/>
      <sheetName val="J"/>
      <sheetName val="K"/>
      <sheetName val="K-2"/>
      <sheetName val="Lists"/>
      <sheetName val="Drop Dow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lank 1 (4)"/>
      <sheetName val="SUMMARY 1"/>
      <sheetName val="SUMMARY 2"/>
      <sheetName val="SUMMARY 3"/>
      <sheetName val="blank 1 (3)"/>
      <sheetName val="CORPORATE SERVICES"/>
      <sheetName val="LAND  CLAIMS AND IMPLEMENTATION"/>
      <sheetName val="INTERGOV"/>
      <sheetName val="AUDIT"/>
      <sheetName val="GOVERNANCE LIAISON &amp; CAPACITY "/>
      <sheetName val="COMMISH"/>
      <sheetName val="DAP"/>
      <sheetName val="CABINET"/>
      <sheetName val="YWBS"/>
      <sheetName val="YOUTH DIRECTORATE"/>
      <sheetName val="NORTHERN STRATEGY"/>
      <sheetName val="PLEBISCITES"/>
      <sheetName val="REVENUES"/>
      <sheetName val="TRANSFERS"/>
      <sheetName val="ASSETS"/>
      <sheetName val="blank 1 (5)"/>
      <sheetName val="RF blanck (1)"/>
      <sheetName val="blank (6)"/>
      <sheetName val="Restricted Funds (2)"/>
      <sheetName val="blank 1"/>
      <sheetName val="Sheet1"/>
      <sheetName val="blank (1)"/>
      <sheetName val="WATER BOARD SECRETARIAT"/>
      <sheetName val="blank 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
      <sheetName val="Sales Gen Actuals"/>
      <sheetName val="Summary Total"/>
      <sheetName val="Summary Source&amp;Carrier"/>
      <sheetName val="Summary Source"/>
      <sheetName val="Summary Carrier"/>
      <sheetName val="Lists"/>
      <sheetName val="LNG Properties"/>
      <sheetName val="YTD Info"/>
      <sheetName val="Sheet1"/>
      <sheetName val="Sept-16 Ferus price"/>
      <sheetName val="Dec-16 Ferus price"/>
      <sheetName val="Sept-Dec-16 Ferus price"/>
    </sheetNames>
    <sheetDataSet>
      <sheetData sheetId="0">
        <row r="31">
          <cell r="R31">
            <v>906.90499999999997</v>
          </cell>
        </row>
      </sheetData>
      <sheetData sheetId="1">
        <row r="8">
          <cell r="D8">
            <v>135300</v>
          </cell>
        </row>
      </sheetData>
      <sheetData sheetId="2">
        <row r="1">
          <cell r="C1">
            <v>2016</v>
          </cell>
        </row>
      </sheetData>
      <sheetData sheetId="3">
        <row r="16">
          <cell r="C16">
            <v>71102</v>
          </cell>
        </row>
      </sheetData>
      <sheetData sheetId="4"/>
      <sheetData sheetId="5"/>
      <sheetData sheetId="6">
        <row r="2">
          <cell r="A2" t="str">
            <v>Choose from…</v>
          </cell>
          <cell r="C2" t="str">
            <v>Choose from…</v>
          </cell>
        </row>
        <row r="3">
          <cell r="A3" t="str">
            <v>FortisBC</v>
          </cell>
          <cell r="C3" t="str">
            <v>FortisBC</v>
          </cell>
          <cell r="E3">
            <v>2016</v>
          </cell>
        </row>
        <row r="4">
          <cell r="A4" t="str">
            <v>Ventures West</v>
          </cell>
          <cell r="C4" t="str">
            <v>AltaGas</v>
          </cell>
          <cell r="E4">
            <v>2017</v>
          </cell>
        </row>
        <row r="5">
          <cell r="A5" t="str">
            <v>Cryopeak</v>
          </cell>
          <cell r="C5" t="str">
            <v>Ferus</v>
          </cell>
          <cell r="E5">
            <v>2018</v>
          </cell>
        </row>
        <row r="6">
          <cell r="A6" t="str">
            <v>Ferus</v>
          </cell>
          <cell r="C6" t="str">
            <v>New Source 1</v>
          </cell>
          <cell r="E6">
            <v>2019</v>
          </cell>
        </row>
        <row r="7">
          <cell r="A7" t="str">
            <v>AltaGas</v>
          </cell>
          <cell r="C7" t="str">
            <v>New Source 2</v>
          </cell>
          <cell r="E7">
            <v>2020</v>
          </cell>
        </row>
        <row r="8">
          <cell r="A8" t="str">
            <v>New Carrier 1</v>
          </cell>
          <cell r="C8" t="str">
            <v>New Source 3</v>
          </cell>
          <cell r="E8">
            <v>2021</v>
          </cell>
        </row>
        <row r="9">
          <cell r="A9" t="str">
            <v>New Carrier 2</v>
          </cell>
          <cell r="C9" t="str">
            <v>New Source 4</v>
          </cell>
          <cell r="E9">
            <v>2022</v>
          </cell>
        </row>
        <row r="10">
          <cell r="A10" t="str">
            <v>New Carrier 3</v>
          </cell>
          <cell r="C10" t="str">
            <v>New Source 5</v>
          </cell>
          <cell r="E10">
            <v>2023</v>
          </cell>
        </row>
        <row r="11">
          <cell r="A11" t="str">
            <v>New Carrier 4</v>
          </cell>
          <cell r="E11">
            <v>2024</v>
          </cell>
        </row>
        <row r="12">
          <cell r="A12" t="str">
            <v>New Carrier 5</v>
          </cell>
          <cell r="E12">
            <v>2025</v>
          </cell>
        </row>
      </sheetData>
      <sheetData sheetId="7">
        <row r="3">
          <cell r="B3">
            <v>438.63361775443298</v>
          </cell>
        </row>
      </sheetData>
      <sheetData sheetId="8"/>
      <sheetData sheetId="9" refreshError="1"/>
      <sheetData sheetId="10"/>
      <sheetData sheetId="11">
        <row r="10">
          <cell r="J10">
            <v>9405.5529999999999</v>
          </cell>
        </row>
      </sheetData>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ummary KPI"/>
      <sheetName val="Financial KPI"/>
      <sheetName val="KPI Explainations"/>
      <sheetName val="Assumptions"/>
      <sheetName val="Slide-LNG"/>
      <sheetName val="Slide-RB"/>
      <sheetName val="Summary"/>
      <sheetName val="BS"/>
      <sheetName val="IS"/>
      <sheetName val="Labour"/>
      <sheetName val="Non Labour"/>
      <sheetName val="Sales"/>
      <sheetName val="Generation"/>
      <sheetName val="Debt"/>
      <sheetName val="Debt Details"/>
      <sheetName val="Debt KDFN"/>
      <sheetName val="Flex Note"/>
      <sheetName val="2014 WIP PT"/>
      <sheetName val="Capital PT"/>
      <sheetName val="Capital"/>
      <sheetName val="Capital Details PT"/>
      <sheetName val="Capital Details"/>
      <sheetName val="Capital KDFN"/>
      <sheetName val="Deferred PT"/>
      <sheetName val="Deferred WIP"/>
      <sheetName val="ConstFin"/>
      <sheetName val="ConstFin (2)"/>
      <sheetName val="Financing Details"/>
      <sheetName val="2014 WIP"/>
      <sheetName val="Cash Flow"/>
      <sheetName val="Operating"/>
      <sheetName val="Investing"/>
      <sheetName val="Financing"/>
      <sheetName val="Other Rev. BP Data"/>
      <sheetName val="Revenue Analysis"/>
      <sheetName val="tb by object"/>
      <sheetName val="Cash"/>
    </sheetNames>
    <sheetDataSet>
      <sheetData sheetId="0"/>
      <sheetData sheetId="1"/>
      <sheetData sheetId="2"/>
      <sheetData sheetId="3"/>
      <sheetData sheetId="4"/>
      <sheetData sheetId="5"/>
      <sheetData sheetId="6"/>
      <sheetData sheetId="7">
        <row r="1">
          <cell r="A1">
            <v>0</v>
          </cell>
          <cell r="F1">
            <v>0</v>
          </cell>
        </row>
        <row r="2">
          <cell r="A2">
            <v>0</v>
          </cell>
          <cell r="B2" t="str">
            <v>Yukon Energy Corporation</v>
          </cell>
          <cell r="C2">
            <v>0</v>
          </cell>
          <cell r="D2">
            <v>0</v>
          </cell>
          <cell r="E2">
            <v>0</v>
          </cell>
          <cell r="F2">
            <v>0</v>
          </cell>
        </row>
        <row r="3">
          <cell r="A3">
            <v>0</v>
          </cell>
          <cell r="B3" t="str">
            <v>Balance Sheet</v>
          </cell>
          <cell r="C3">
            <v>0</v>
          </cell>
          <cell r="D3">
            <v>0</v>
          </cell>
          <cell r="E3">
            <v>0</v>
          </cell>
          <cell r="F3">
            <v>0</v>
          </cell>
        </row>
        <row r="4">
          <cell r="A4">
            <v>0</v>
          </cell>
          <cell r="B4" t="str">
            <v>($000s)</v>
          </cell>
          <cell r="C4">
            <v>0</v>
          </cell>
          <cell r="D4">
            <v>0</v>
          </cell>
          <cell r="E4">
            <v>0</v>
          </cell>
          <cell r="F4">
            <v>0</v>
          </cell>
        </row>
        <row r="5">
          <cell r="A5">
            <v>0</v>
          </cell>
          <cell r="B5">
            <v>0</v>
          </cell>
          <cell r="C5">
            <v>0</v>
          </cell>
          <cell r="D5">
            <v>0</v>
          </cell>
          <cell r="E5">
            <v>0</v>
          </cell>
          <cell r="F5">
            <v>0</v>
          </cell>
        </row>
        <row r="6">
          <cell r="A6">
            <v>0</v>
          </cell>
          <cell r="B6">
            <v>0</v>
          </cell>
          <cell r="C6">
            <v>0</v>
          </cell>
          <cell r="D6">
            <v>0</v>
          </cell>
          <cell r="E6">
            <v>0</v>
          </cell>
          <cell r="F6">
            <v>0</v>
          </cell>
        </row>
        <row r="7">
          <cell r="A7">
            <v>0</v>
          </cell>
          <cell r="B7">
            <v>0</v>
          </cell>
          <cell r="C7">
            <v>0</v>
          </cell>
          <cell r="D7">
            <v>0</v>
          </cell>
          <cell r="E7">
            <v>0</v>
          </cell>
          <cell r="F7">
            <v>0</v>
          </cell>
        </row>
        <row r="8">
          <cell r="A8">
            <v>0</v>
          </cell>
          <cell r="B8">
            <v>0</v>
          </cell>
          <cell r="C8">
            <v>0</v>
          </cell>
          <cell r="D8">
            <v>0</v>
          </cell>
          <cell r="E8">
            <v>0</v>
          </cell>
          <cell r="F8">
            <v>0</v>
          </cell>
        </row>
        <row r="9">
          <cell r="A9">
            <v>0</v>
          </cell>
          <cell r="D9">
            <v>0</v>
          </cell>
          <cell r="E9">
            <v>2014</v>
          </cell>
          <cell r="F9" t="str">
            <v>2015</v>
          </cell>
        </row>
        <row r="10">
          <cell r="A10">
            <v>0</v>
          </cell>
          <cell r="E10" t="str">
            <v>Actuals</v>
          </cell>
          <cell r="F10" t="str">
            <v>BP</v>
          </cell>
        </row>
        <row r="11">
          <cell r="A11">
            <v>0</v>
          </cell>
          <cell r="C11" t="str">
            <v>ASSETS</v>
          </cell>
          <cell r="E11">
            <v>0</v>
          </cell>
          <cell r="F11">
            <v>0</v>
          </cell>
        </row>
        <row r="12">
          <cell r="A12">
            <v>0</v>
          </cell>
          <cell r="C12" t="str">
            <v>Current assets</v>
          </cell>
          <cell r="D12">
            <v>0</v>
          </cell>
          <cell r="E12">
            <v>0</v>
          </cell>
          <cell r="F12">
            <v>0</v>
          </cell>
        </row>
        <row r="13">
          <cell r="A13">
            <v>1</v>
          </cell>
          <cell r="B13">
            <v>0</v>
          </cell>
          <cell r="C13">
            <v>0</v>
          </cell>
          <cell r="D13" t="str">
            <v>Cash and short-term investments</v>
          </cell>
          <cell r="E13">
            <v>-10798</v>
          </cell>
          <cell r="F13">
            <v>5285.1623928874851</v>
          </cell>
        </row>
        <row r="14">
          <cell r="A14">
            <v>2</v>
          </cell>
          <cell r="B14">
            <v>0</v>
          </cell>
          <cell r="C14">
            <v>0</v>
          </cell>
          <cell r="D14" t="str">
            <v>Accounts receivable</v>
          </cell>
          <cell r="E14">
            <v>7188</v>
          </cell>
          <cell r="F14">
            <v>6473</v>
          </cell>
        </row>
        <row r="15">
          <cell r="A15">
            <v>3</v>
          </cell>
          <cell r="B15">
            <v>0</v>
          </cell>
          <cell r="C15">
            <v>0</v>
          </cell>
          <cell r="D15" t="str">
            <v>Inventories</v>
          </cell>
          <cell r="E15">
            <v>3065</v>
          </cell>
          <cell r="F15">
            <v>3110</v>
          </cell>
        </row>
        <row r="16">
          <cell r="A16">
            <v>4</v>
          </cell>
          <cell r="B16">
            <v>0</v>
          </cell>
          <cell r="C16">
            <v>0</v>
          </cell>
          <cell r="D16" t="str">
            <v>Prepaid expenses</v>
          </cell>
          <cell r="E16">
            <v>719</v>
          </cell>
          <cell r="F16">
            <v>570</v>
          </cell>
        </row>
        <row r="17">
          <cell r="A17">
            <v>0</v>
          </cell>
          <cell r="B17">
            <v>0</v>
          </cell>
          <cell r="C17">
            <v>0</v>
          </cell>
          <cell r="D17">
            <v>0</v>
          </cell>
          <cell r="E17">
            <v>174</v>
          </cell>
          <cell r="F17">
            <v>15438.162392887485</v>
          </cell>
        </row>
        <row r="18">
          <cell r="A18">
            <v>0</v>
          </cell>
          <cell r="E18">
            <v>0</v>
          </cell>
          <cell r="F18">
            <v>0</v>
          </cell>
        </row>
        <row r="19">
          <cell r="A19">
            <v>8</v>
          </cell>
          <cell r="D19" t="str">
            <v>Customer contribution financing</v>
          </cell>
          <cell r="E19">
            <v>0</v>
          </cell>
          <cell r="F19">
            <v>0</v>
          </cell>
        </row>
        <row r="20">
          <cell r="A20">
            <v>0</v>
          </cell>
          <cell r="E20">
            <v>0</v>
          </cell>
          <cell r="F20">
            <v>0</v>
          </cell>
        </row>
        <row r="21">
          <cell r="A21">
            <v>10</v>
          </cell>
          <cell r="B21">
            <v>0</v>
          </cell>
          <cell r="C21" t="str">
            <v>Diesel Contingency Fund</v>
          </cell>
          <cell r="D21">
            <v>0</v>
          </cell>
          <cell r="E21">
            <v>9627</v>
          </cell>
          <cell r="F21">
            <v>12207.837607112515</v>
          </cell>
        </row>
        <row r="22">
          <cell r="A22">
            <v>0</v>
          </cell>
          <cell r="C22" t="str">
            <v>Deferred costs</v>
          </cell>
          <cell r="D22">
            <v>0</v>
          </cell>
          <cell r="E22">
            <v>0</v>
          </cell>
          <cell r="F22">
            <v>0</v>
          </cell>
        </row>
        <row r="23">
          <cell r="A23">
            <v>5</v>
          </cell>
          <cell r="B23">
            <v>0</v>
          </cell>
          <cell r="C23">
            <v>0</v>
          </cell>
          <cell r="D23" t="str">
            <v>Feasibility and relicencing costs</v>
          </cell>
          <cell r="E23">
            <v>22116</v>
          </cell>
          <cell r="F23">
            <v>24050</v>
          </cell>
        </row>
        <row r="24">
          <cell r="A24">
            <v>6</v>
          </cell>
          <cell r="B24">
            <v>0</v>
          </cell>
          <cell r="C24">
            <v>0</v>
          </cell>
          <cell r="D24" t="str">
            <v>Regulatory costs</v>
          </cell>
          <cell r="E24">
            <v>3650</v>
          </cell>
          <cell r="F24">
            <v>4085</v>
          </cell>
        </row>
        <row r="25">
          <cell r="A25">
            <v>0</v>
          </cell>
          <cell r="B25">
            <v>0</v>
          </cell>
          <cell r="C25">
            <v>0</v>
          </cell>
          <cell r="D25" t="str">
            <v>Vegetation management deferred cost</v>
          </cell>
          <cell r="E25">
            <v>917</v>
          </cell>
          <cell r="F25">
            <v>2124</v>
          </cell>
        </row>
        <row r="26">
          <cell r="A26">
            <v>7</v>
          </cell>
          <cell r="B26">
            <v>0</v>
          </cell>
          <cell r="C26">
            <v>0</v>
          </cell>
          <cell r="D26" t="str">
            <v>Dam safety review</v>
          </cell>
          <cell r="E26">
            <v>24</v>
          </cell>
          <cell r="F26">
            <v>150</v>
          </cell>
        </row>
        <row r="27">
          <cell r="A27">
            <v>0</v>
          </cell>
          <cell r="B27">
            <v>0</v>
          </cell>
          <cell r="C27">
            <v>0</v>
          </cell>
          <cell r="D27">
            <v>0</v>
          </cell>
          <cell r="E27">
            <v>26707</v>
          </cell>
          <cell r="F27">
            <v>30409</v>
          </cell>
        </row>
        <row r="28">
          <cell r="A28">
            <v>0</v>
          </cell>
          <cell r="C28" t="str">
            <v>Capital assets</v>
          </cell>
          <cell r="D28">
            <v>0</v>
          </cell>
          <cell r="E28">
            <v>0</v>
          </cell>
          <cell r="F28">
            <v>0</v>
          </cell>
        </row>
        <row r="29">
          <cell r="A29">
            <v>11</v>
          </cell>
          <cell r="B29">
            <v>0</v>
          </cell>
          <cell r="C29">
            <v>0</v>
          </cell>
          <cell r="D29" t="str">
            <v>Property, plant and equipment</v>
          </cell>
          <cell r="E29">
            <v>555553</v>
          </cell>
          <cell r="F29">
            <v>579356</v>
          </cell>
        </row>
        <row r="30">
          <cell r="A30">
            <v>12</v>
          </cell>
          <cell r="B30">
            <v>0</v>
          </cell>
          <cell r="C30">
            <v>0</v>
          </cell>
          <cell r="D30" t="str">
            <v>Accumulated amortization</v>
          </cell>
          <cell r="E30">
            <v>-121086</v>
          </cell>
          <cell r="F30">
            <v>-133579</v>
          </cell>
        </row>
        <row r="31">
          <cell r="A31">
            <v>13</v>
          </cell>
          <cell r="D31" t="str">
            <v>Contributions for plant extensions</v>
          </cell>
          <cell r="E31">
            <v>-166913</v>
          </cell>
          <cell r="F31">
            <v>-163253</v>
          </cell>
        </row>
        <row r="32">
          <cell r="A32">
            <v>0</v>
          </cell>
          <cell r="B32">
            <v>0</v>
          </cell>
          <cell r="C32">
            <v>0</v>
          </cell>
          <cell r="D32">
            <v>0</v>
          </cell>
          <cell r="E32">
            <v>267554</v>
          </cell>
          <cell r="F32">
            <v>282524</v>
          </cell>
        </row>
        <row r="33">
          <cell r="A33">
            <v>0</v>
          </cell>
          <cell r="D33">
            <v>0</v>
          </cell>
          <cell r="E33">
            <v>304062</v>
          </cell>
          <cell r="F33">
            <v>340579</v>
          </cell>
        </row>
        <row r="34">
          <cell r="A34">
            <v>0</v>
          </cell>
          <cell r="C34" t="str">
            <v>LIABILITIES</v>
          </cell>
          <cell r="D34">
            <v>0</v>
          </cell>
          <cell r="E34">
            <v>0</v>
          </cell>
          <cell r="F34">
            <v>0</v>
          </cell>
        </row>
        <row r="35">
          <cell r="A35">
            <v>0</v>
          </cell>
          <cell r="C35" t="str">
            <v>Current liabilities</v>
          </cell>
          <cell r="D35">
            <v>0</v>
          </cell>
          <cell r="E35">
            <v>0</v>
          </cell>
          <cell r="F35">
            <v>0</v>
          </cell>
        </row>
        <row r="36">
          <cell r="A36">
            <v>14</v>
          </cell>
          <cell r="B36">
            <v>0</v>
          </cell>
          <cell r="C36">
            <v>0</v>
          </cell>
          <cell r="D36" t="str">
            <v>Accounts payable</v>
          </cell>
          <cell r="E36">
            <v>15022</v>
          </cell>
          <cell r="F36">
            <v>6846</v>
          </cell>
        </row>
        <row r="37">
          <cell r="A37">
            <v>22</v>
          </cell>
          <cell r="B37">
            <v>0</v>
          </cell>
          <cell r="C37">
            <v>0</v>
          </cell>
          <cell r="D37" t="str">
            <v>Construction Financing</v>
          </cell>
          <cell r="E37">
            <v>42880</v>
          </cell>
          <cell r="F37">
            <v>30109.1433</v>
          </cell>
        </row>
        <row r="38">
          <cell r="A38">
            <v>0</v>
          </cell>
          <cell r="B38">
            <v>0</v>
          </cell>
          <cell r="C38">
            <v>0</v>
          </cell>
          <cell r="D38" t="str">
            <v>Derivative related liability</v>
          </cell>
          <cell r="E38">
            <v>213</v>
          </cell>
          <cell r="F38">
            <v>0</v>
          </cell>
        </row>
        <row r="39">
          <cell r="A39">
            <v>15</v>
          </cell>
          <cell r="B39">
            <v>0</v>
          </cell>
          <cell r="C39">
            <v>0</v>
          </cell>
          <cell r="D39" t="str">
            <v>Current portion of long-term debt</v>
          </cell>
          <cell r="E39">
            <v>72347</v>
          </cell>
          <cell r="F39">
            <v>5226.3197505218941</v>
          </cell>
        </row>
        <row r="40">
          <cell r="A40">
            <v>0</v>
          </cell>
          <cell r="B40">
            <v>0</v>
          </cell>
          <cell r="C40">
            <v>0</v>
          </cell>
          <cell r="D40">
            <v>0</v>
          </cell>
          <cell r="E40">
            <v>0</v>
          </cell>
          <cell r="F40">
            <v>0</v>
          </cell>
        </row>
        <row r="41">
          <cell r="A41">
            <v>0</v>
          </cell>
          <cell r="B41">
            <v>0</v>
          </cell>
          <cell r="D41">
            <v>0</v>
          </cell>
          <cell r="E41">
            <v>0</v>
          </cell>
          <cell r="F41">
            <v>0</v>
          </cell>
        </row>
        <row r="42">
          <cell r="A42">
            <v>0</v>
          </cell>
          <cell r="B42">
            <v>0</v>
          </cell>
          <cell r="C42">
            <v>0</v>
          </cell>
          <cell r="D42">
            <v>0</v>
          </cell>
          <cell r="E42">
            <v>0</v>
          </cell>
          <cell r="F42">
            <v>0</v>
          </cell>
        </row>
        <row r="43">
          <cell r="A43">
            <v>0</v>
          </cell>
          <cell r="E43">
            <v>130462</v>
          </cell>
          <cell r="F43">
            <v>42181.463050521888</v>
          </cell>
        </row>
        <row r="44">
          <cell r="A44">
            <v>0</v>
          </cell>
          <cell r="E44">
            <v>0</v>
          </cell>
          <cell r="F44">
            <v>0</v>
          </cell>
        </row>
        <row r="45">
          <cell r="A45">
            <v>9</v>
          </cell>
          <cell r="C45" t="str">
            <v>Long-term pension liability</v>
          </cell>
          <cell r="E45">
            <v>985</v>
          </cell>
          <cell r="F45">
            <v>5445</v>
          </cell>
        </row>
        <row r="46">
          <cell r="A46">
            <v>0</v>
          </cell>
          <cell r="C46" t="str">
            <v>Deferred revenue</v>
          </cell>
          <cell r="E46">
            <v>0</v>
          </cell>
          <cell r="F46">
            <v>0</v>
          </cell>
        </row>
        <row r="47">
          <cell r="A47">
            <v>0</v>
          </cell>
          <cell r="C47" t="str">
            <v>Contingency reserves</v>
          </cell>
          <cell r="E47">
            <v>0</v>
          </cell>
          <cell r="F47">
            <v>0</v>
          </cell>
        </row>
        <row r="48">
          <cell r="A48">
            <v>19</v>
          </cell>
          <cell r="B48">
            <v>0</v>
          </cell>
          <cell r="C48">
            <v>0</v>
          </cell>
          <cell r="D48" t="str">
            <v>Diesel Contingency Fund</v>
          </cell>
          <cell r="E48">
            <v>8000</v>
          </cell>
          <cell r="F48">
            <v>8000</v>
          </cell>
        </row>
        <row r="49">
          <cell r="A49">
            <v>21</v>
          </cell>
          <cell r="B49">
            <v>0</v>
          </cell>
          <cell r="C49">
            <v>0</v>
          </cell>
          <cell r="D49" t="str">
            <v>Excess DCF collected</v>
          </cell>
          <cell r="E49">
            <v>1627</v>
          </cell>
          <cell r="F49">
            <v>4207.8376071125149</v>
          </cell>
        </row>
        <row r="50">
          <cell r="A50">
            <v>26</v>
          </cell>
          <cell r="B50">
            <v>0</v>
          </cell>
          <cell r="C50">
            <v>0</v>
          </cell>
          <cell r="D50" t="str">
            <v>Reserve for site restoration</v>
          </cell>
          <cell r="E50">
            <v>7257</v>
          </cell>
          <cell r="F50">
            <v>7290</v>
          </cell>
        </row>
        <row r="51">
          <cell r="A51">
            <v>0</v>
          </cell>
          <cell r="B51">
            <v>0</v>
          </cell>
          <cell r="C51">
            <v>0</v>
          </cell>
          <cell r="D51" t="str">
            <v>GRA hearing reserve</v>
          </cell>
          <cell r="E51">
            <v>224</v>
          </cell>
          <cell r="F51">
            <v>712</v>
          </cell>
        </row>
        <row r="52">
          <cell r="A52">
            <v>20</v>
          </cell>
          <cell r="B52">
            <v>0</v>
          </cell>
          <cell r="C52">
            <v>0</v>
          </cell>
          <cell r="D52" t="str">
            <v>Deferred uninsured losses</v>
          </cell>
          <cell r="E52">
            <v>-300</v>
          </cell>
          <cell r="F52">
            <v>-283</v>
          </cell>
        </row>
        <row r="53">
          <cell r="A53">
            <v>0</v>
          </cell>
          <cell r="B53">
            <v>0</v>
          </cell>
          <cell r="C53">
            <v>0</v>
          </cell>
          <cell r="D53">
            <v>0</v>
          </cell>
          <cell r="E53">
            <v>16808</v>
          </cell>
          <cell r="F53">
            <v>19926.837607112517</v>
          </cell>
        </row>
        <row r="54">
          <cell r="A54">
            <v>0</v>
          </cell>
          <cell r="B54">
            <v>0</v>
          </cell>
          <cell r="C54">
            <v>0</v>
          </cell>
          <cell r="D54">
            <v>0</v>
          </cell>
          <cell r="E54">
            <v>0</v>
          </cell>
          <cell r="F54">
            <v>0</v>
          </cell>
        </row>
        <row r="55">
          <cell r="A55">
            <v>0</v>
          </cell>
          <cell r="C55" t="str">
            <v>CAPITAL</v>
          </cell>
          <cell r="D55">
            <v>0</v>
          </cell>
          <cell r="E55">
            <v>0</v>
          </cell>
          <cell r="F55">
            <v>0</v>
          </cell>
        </row>
        <row r="56">
          <cell r="A56">
            <v>0</v>
          </cell>
          <cell r="C56" t="str">
            <v>Long-term debt</v>
          </cell>
          <cell r="D56">
            <v>0</v>
          </cell>
          <cell r="E56">
            <v>0</v>
          </cell>
          <cell r="F56">
            <v>0</v>
          </cell>
        </row>
        <row r="57">
          <cell r="A57">
            <v>0</v>
          </cell>
          <cell r="C57">
            <v>0</v>
          </cell>
          <cell r="D57" t="str">
            <v>YDC $92.5M Refinancing</v>
          </cell>
          <cell r="E57">
            <v>0</v>
          </cell>
          <cell r="F57">
            <v>85091</v>
          </cell>
        </row>
        <row r="58">
          <cell r="A58">
            <v>30</v>
          </cell>
          <cell r="D58" t="str">
            <v>YDC $81.9M Refinancing</v>
          </cell>
          <cell r="E58">
            <v>0</v>
          </cell>
          <cell r="F58">
            <v>0</v>
          </cell>
        </row>
        <row r="59">
          <cell r="A59">
            <v>0</v>
          </cell>
          <cell r="D59" t="str">
            <v>YDC $17.1M Term Note</v>
          </cell>
          <cell r="E59">
            <v>14360</v>
          </cell>
          <cell r="F59">
            <v>0</v>
          </cell>
        </row>
        <row r="60">
          <cell r="A60">
            <v>18</v>
          </cell>
          <cell r="D60" t="str">
            <v>YDC $21.9M Flexible Term Note</v>
          </cell>
          <cell r="E60">
            <v>20552</v>
          </cell>
          <cell r="F60">
            <v>20215</v>
          </cell>
        </row>
        <row r="61">
          <cell r="A61">
            <v>0</v>
          </cell>
          <cell r="D61" t="str">
            <v>TD $12.4M Term Note</v>
          </cell>
          <cell r="E61">
            <v>837</v>
          </cell>
          <cell r="F61">
            <v>0</v>
          </cell>
        </row>
        <row r="62">
          <cell r="A62">
            <v>0</v>
          </cell>
          <cell r="D62" t="str">
            <v>TD $11M Swap - 2012</v>
          </cell>
          <cell r="E62">
            <v>10036</v>
          </cell>
          <cell r="F62">
            <v>9697</v>
          </cell>
        </row>
        <row r="63">
          <cell r="A63">
            <v>16</v>
          </cell>
          <cell r="D63" t="str">
            <v>YDC Advance - 2011</v>
          </cell>
          <cell r="E63">
            <v>2053</v>
          </cell>
          <cell r="F63">
            <v>0</v>
          </cell>
        </row>
        <row r="64">
          <cell r="A64">
            <v>0</v>
          </cell>
          <cell r="D64" t="str">
            <v>YDC Advance - 2013</v>
          </cell>
          <cell r="E64">
            <v>5471</v>
          </cell>
          <cell r="F64">
            <v>0</v>
          </cell>
        </row>
        <row r="65">
          <cell r="A65">
            <v>0</v>
          </cell>
          <cell r="D65" t="str">
            <v>YDC Advance - 2014</v>
          </cell>
          <cell r="E65">
            <v>0</v>
          </cell>
          <cell r="F65">
            <v>1783</v>
          </cell>
        </row>
        <row r="66">
          <cell r="A66">
            <v>0</v>
          </cell>
          <cell r="D66" t="str">
            <v>Other New 2014 Debt</v>
          </cell>
          <cell r="E66">
            <v>5505</v>
          </cell>
          <cell r="F66">
            <v>12942</v>
          </cell>
        </row>
        <row r="67">
          <cell r="A67">
            <v>0</v>
          </cell>
          <cell r="D67" t="str">
            <v>Other New 2015 Debt</v>
          </cell>
          <cell r="E67">
            <v>0</v>
          </cell>
          <cell r="F67">
            <v>30839</v>
          </cell>
        </row>
        <row r="68">
          <cell r="A68">
            <v>0</v>
          </cell>
          <cell r="D68" t="str">
            <v>Other New 2016 Debt</v>
          </cell>
          <cell r="E68">
            <v>0</v>
          </cell>
          <cell r="F68">
            <v>0</v>
          </cell>
        </row>
        <row r="69">
          <cell r="A69">
            <v>0</v>
          </cell>
          <cell r="D69" t="str">
            <v>Other New 2017 Debt</v>
          </cell>
          <cell r="E69">
            <v>0</v>
          </cell>
          <cell r="F69">
            <v>0</v>
          </cell>
        </row>
        <row r="70">
          <cell r="A70">
            <v>0</v>
          </cell>
          <cell r="D70" t="str">
            <v>Long term FN Liabilities</v>
          </cell>
          <cell r="E70">
            <v>251</v>
          </cell>
          <cell r="F70">
            <v>221</v>
          </cell>
        </row>
        <row r="71">
          <cell r="A71">
            <v>0</v>
          </cell>
          <cell r="B71">
            <v>0</v>
          </cell>
          <cell r="C71">
            <v>0</v>
          </cell>
          <cell r="D71">
            <v>0</v>
          </cell>
          <cell r="E71">
            <v>59065</v>
          </cell>
          <cell r="F71">
            <v>160788</v>
          </cell>
        </row>
        <row r="72">
          <cell r="A72">
            <v>0</v>
          </cell>
          <cell r="C72" t="str">
            <v>Equity</v>
          </cell>
          <cell r="D72">
            <v>0</v>
          </cell>
          <cell r="E72">
            <v>0</v>
          </cell>
          <cell r="F72">
            <v>0</v>
          </cell>
        </row>
        <row r="73">
          <cell r="A73">
            <v>24</v>
          </cell>
          <cell r="C73">
            <v>0</v>
          </cell>
          <cell r="D73" t="str">
            <v>Share capital</v>
          </cell>
          <cell r="E73">
            <v>39000</v>
          </cell>
          <cell r="F73">
            <v>39000</v>
          </cell>
        </row>
        <row r="74">
          <cell r="A74">
            <v>0</v>
          </cell>
          <cell r="C74">
            <v>0</v>
          </cell>
          <cell r="D74" t="str">
            <v>Contributed Surplus</v>
          </cell>
          <cell r="E74">
            <v>14600</v>
          </cell>
          <cell r="F74">
            <v>25592</v>
          </cell>
        </row>
        <row r="75">
          <cell r="A75">
            <v>25</v>
          </cell>
          <cell r="C75">
            <v>0</v>
          </cell>
          <cell r="D75" t="str">
            <v>Retained earnings</v>
          </cell>
          <cell r="E75">
            <v>43142</v>
          </cell>
          <cell r="F75">
            <v>47646</v>
          </cell>
        </row>
        <row r="76">
          <cell r="A76">
            <v>0</v>
          </cell>
          <cell r="C76">
            <v>0</v>
          </cell>
          <cell r="D76" t="str">
            <v>Total equity</v>
          </cell>
          <cell r="E76">
            <v>96742</v>
          </cell>
          <cell r="F76">
            <v>112238</v>
          </cell>
        </row>
        <row r="77">
          <cell r="A77">
            <v>0</v>
          </cell>
          <cell r="C77" t="str">
            <v>Total capital</v>
          </cell>
          <cell r="D77">
            <v>0</v>
          </cell>
          <cell r="E77">
            <v>155807</v>
          </cell>
          <cell r="F77">
            <v>273026</v>
          </cell>
        </row>
        <row r="78">
          <cell r="A78">
            <v>0</v>
          </cell>
          <cell r="B78">
            <v>0</v>
          </cell>
          <cell r="C78">
            <v>0</v>
          </cell>
          <cell r="D78">
            <v>0</v>
          </cell>
          <cell r="E78">
            <v>304062</v>
          </cell>
          <cell r="F78">
            <v>340579.30065763439</v>
          </cell>
        </row>
      </sheetData>
      <sheetData sheetId="8"/>
      <sheetData sheetId="9"/>
      <sheetData sheetId="10"/>
      <sheetData sheetId="11"/>
      <sheetData sheetId="12"/>
      <sheetData sheetId="13"/>
      <sheetData sheetId="14">
        <row r="17">
          <cell r="X17">
            <v>621564.48659001035</v>
          </cell>
        </row>
      </sheetData>
      <sheetData sheetId="15"/>
      <sheetData sheetId="16"/>
      <sheetData sheetId="17"/>
      <sheetData sheetId="18"/>
      <sheetData sheetId="19"/>
      <sheetData sheetId="20"/>
      <sheetData sheetId="21">
        <row r="750">
          <cell r="R750">
            <v>-18165385.379999999</v>
          </cell>
        </row>
      </sheetData>
      <sheetData sheetId="22"/>
      <sheetData sheetId="23"/>
      <sheetData sheetId="24"/>
      <sheetData sheetId="25"/>
      <sheetData sheetId="26"/>
      <sheetData sheetId="27">
        <row r="14">
          <cell r="G14">
            <v>-1924959.2557426221</v>
          </cell>
        </row>
      </sheetData>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8DABF-3D3F-4665-BB06-E37A1E8E1461}">
  <sheetPr>
    <pageSetUpPr fitToPage="1"/>
  </sheetPr>
  <dimension ref="A1:I54"/>
  <sheetViews>
    <sheetView tabSelected="1" view="pageBreakPreview" zoomScaleNormal="100" zoomScaleSheetLayoutView="100" workbookViewId="0">
      <selection activeCell="E3" sqref="E3"/>
    </sheetView>
  </sheetViews>
  <sheetFormatPr defaultColWidth="9.08984375" defaultRowHeight="14.5" x14ac:dyDescent="0.35"/>
  <cols>
    <col min="1" max="1" width="6.90625" style="4" customWidth="1"/>
    <col min="2" max="2" width="30.54296875" style="4" customWidth="1"/>
    <col min="3" max="3" width="10.6328125" style="4" customWidth="1"/>
    <col min="4" max="4" width="2.54296875" style="4" customWidth="1"/>
    <col min="5" max="5" width="10.6328125" style="4" customWidth="1"/>
    <col min="6" max="6" width="2" style="4" customWidth="1"/>
    <col min="7" max="7" width="10.6328125" style="4" customWidth="1"/>
    <col min="8" max="8" width="2" style="4" customWidth="1"/>
    <col min="9" max="9" width="33.1796875" style="4" customWidth="1"/>
    <col min="10" max="16384" width="9.08984375" style="4"/>
  </cols>
  <sheetData>
    <row r="1" spans="1:9" ht="26" x14ac:dyDescent="0.35">
      <c r="A1" s="1"/>
      <c r="B1" s="2" t="s">
        <v>99</v>
      </c>
      <c r="C1" s="3"/>
      <c r="D1" s="3"/>
      <c r="E1" s="3"/>
      <c r="F1" s="3"/>
      <c r="G1" s="3"/>
      <c r="H1" s="3"/>
      <c r="I1" s="3"/>
    </row>
    <row r="2" spans="1:9" x14ac:dyDescent="0.35">
      <c r="A2" s="1"/>
      <c r="B2" s="2"/>
      <c r="C2" s="3"/>
      <c r="D2" s="3"/>
      <c r="E2" s="3"/>
      <c r="F2" s="3"/>
      <c r="G2" s="3"/>
      <c r="H2" s="3"/>
      <c r="I2" s="3"/>
    </row>
    <row r="3" spans="1:9" x14ac:dyDescent="0.35">
      <c r="A3" s="1"/>
      <c r="B3" s="2"/>
      <c r="C3" s="3"/>
      <c r="D3" s="3"/>
      <c r="E3" s="3"/>
      <c r="F3" s="3"/>
      <c r="G3" s="3"/>
      <c r="H3" s="3"/>
      <c r="I3" s="87" t="s">
        <v>115</v>
      </c>
    </row>
    <row r="4" spans="1:9" x14ac:dyDescent="0.35">
      <c r="A4" s="1"/>
      <c r="B4" s="1"/>
      <c r="C4" s="1"/>
      <c r="D4" s="1"/>
      <c r="E4" s="1"/>
      <c r="F4" s="1"/>
      <c r="G4" s="1"/>
      <c r="H4" s="1"/>
      <c r="I4" s="1"/>
    </row>
    <row r="5" spans="1:9" ht="26" x14ac:dyDescent="0.35">
      <c r="A5" s="1"/>
      <c r="B5" s="1"/>
      <c r="C5" s="68" t="s">
        <v>0</v>
      </c>
      <c r="D5" s="5"/>
      <c r="E5" s="68" t="s">
        <v>1</v>
      </c>
      <c r="F5" s="5"/>
      <c r="G5" s="68" t="s">
        <v>56</v>
      </c>
      <c r="H5" s="5"/>
      <c r="I5" s="67" t="s">
        <v>92</v>
      </c>
    </row>
    <row r="6" spans="1:9" x14ac:dyDescent="0.35">
      <c r="A6" s="1"/>
      <c r="B6" s="1"/>
      <c r="C6" s="53"/>
      <c r="D6" s="1"/>
      <c r="E6" s="53"/>
      <c r="F6" s="1"/>
      <c r="G6" s="53"/>
      <c r="H6" s="1"/>
      <c r="I6" s="1"/>
    </row>
    <row r="7" spans="1:9" x14ac:dyDescent="0.35">
      <c r="A7" s="1"/>
      <c r="B7" s="5" t="s">
        <v>2</v>
      </c>
      <c r="C7" s="54"/>
      <c r="D7" s="6"/>
      <c r="E7" s="54"/>
      <c r="F7" s="6"/>
      <c r="G7" s="54"/>
      <c r="H7" s="1"/>
      <c r="I7" s="1"/>
    </row>
    <row r="8" spans="1:9" ht="6.75" customHeight="1" x14ac:dyDescent="0.35">
      <c r="A8" s="1"/>
      <c r="B8" s="1"/>
      <c r="C8" s="54"/>
      <c r="D8" s="6"/>
      <c r="E8" s="54"/>
      <c r="F8" s="6"/>
      <c r="G8" s="54"/>
      <c r="H8" s="1"/>
      <c r="I8" s="1"/>
    </row>
    <row r="9" spans="1:9" x14ac:dyDescent="0.35">
      <c r="A9" s="1"/>
      <c r="B9" s="1" t="s">
        <v>3</v>
      </c>
      <c r="C9" s="55">
        <v>15897.28747649461</v>
      </c>
      <c r="D9" s="7"/>
      <c r="E9" s="55">
        <v>15882.070192506908</v>
      </c>
      <c r="F9" s="7"/>
      <c r="G9" s="55">
        <f>E9-C9</f>
        <v>-15.217283987702103</v>
      </c>
      <c r="H9" s="1"/>
      <c r="I9" s="65" t="s">
        <v>91</v>
      </c>
    </row>
    <row r="10" spans="1:9" x14ac:dyDescent="0.35">
      <c r="A10" s="1"/>
      <c r="B10" s="1" t="s">
        <v>4</v>
      </c>
      <c r="C10" s="55">
        <v>13310.010586503478</v>
      </c>
      <c r="D10" s="7"/>
      <c r="E10" s="55">
        <v>13016.041129742953</v>
      </c>
      <c r="F10" s="7"/>
      <c r="G10" s="55">
        <f>E10-C10</f>
        <v>-293.96945676052565</v>
      </c>
      <c r="H10" s="1"/>
      <c r="I10" s="65" t="s">
        <v>88</v>
      </c>
    </row>
    <row r="11" spans="1:9" x14ac:dyDescent="0.35">
      <c r="A11" s="1"/>
      <c r="B11" s="1" t="s">
        <v>5</v>
      </c>
      <c r="C11" s="55">
        <v>16120.446156319602</v>
      </c>
      <c r="D11" s="7"/>
      <c r="E11" s="55">
        <v>15558.7903403196</v>
      </c>
      <c r="F11" s="7"/>
      <c r="G11" s="55">
        <f>E11-C11</f>
        <v>-561.65581600000223</v>
      </c>
      <c r="H11" s="1"/>
      <c r="I11" s="65"/>
    </row>
    <row r="12" spans="1:9" x14ac:dyDescent="0.35">
      <c r="A12" s="1"/>
      <c r="B12" s="61" t="s">
        <v>86</v>
      </c>
      <c r="C12" s="62"/>
      <c r="D12" s="63"/>
      <c r="E12" s="62"/>
      <c r="F12" s="63"/>
      <c r="G12" s="62">
        <v>-342</v>
      </c>
      <c r="H12" s="64"/>
      <c r="I12" s="65" t="s">
        <v>89</v>
      </c>
    </row>
    <row r="13" spans="1:9" x14ac:dyDescent="0.35">
      <c r="A13" s="1"/>
      <c r="B13" s="61" t="s">
        <v>87</v>
      </c>
      <c r="C13" s="62"/>
      <c r="D13" s="63"/>
      <c r="E13" s="62"/>
      <c r="F13" s="63"/>
      <c r="G13" s="62">
        <v>-219.65581600000041</v>
      </c>
      <c r="H13" s="64"/>
      <c r="I13" s="65" t="s">
        <v>90</v>
      </c>
    </row>
    <row r="14" spans="1:9" x14ac:dyDescent="0.35">
      <c r="A14" s="1"/>
      <c r="B14" s="1" t="s">
        <v>6</v>
      </c>
      <c r="C14" s="55">
        <v>13125.239382363608</v>
      </c>
      <c r="D14" s="7"/>
      <c r="E14" s="55">
        <v>12631.387442442705</v>
      </c>
      <c r="F14" s="7"/>
      <c r="G14" s="55">
        <f>E14-C14</f>
        <v>-493.85193992090353</v>
      </c>
      <c r="H14" s="1"/>
      <c r="I14" s="65" t="s">
        <v>7</v>
      </c>
    </row>
    <row r="15" spans="1:9" x14ac:dyDescent="0.35">
      <c r="A15" s="1"/>
      <c r="B15" s="1" t="s">
        <v>8</v>
      </c>
      <c r="C15" s="55">
        <v>16682.439872931442</v>
      </c>
      <c r="D15" s="7"/>
      <c r="E15" s="55">
        <v>15603.314872782466</v>
      </c>
      <c r="F15" s="7"/>
      <c r="G15" s="55">
        <f>E15-C15</f>
        <v>-1079.1250001489752</v>
      </c>
      <c r="H15" s="1"/>
      <c r="I15" s="65" t="s">
        <v>7</v>
      </c>
    </row>
    <row r="16" spans="1:9" ht="6.75" customHeight="1" x14ac:dyDescent="0.35">
      <c r="A16" s="1"/>
      <c r="B16" s="1"/>
      <c r="C16" s="56"/>
      <c r="D16" s="8"/>
      <c r="E16" s="56"/>
      <c r="F16" s="7"/>
      <c r="G16" s="55"/>
      <c r="H16" s="1"/>
      <c r="I16" s="65"/>
    </row>
    <row r="17" spans="1:9" x14ac:dyDescent="0.35">
      <c r="A17" s="9" t="s">
        <v>9</v>
      </c>
      <c r="B17" s="5" t="s">
        <v>10</v>
      </c>
      <c r="C17" s="57">
        <f>SUM(C9:C15)</f>
        <v>75135.423474612733</v>
      </c>
      <c r="D17" s="10"/>
      <c r="E17" s="57">
        <f>SUM(E9:E15)</f>
        <v>72691.603977794643</v>
      </c>
      <c r="F17" s="11"/>
      <c r="G17" s="58">
        <f>E17-C17</f>
        <v>-2443.8194968180906</v>
      </c>
      <c r="H17" s="1"/>
      <c r="I17" s="65"/>
    </row>
    <row r="18" spans="1:9" x14ac:dyDescent="0.35">
      <c r="A18" s="1"/>
      <c r="B18" s="1"/>
      <c r="C18" s="56"/>
      <c r="D18" s="8"/>
      <c r="E18" s="56"/>
      <c r="F18" s="7"/>
      <c r="G18" s="55"/>
      <c r="H18" s="1"/>
      <c r="I18" s="65"/>
    </row>
    <row r="19" spans="1:9" x14ac:dyDescent="0.35">
      <c r="A19" s="1"/>
      <c r="B19" s="12" t="s">
        <v>11</v>
      </c>
      <c r="C19" s="56"/>
      <c r="D19" s="8"/>
      <c r="E19" s="56"/>
      <c r="F19" s="7"/>
      <c r="G19" s="55"/>
      <c r="H19" s="1"/>
      <c r="I19" s="65"/>
    </row>
    <row r="20" spans="1:9" ht="6.75" customHeight="1" x14ac:dyDescent="0.35">
      <c r="A20" s="1"/>
      <c r="B20" s="1"/>
      <c r="C20" s="56"/>
      <c r="D20" s="8"/>
      <c r="E20" s="56"/>
      <c r="F20" s="7"/>
      <c r="G20" s="55"/>
      <c r="H20" s="1"/>
      <c r="I20" s="65"/>
    </row>
    <row r="21" spans="1:9" x14ac:dyDescent="0.35">
      <c r="A21" s="1"/>
      <c r="B21" s="13" t="s">
        <v>12</v>
      </c>
      <c r="C21" s="55">
        <v>2384.1188693170443</v>
      </c>
      <c r="D21" s="7"/>
      <c r="E21" s="55">
        <v>2384.1188693170443</v>
      </c>
      <c r="F21" s="7"/>
      <c r="G21" s="55">
        <f t="shared" ref="G21:G30" si="0">E21-C21</f>
        <v>0</v>
      </c>
      <c r="H21" s="1"/>
      <c r="I21" s="65"/>
    </row>
    <row r="22" spans="1:9" x14ac:dyDescent="0.35">
      <c r="A22" s="1"/>
      <c r="B22" s="13" t="s">
        <v>13</v>
      </c>
      <c r="C22" s="55">
        <v>5388.0779262706401</v>
      </c>
      <c r="D22" s="7"/>
      <c r="E22" s="55">
        <v>5388.0779262706401</v>
      </c>
      <c r="F22" s="7"/>
      <c r="G22" s="55">
        <f t="shared" si="0"/>
        <v>0</v>
      </c>
      <c r="H22" s="1"/>
      <c r="I22" s="65"/>
    </row>
    <row r="23" spans="1:9" x14ac:dyDescent="0.35">
      <c r="A23" s="1"/>
      <c r="B23" s="13" t="s">
        <v>14</v>
      </c>
      <c r="C23" s="55">
        <v>11535.495389324258</v>
      </c>
      <c r="D23" s="7"/>
      <c r="E23" s="55">
        <v>11480.771413245669</v>
      </c>
      <c r="F23" s="7"/>
      <c r="G23" s="55">
        <f t="shared" si="0"/>
        <v>-54.723976078588748</v>
      </c>
      <c r="H23" s="1"/>
      <c r="I23" s="65" t="s">
        <v>96</v>
      </c>
    </row>
    <row r="24" spans="1:9" x14ac:dyDescent="0.35">
      <c r="A24" s="1"/>
      <c r="B24" s="13"/>
      <c r="C24" s="55"/>
      <c r="D24" s="7"/>
      <c r="E24" s="55"/>
      <c r="F24" s="7"/>
      <c r="G24" s="62">
        <v>-118.69830000000007</v>
      </c>
      <c r="H24" s="64"/>
      <c r="I24" s="65" t="s">
        <v>100</v>
      </c>
    </row>
    <row r="25" spans="1:9" x14ac:dyDescent="0.35">
      <c r="A25" s="1"/>
      <c r="B25" s="13"/>
      <c r="C25" s="55"/>
      <c r="D25" s="7"/>
      <c r="E25" s="55"/>
      <c r="F25" s="7"/>
      <c r="G25" s="62">
        <v>64.005944395066933</v>
      </c>
      <c r="H25" s="64"/>
      <c r="I25" s="65" t="s">
        <v>101</v>
      </c>
    </row>
    <row r="26" spans="1:9" x14ac:dyDescent="0.35">
      <c r="A26" s="1"/>
      <c r="B26" s="13" t="s">
        <v>15</v>
      </c>
      <c r="C26" s="55">
        <v>84.446520000000007</v>
      </c>
      <c r="D26" s="7"/>
      <c r="E26" s="55">
        <v>84.446520000000007</v>
      </c>
      <c r="F26" s="7"/>
      <c r="G26" s="55">
        <f t="shared" si="0"/>
        <v>0</v>
      </c>
      <c r="H26" s="1"/>
      <c r="I26" s="65"/>
    </row>
    <row r="27" spans="1:9" x14ac:dyDescent="0.35">
      <c r="A27" s="1"/>
      <c r="B27" s="13" t="s">
        <v>16</v>
      </c>
      <c r="C27" s="55">
        <v>28506.700260000001</v>
      </c>
      <c r="D27" s="7"/>
      <c r="E27" s="55">
        <v>28506.700260000001</v>
      </c>
      <c r="F27" s="7"/>
      <c r="G27" s="55">
        <f t="shared" si="0"/>
        <v>0</v>
      </c>
      <c r="H27" s="1"/>
      <c r="I27" s="65"/>
    </row>
    <row r="28" spans="1:9" x14ac:dyDescent="0.35">
      <c r="A28" s="1"/>
      <c r="B28" s="1" t="s">
        <v>17</v>
      </c>
      <c r="C28" s="55">
        <v>0</v>
      </c>
      <c r="D28" s="7"/>
      <c r="E28" s="55">
        <v>0</v>
      </c>
      <c r="F28" s="7"/>
      <c r="G28" s="55">
        <f t="shared" si="0"/>
        <v>0</v>
      </c>
      <c r="H28" s="1"/>
      <c r="I28" s="65"/>
    </row>
    <row r="29" spans="1:9" x14ac:dyDescent="0.35">
      <c r="A29" s="1"/>
      <c r="B29" s="1" t="s">
        <v>18</v>
      </c>
      <c r="C29" s="55">
        <v>15896.893167655031</v>
      </c>
      <c r="D29" s="7"/>
      <c r="E29" s="55">
        <v>15886.676201321159</v>
      </c>
      <c r="F29" s="7"/>
      <c r="G29" s="55">
        <f t="shared" si="0"/>
        <v>-10.216966333871824</v>
      </c>
      <c r="H29" s="1"/>
      <c r="I29" s="65" t="s">
        <v>98</v>
      </c>
    </row>
    <row r="30" spans="1:9" x14ac:dyDescent="0.35">
      <c r="A30" s="1"/>
      <c r="B30" s="1" t="s">
        <v>19</v>
      </c>
      <c r="C30" s="55">
        <v>368.7</v>
      </c>
      <c r="D30" s="7"/>
      <c r="E30" s="55">
        <v>368.7</v>
      </c>
      <c r="F30" s="7"/>
      <c r="G30" s="55">
        <f t="shared" si="0"/>
        <v>0</v>
      </c>
      <c r="H30" s="1"/>
      <c r="I30" s="66"/>
    </row>
    <row r="31" spans="1:9" ht="9.75" customHeight="1" x14ac:dyDescent="0.35">
      <c r="A31" s="1"/>
      <c r="B31" s="13"/>
      <c r="C31" s="55"/>
      <c r="D31" s="7"/>
      <c r="E31" s="55"/>
      <c r="F31" s="7"/>
      <c r="G31" s="55"/>
      <c r="H31" s="1"/>
      <c r="I31" s="66"/>
    </row>
    <row r="32" spans="1:9" x14ac:dyDescent="0.35">
      <c r="A32" s="9" t="s">
        <v>20</v>
      </c>
      <c r="B32" s="12" t="s">
        <v>21</v>
      </c>
      <c r="C32" s="58">
        <f>SUM(C21:C23)+SUM(C26:C27)+SUM(C28:C30)</f>
        <v>64164.432132566981</v>
      </c>
      <c r="D32" s="11"/>
      <c r="E32" s="58">
        <f>SUM(E21:E23)+SUM(E26:E27)+SUM(E28:E30)</f>
        <v>64099.49119015452</v>
      </c>
      <c r="F32" s="11"/>
      <c r="G32" s="58">
        <f>SUM(G21:G23)+SUM(G26:G27)+SUM(G28:G30)</f>
        <v>-64.940942412460572</v>
      </c>
      <c r="H32" s="1"/>
      <c r="I32" s="65"/>
    </row>
    <row r="33" spans="1:9" x14ac:dyDescent="0.35">
      <c r="A33" s="1"/>
      <c r="B33" s="1"/>
      <c r="C33" s="55"/>
      <c r="D33" s="7"/>
      <c r="E33" s="55"/>
      <c r="F33" s="7"/>
      <c r="G33" s="55"/>
      <c r="H33" s="1"/>
      <c r="I33" s="65"/>
    </row>
    <row r="34" spans="1:9" x14ac:dyDescent="0.35">
      <c r="A34" s="9" t="s">
        <v>22</v>
      </c>
      <c r="B34" s="12" t="s">
        <v>23</v>
      </c>
      <c r="C34" s="58">
        <f>C17-C32</f>
        <v>10970.991342045752</v>
      </c>
      <c r="D34" s="11"/>
      <c r="E34" s="58">
        <f>E17-E32</f>
        <v>8592.1127876401224</v>
      </c>
      <c r="F34" s="11"/>
      <c r="G34" s="58">
        <f>E34-C34</f>
        <v>-2378.87855440563</v>
      </c>
      <c r="H34" s="1"/>
      <c r="I34" s="65"/>
    </row>
    <row r="35" spans="1:9" x14ac:dyDescent="0.35">
      <c r="A35" s="1"/>
      <c r="B35" s="1"/>
      <c r="C35" s="59"/>
      <c r="D35" s="6"/>
      <c r="E35" s="59"/>
      <c r="F35" s="6"/>
      <c r="G35" s="59"/>
      <c r="H35" s="1"/>
      <c r="I35" s="1"/>
    </row>
    <row r="36" spans="1:9" x14ac:dyDescent="0.35">
      <c r="A36" s="1"/>
      <c r="B36" s="13"/>
      <c r="C36" s="6"/>
      <c r="D36" s="6"/>
      <c r="E36" s="6"/>
      <c r="F36" s="6"/>
      <c r="G36" s="6"/>
      <c r="H36" s="1"/>
      <c r="I36" s="1"/>
    </row>
    <row r="37" spans="1:9" x14ac:dyDescent="0.35">
      <c r="A37" s="1"/>
      <c r="C37" s="6"/>
      <c r="D37" s="6"/>
      <c r="E37" s="6"/>
      <c r="F37" s="6"/>
      <c r="G37" s="6"/>
      <c r="H37" s="1"/>
      <c r="I37" s="1"/>
    </row>
    <row r="38" spans="1:9" x14ac:dyDescent="0.35">
      <c r="A38" s="1"/>
      <c r="B38" s="1"/>
      <c r="C38" s="1"/>
      <c r="D38" s="1"/>
      <c r="E38" s="1"/>
      <c r="F38" s="1"/>
      <c r="G38" s="1"/>
      <c r="H38" s="1"/>
      <c r="I38" s="1"/>
    </row>
    <row r="39" spans="1:9" x14ac:dyDescent="0.35">
      <c r="B39" s="1"/>
      <c r="C39" s="14"/>
      <c r="D39" s="14"/>
      <c r="E39" s="14"/>
      <c r="F39" s="14"/>
      <c r="G39" s="14"/>
    </row>
    <row r="40" spans="1:9" x14ac:dyDescent="0.35">
      <c r="B40" s="70"/>
      <c r="C40" s="14"/>
      <c r="D40" s="14"/>
      <c r="E40" s="14"/>
      <c r="F40" s="14"/>
      <c r="G40" s="14"/>
    </row>
    <row r="41" spans="1:9" x14ac:dyDescent="0.35">
      <c r="B41" s="70"/>
      <c r="C41" s="69"/>
      <c r="D41" s="14"/>
      <c r="E41" s="69"/>
      <c r="F41" s="14"/>
      <c r="G41" s="14"/>
    </row>
    <row r="42" spans="1:9" x14ac:dyDescent="0.35">
      <c r="B42" s="70"/>
      <c r="C42" s="14"/>
      <c r="D42" s="14"/>
      <c r="E42" s="14"/>
      <c r="F42" s="14"/>
      <c r="G42" s="14"/>
    </row>
    <row r="43" spans="1:9" x14ac:dyDescent="0.35">
      <c r="B43" s="70"/>
      <c r="C43" s="14"/>
      <c r="D43" s="14"/>
      <c r="E43" s="14"/>
      <c r="F43" s="14"/>
      <c r="G43" s="14"/>
    </row>
    <row r="44" spans="1:9" x14ac:dyDescent="0.35">
      <c r="B44" s="70"/>
      <c r="C44" s="69"/>
      <c r="D44" s="14"/>
      <c r="E44" s="69"/>
      <c r="F44" s="14"/>
      <c r="G44" s="14"/>
    </row>
    <row r="45" spans="1:9" x14ac:dyDescent="0.35">
      <c r="B45" s="70"/>
      <c r="C45" s="14"/>
      <c r="D45" s="14"/>
      <c r="E45" s="14"/>
      <c r="F45" s="14"/>
      <c r="G45" s="14"/>
    </row>
    <row r="46" spans="1:9" x14ac:dyDescent="0.35">
      <c r="C46" s="14"/>
      <c r="D46" s="14"/>
      <c r="E46" s="14"/>
      <c r="F46" s="14"/>
      <c r="G46" s="14"/>
    </row>
    <row r="47" spans="1:9" x14ac:dyDescent="0.35">
      <c r="C47" s="14"/>
      <c r="D47" s="14"/>
      <c r="E47" s="14"/>
      <c r="F47" s="14"/>
      <c r="G47" s="14"/>
    </row>
    <row r="48" spans="1:9" x14ac:dyDescent="0.35">
      <c r="C48" s="14"/>
      <c r="D48" s="14"/>
      <c r="E48" s="14"/>
      <c r="F48" s="14"/>
      <c r="G48" s="14"/>
    </row>
    <row r="49" spans="3:7" x14ac:dyDescent="0.35">
      <c r="C49" s="14"/>
      <c r="D49" s="14"/>
      <c r="E49" s="14"/>
      <c r="F49" s="14"/>
      <c r="G49" s="14"/>
    </row>
    <row r="50" spans="3:7" x14ac:dyDescent="0.35">
      <c r="C50" s="14"/>
      <c r="D50" s="14"/>
      <c r="E50" s="14"/>
      <c r="F50" s="14"/>
      <c r="G50" s="14"/>
    </row>
    <row r="51" spans="3:7" x14ac:dyDescent="0.35">
      <c r="C51" s="14"/>
      <c r="D51" s="14"/>
      <c r="E51" s="14"/>
      <c r="F51" s="14"/>
      <c r="G51" s="14"/>
    </row>
    <row r="52" spans="3:7" x14ac:dyDescent="0.35">
      <c r="C52" s="14"/>
      <c r="D52" s="14"/>
      <c r="E52" s="14"/>
      <c r="F52" s="14"/>
      <c r="G52" s="14"/>
    </row>
    <row r="53" spans="3:7" x14ac:dyDescent="0.35">
      <c r="E53" s="14"/>
    </row>
    <row r="54" spans="3:7" x14ac:dyDescent="0.35">
      <c r="E54" s="14"/>
    </row>
  </sheetData>
  <pageMargins left="0.70866141732283472" right="0.70866141732283472" top="0.74803149606299213" bottom="0.74803149606299213" header="0.31496062992125984" footer="0.31496062992125984"/>
  <pageSetup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F1CA-3369-4AFD-A370-92C9C4C579F3}">
  <sheetPr>
    <pageSetUpPr fitToPage="1"/>
  </sheetPr>
  <dimension ref="B1:F36"/>
  <sheetViews>
    <sheetView showGridLines="0" view="pageBreakPreview" zoomScale="85" zoomScaleSheetLayoutView="85" workbookViewId="0">
      <selection activeCell="C5" sqref="C5"/>
    </sheetView>
  </sheetViews>
  <sheetFormatPr defaultColWidth="9.08984375" defaultRowHeight="14" x14ac:dyDescent="0.3"/>
  <cols>
    <col min="1" max="1" width="9.08984375" style="34"/>
    <col min="2" max="2" width="11.453125" style="34" customWidth="1"/>
    <col min="3" max="3" width="65.81640625" style="34" customWidth="1"/>
    <col min="4" max="4" width="26.6328125" style="34" customWidth="1"/>
    <col min="5" max="6" width="15.453125" style="34" customWidth="1"/>
    <col min="7" max="7" width="2.6328125" style="34" customWidth="1"/>
    <col min="8" max="16384" width="9.08984375" style="34"/>
  </cols>
  <sheetData>
    <row r="1" spans="2:6" x14ac:dyDescent="0.3">
      <c r="F1" s="35" t="s">
        <v>81</v>
      </c>
    </row>
    <row r="2" spans="2:6" x14ac:dyDescent="0.3">
      <c r="C2" s="36"/>
      <c r="D2" s="36"/>
      <c r="F2" s="35" t="s">
        <v>95</v>
      </c>
    </row>
    <row r="3" spans="2:6" x14ac:dyDescent="0.3">
      <c r="C3" s="36"/>
      <c r="D3" s="36"/>
      <c r="E3" s="36"/>
      <c r="F3" s="36"/>
    </row>
    <row r="4" spans="2:6" x14ac:dyDescent="0.3">
      <c r="C4" s="36"/>
      <c r="D4" s="36"/>
      <c r="E4" s="36"/>
      <c r="F4" s="35" t="str">
        <f>'Table 1.1'!I3</f>
        <v>May 12, 2022 Revised</v>
      </c>
    </row>
    <row r="5" spans="2:6" x14ac:dyDescent="0.3">
      <c r="C5" s="36"/>
      <c r="D5" s="36"/>
      <c r="E5" s="36"/>
      <c r="F5" s="36"/>
    </row>
    <row r="6" spans="2:6" x14ac:dyDescent="0.3">
      <c r="B6" s="36" t="s">
        <v>82</v>
      </c>
      <c r="C6" s="37"/>
      <c r="D6" s="36"/>
      <c r="E6" s="36"/>
      <c r="F6" s="36"/>
    </row>
    <row r="7" spans="2:6" ht="14.5" thickBot="1" x14ac:dyDescent="0.35">
      <c r="B7" s="36"/>
      <c r="C7" s="37"/>
      <c r="D7" s="36"/>
      <c r="E7" s="36"/>
      <c r="F7" s="36"/>
    </row>
    <row r="8" spans="2:6" ht="42.5" thickBot="1" x14ac:dyDescent="0.35">
      <c r="C8" s="36"/>
      <c r="D8" s="36"/>
      <c r="E8" s="38" t="s">
        <v>105</v>
      </c>
      <c r="F8" s="38" t="s">
        <v>106</v>
      </c>
    </row>
    <row r="9" spans="2:6" x14ac:dyDescent="0.3">
      <c r="B9" s="39" t="s">
        <v>57</v>
      </c>
      <c r="C9" s="39"/>
      <c r="D9" s="40" t="s">
        <v>58</v>
      </c>
      <c r="E9" s="41" t="s">
        <v>32</v>
      </c>
      <c r="F9" s="41" t="s">
        <v>32</v>
      </c>
    </row>
    <row r="10" spans="2:6" ht="7.5" customHeight="1" x14ac:dyDescent="0.3"/>
    <row r="11" spans="2:6" x14ac:dyDescent="0.3">
      <c r="C11" s="42">
        <v>2021</v>
      </c>
    </row>
    <row r="12" spans="2:6" x14ac:dyDescent="0.3">
      <c r="B12" s="43">
        <v>1</v>
      </c>
      <c r="C12" s="44" t="s">
        <v>83</v>
      </c>
      <c r="D12" s="45" t="s">
        <v>59</v>
      </c>
      <c r="E12" s="46">
        <f>'Table 1.1'!E17</f>
        <v>72691.603977794643</v>
      </c>
      <c r="F12" s="46">
        <f>E12</f>
        <v>72691.603977794643</v>
      </c>
    </row>
    <row r="13" spans="2:6" x14ac:dyDescent="0.3">
      <c r="B13" s="43">
        <f>B12+1</f>
        <v>2</v>
      </c>
      <c r="C13" s="44" t="s">
        <v>84</v>
      </c>
      <c r="D13" s="45" t="s">
        <v>59</v>
      </c>
      <c r="E13" s="47">
        <f>'Table 1.1'!E32</f>
        <v>64099.49119015452</v>
      </c>
      <c r="F13" s="47">
        <f>E13</f>
        <v>64099.49119015452</v>
      </c>
    </row>
    <row r="14" spans="2:6" x14ac:dyDescent="0.3">
      <c r="B14" s="43">
        <f>B13+1</f>
        <v>3</v>
      </c>
      <c r="C14" s="44" t="s">
        <v>60</v>
      </c>
      <c r="D14" s="45" t="s">
        <v>61</v>
      </c>
      <c r="E14" s="46">
        <f>E12-E13</f>
        <v>8592.1127876401224</v>
      </c>
      <c r="F14" s="46">
        <f>F12-F13</f>
        <v>8592.1127876401224</v>
      </c>
    </row>
    <row r="15" spans="2:6" ht="7.5" customHeight="1" x14ac:dyDescent="0.3">
      <c r="B15" s="43"/>
      <c r="C15" s="44"/>
      <c r="D15" s="45"/>
      <c r="E15" s="46"/>
      <c r="F15" s="46"/>
    </row>
    <row r="16" spans="2:6" x14ac:dyDescent="0.3">
      <c r="B16" s="43"/>
      <c r="C16" s="48" t="s">
        <v>62</v>
      </c>
      <c r="D16" s="45"/>
      <c r="E16" s="46"/>
      <c r="F16" s="46"/>
    </row>
    <row r="17" spans="2:6" x14ac:dyDescent="0.3">
      <c r="B17" s="43">
        <f>B14+1</f>
        <v>4</v>
      </c>
      <c r="C17" s="44" t="s">
        <v>93</v>
      </c>
      <c r="D17" s="45"/>
      <c r="E17" s="75">
        <v>3851.8975657928713</v>
      </c>
      <c r="F17" s="75">
        <f>E17</f>
        <v>3851.8975657928713</v>
      </c>
    </row>
    <row r="18" spans="2:6" ht="7.5" customHeight="1" x14ac:dyDescent="0.3">
      <c r="B18" s="43"/>
      <c r="D18" s="45"/>
      <c r="E18" s="76"/>
      <c r="F18" s="76"/>
    </row>
    <row r="19" spans="2:6" x14ac:dyDescent="0.3">
      <c r="B19" s="43">
        <f>B17+1</f>
        <v>5</v>
      </c>
      <c r="C19" s="39" t="s">
        <v>85</v>
      </c>
      <c r="D19" s="49" t="s">
        <v>63</v>
      </c>
      <c r="E19" s="77">
        <f>E14-E17</f>
        <v>4740.2152218472511</v>
      </c>
      <c r="F19" s="77">
        <f>F14-F17</f>
        <v>4740.2152218472511</v>
      </c>
    </row>
    <row r="20" spans="2:6" ht="7.5" customHeight="1" x14ac:dyDescent="0.3">
      <c r="B20" s="43"/>
      <c r="D20" s="45"/>
      <c r="E20" s="76"/>
      <c r="F20" s="76"/>
    </row>
    <row r="21" spans="2:6" x14ac:dyDescent="0.3">
      <c r="B21" s="43">
        <f>B19+1</f>
        <v>6</v>
      </c>
      <c r="C21" s="39" t="s">
        <v>107</v>
      </c>
      <c r="D21" s="49" t="s">
        <v>64</v>
      </c>
      <c r="E21" s="77">
        <v>-2890.3038098351258</v>
      </c>
      <c r="F21" s="77">
        <v>-3286.0993763597157</v>
      </c>
    </row>
    <row r="22" spans="2:6" ht="6.75" customHeight="1" x14ac:dyDescent="0.3">
      <c r="B22" s="43"/>
      <c r="C22" s="39"/>
      <c r="D22" s="49"/>
      <c r="E22" s="50"/>
      <c r="F22" s="50"/>
    </row>
    <row r="23" spans="2:6" x14ac:dyDescent="0.3">
      <c r="B23" s="43">
        <f>B21+1</f>
        <v>7</v>
      </c>
      <c r="C23" s="39" t="s">
        <v>65</v>
      </c>
      <c r="D23" s="49" t="s">
        <v>66</v>
      </c>
      <c r="E23" s="50">
        <v>1326.7551461070473</v>
      </c>
      <c r="F23" s="50">
        <f>E23</f>
        <v>1326.7551461070473</v>
      </c>
    </row>
    <row r="24" spans="2:6" ht="6.75" customHeight="1" x14ac:dyDescent="0.3">
      <c r="B24" s="43"/>
      <c r="C24" s="39"/>
      <c r="D24" s="49"/>
      <c r="E24" s="50"/>
      <c r="F24" s="50"/>
    </row>
    <row r="25" spans="2:6" x14ac:dyDescent="0.3">
      <c r="B25" s="43">
        <f>B23+1</f>
        <v>8</v>
      </c>
      <c r="C25" s="39" t="s">
        <v>67</v>
      </c>
      <c r="D25" s="49" t="s">
        <v>102</v>
      </c>
      <c r="E25" s="50">
        <f>E19+E21+E23</f>
        <v>3176.6665581191728</v>
      </c>
      <c r="F25" s="50">
        <f>F19+F21+F23</f>
        <v>2780.8709915945828</v>
      </c>
    </row>
    <row r="26" spans="2:6" ht="7.5" customHeight="1" x14ac:dyDescent="0.3">
      <c r="B26" s="43"/>
      <c r="C26" s="39"/>
      <c r="D26" s="45"/>
      <c r="E26" s="46"/>
      <c r="F26" s="46"/>
    </row>
    <row r="27" spans="2:6" x14ac:dyDescent="0.3">
      <c r="B27" s="43"/>
      <c r="C27" s="39" t="s">
        <v>108</v>
      </c>
      <c r="D27" s="45"/>
      <c r="E27" s="46"/>
      <c r="F27" s="46"/>
    </row>
    <row r="28" spans="2:6" ht="15" customHeight="1" x14ac:dyDescent="0.3">
      <c r="B28" s="43">
        <f>B25+1</f>
        <v>9</v>
      </c>
      <c r="C28" s="44" t="s">
        <v>68</v>
      </c>
      <c r="D28" s="51" t="s">
        <v>69</v>
      </c>
      <c r="E28" s="46">
        <v>125649.53102269325</v>
      </c>
      <c r="F28" s="46">
        <v>125990.56483575686</v>
      </c>
    </row>
    <row r="29" spans="2:6" ht="15" customHeight="1" x14ac:dyDescent="0.3">
      <c r="B29" s="43">
        <f t="shared" ref="B29" si="0">B28+1</f>
        <v>10</v>
      </c>
      <c r="C29" s="44" t="s">
        <v>70</v>
      </c>
      <c r="D29" s="51" t="s">
        <v>69</v>
      </c>
      <c r="E29" s="46">
        <v>24015.7797601534</v>
      </c>
      <c r="F29" s="46">
        <v>24015.7797601534</v>
      </c>
    </row>
    <row r="30" spans="2:6" ht="7.5" customHeight="1" x14ac:dyDescent="0.3">
      <c r="B30" s="43"/>
      <c r="C30" s="44"/>
      <c r="D30" s="45"/>
      <c r="E30" s="46"/>
      <c r="F30" s="46"/>
    </row>
    <row r="31" spans="2:6" x14ac:dyDescent="0.3">
      <c r="B31" s="43">
        <f>B29+1</f>
        <v>11</v>
      </c>
      <c r="C31" s="39" t="s">
        <v>71</v>
      </c>
      <c r="D31" s="49" t="s">
        <v>103</v>
      </c>
      <c r="E31" s="50">
        <f>SUM(E28:E29)</f>
        <v>149665.31078284665</v>
      </c>
      <c r="F31" s="50">
        <f>SUM(F28:F29)</f>
        <v>150006.34459591025</v>
      </c>
    </row>
    <row r="32" spans="2:6" ht="7.5" customHeight="1" x14ac:dyDescent="0.3">
      <c r="B32" s="43"/>
      <c r="C32" s="39"/>
      <c r="D32" s="49"/>
      <c r="E32" s="39"/>
      <c r="F32" s="39"/>
    </row>
    <row r="33" spans="2:6" x14ac:dyDescent="0.3">
      <c r="B33" s="43">
        <f>B31+1</f>
        <v>12</v>
      </c>
      <c r="C33" s="39" t="s">
        <v>109</v>
      </c>
      <c r="D33" s="49" t="s">
        <v>104</v>
      </c>
      <c r="E33" s="52">
        <f>E25/E31</f>
        <v>2.1225135881542265E-2</v>
      </c>
      <c r="F33" s="52">
        <f>F25/F31</f>
        <v>1.8538355821453703E-2</v>
      </c>
    </row>
    <row r="34" spans="2:6" x14ac:dyDescent="0.3">
      <c r="B34" s="43"/>
      <c r="C34" s="39"/>
      <c r="D34" s="49"/>
      <c r="E34" s="52"/>
      <c r="F34" s="52"/>
    </row>
    <row r="35" spans="2:6" x14ac:dyDescent="0.3">
      <c r="B35" s="43"/>
      <c r="C35" s="44"/>
      <c r="E35" s="46"/>
      <c r="F35" s="46"/>
    </row>
    <row r="36" spans="2:6" ht="29.5" customHeight="1" x14ac:dyDescent="0.3">
      <c r="B36" s="181"/>
      <c r="C36" s="181"/>
      <c r="D36" s="181"/>
      <c r="E36" s="181"/>
      <c r="F36" s="78"/>
    </row>
  </sheetData>
  <mergeCells count="1">
    <mergeCell ref="B36:E36"/>
  </mergeCells>
  <pageMargins left="0.70866141732283472" right="0.70866141732283472" top="0.74803149606299213" bottom="0.74803149606299213" header="0.31496062992125984" footer="0.31496062992125984"/>
  <pageSetup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9745-FCE9-4998-99F0-716B46226D21}">
  <sheetPr>
    <pageSetUpPr fitToPage="1"/>
  </sheetPr>
  <dimension ref="A1:Z198"/>
  <sheetViews>
    <sheetView view="pageBreakPreview" zoomScaleNormal="100" zoomScaleSheetLayoutView="100" workbookViewId="0">
      <selection activeCell="B24" sqref="B24:S24"/>
    </sheetView>
  </sheetViews>
  <sheetFormatPr defaultColWidth="9.08984375" defaultRowHeight="12.5" x14ac:dyDescent="0.25"/>
  <cols>
    <col min="1" max="1" width="6.08984375" style="88" customWidth="1"/>
    <col min="2" max="2" width="19" style="89" customWidth="1"/>
    <col min="3" max="3" width="1.08984375" style="89" customWidth="1"/>
    <col min="4" max="4" width="11.36328125" style="89" customWidth="1"/>
    <col min="5" max="6" width="11" style="89" customWidth="1"/>
    <col min="7" max="7" width="10.54296875" style="89" customWidth="1"/>
    <col min="8" max="8" width="0.90625" style="89" customWidth="1"/>
    <col min="9" max="11" width="11.36328125" style="89" customWidth="1"/>
    <col min="12" max="12" width="10.08984375" style="89" customWidth="1"/>
    <col min="13" max="13" width="0.90625" style="89" customWidth="1"/>
    <col min="14" max="14" width="10.36328125" style="89" customWidth="1"/>
    <col min="15" max="16" width="11.36328125" style="89" customWidth="1"/>
    <col min="17" max="17" width="10.90625" style="89" customWidth="1"/>
    <col min="18" max="18" width="0.6328125" style="89" customWidth="1"/>
    <col min="19" max="19" width="10.08984375" style="89" customWidth="1"/>
    <col min="20" max="20" width="3.6328125" style="89" customWidth="1"/>
    <col min="21" max="16384" width="9.08984375" style="89"/>
  </cols>
  <sheetData>
    <row r="1" spans="1:26" ht="14" x14ac:dyDescent="0.3">
      <c r="S1" s="35" t="s">
        <v>81</v>
      </c>
    </row>
    <row r="2" spans="1:26" ht="14" x14ac:dyDescent="0.3">
      <c r="B2" s="90"/>
      <c r="C2" s="91"/>
      <c r="D2" s="91"/>
      <c r="E2" s="91"/>
      <c r="F2" s="91"/>
      <c r="G2" s="91"/>
      <c r="H2" s="91"/>
      <c r="I2" s="91"/>
      <c r="J2" s="91"/>
      <c r="K2" s="91"/>
      <c r="L2" s="91"/>
      <c r="M2" s="91"/>
      <c r="N2" s="91"/>
      <c r="O2" s="91"/>
      <c r="P2" s="91"/>
      <c r="Q2" s="91"/>
      <c r="R2" s="91"/>
      <c r="S2" s="35" t="s">
        <v>95</v>
      </c>
    </row>
    <row r="3" spans="1:26" ht="13" x14ac:dyDescent="0.3">
      <c r="B3" s="90"/>
      <c r="C3" s="91"/>
      <c r="D3" s="91"/>
      <c r="E3" s="91"/>
      <c r="F3" s="91"/>
      <c r="G3" s="91"/>
      <c r="H3" s="91"/>
      <c r="I3" s="91"/>
      <c r="J3" s="91"/>
      <c r="K3" s="91"/>
      <c r="L3" s="91"/>
      <c r="M3" s="91"/>
      <c r="N3" s="91"/>
      <c r="O3" s="91"/>
      <c r="P3" s="91"/>
      <c r="Q3" s="91"/>
      <c r="R3" s="91"/>
      <c r="S3" s="91"/>
    </row>
    <row r="4" spans="1:26" ht="13" x14ac:dyDescent="0.3">
      <c r="B4" s="90" t="s">
        <v>116</v>
      </c>
      <c r="C4" s="91"/>
      <c r="D4" s="91"/>
      <c r="E4" s="91"/>
      <c r="F4" s="91"/>
      <c r="G4" s="91"/>
      <c r="H4" s="91"/>
      <c r="I4" s="91"/>
      <c r="J4" s="91"/>
      <c r="K4" s="91"/>
      <c r="L4" s="91"/>
      <c r="M4" s="91"/>
      <c r="N4" s="91"/>
      <c r="O4" s="91"/>
      <c r="P4" s="91"/>
      <c r="Q4" s="91"/>
      <c r="R4" s="91"/>
      <c r="S4" s="91"/>
    </row>
    <row r="6" spans="1:26" ht="25.5" customHeight="1" x14ac:dyDescent="0.3">
      <c r="B6" s="92"/>
      <c r="C6" s="92"/>
      <c r="D6" s="183" t="s">
        <v>117</v>
      </c>
      <c r="E6" s="183"/>
      <c r="F6" s="183"/>
      <c r="G6" s="183"/>
      <c r="H6" s="92"/>
      <c r="I6" s="183" t="s">
        <v>118</v>
      </c>
      <c r="J6" s="183"/>
      <c r="K6" s="183"/>
      <c r="L6" s="183"/>
      <c r="M6" s="92"/>
      <c r="N6" s="183" t="s">
        <v>119</v>
      </c>
      <c r="O6" s="183"/>
      <c r="P6" s="183"/>
      <c r="Q6" s="183"/>
      <c r="R6" s="93"/>
      <c r="S6" s="184" t="s">
        <v>120</v>
      </c>
    </row>
    <row r="7" spans="1:26" ht="120.65" customHeight="1" x14ac:dyDescent="0.3">
      <c r="B7" s="92"/>
      <c r="C7" s="92"/>
      <c r="D7" s="94" t="s">
        <v>121</v>
      </c>
      <c r="E7" s="94" t="s">
        <v>122</v>
      </c>
      <c r="F7" s="94" t="s">
        <v>123</v>
      </c>
      <c r="G7" s="94" t="s">
        <v>124</v>
      </c>
      <c r="H7" s="92"/>
      <c r="I7" s="94" t="s">
        <v>121</v>
      </c>
      <c r="J7" s="94" t="s">
        <v>122</v>
      </c>
      <c r="K7" s="94" t="s">
        <v>123</v>
      </c>
      <c r="L7" s="94" t="s">
        <v>124</v>
      </c>
      <c r="M7" s="92"/>
      <c r="N7" s="94" t="s">
        <v>125</v>
      </c>
      <c r="O7" s="94" t="s">
        <v>122</v>
      </c>
      <c r="P7" s="94" t="s">
        <v>123</v>
      </c>
      <c r="Q7" s="94" t="s">
        <v>124</v>
      </c>
      <c r="R7" s="93"/>
      <c r="S7" s="185"/>
    </row>
    <row r="8" spans="1:26" ht="13" x14ac:dyDescent="0.3">
      <c r="B8" s="92"/>
      <c r="C8" s="92"/>
      <c r="D8" s="95" t="s">
        <v>32</v>
      </c>
      <c r="E8" s="95" t="s">
        <v>32</v>
      </c>
      <c r="F8" s="95" t="s">
        <v>32</v>
      </c>
      <c r="G8" s="95" t="s">
        <v>32</v>
      </c>
      <c r="H8" s="95"/>
      <c r="I8" s="95" t="s">
        <v>32</v>
      </c>
      <c r="J8" s="95" t="s">
        <v>32</v>
      </c>
      <c r="K8" s="95" t="s">
        <v>32</v>
      </c>
      <c r="L8" s="95" t="s">
        <v>32</v>
      </c>
      <c r="M8" s="92"/>
      <c r="N8" s="95" t="s">
        <v>32</v>
      </c>
      <c r="O8" s="95" t="s">
        <v>32</v>
      </c>
      <c r="P8" s="95" t="s">
        <v>32</v>
      </c>
      <c r="Q8" s="95" t="s">
        <v>32</v>
      </c>
      <c r="R8" s="95"/>
      <c r="S8" s="93"/>
    </row>
    <row r="9" spans="1:26" ht="13" x14ac:dyDescent="0.3">
      <c r="A9" s="89"/>
      <c r="B9" s="96" t="s">
        <v>126</v>
      </c>
      <c r="D9" s="97"/>
    </row>
    <row r="10" spans="1:26" x14ac:dyDescent="0.25">
      <c r="B10" s="89" t="s">
        <v>127</v>
      </c>
      <c r="D10" s="98">
        <f>'Table 1.1-7'!E10</f>
        <v>796.85400000000004</v>
      </c>
      <c r="E10" s="98">
        <v>93.72011657978021</v>
      </c>
      <c r="F10" s="98">
        <f>D10*(10.08%+9.25%)</f>
        <v>154.03187819999999</v>
      </c>
      <c r="G10" s="98">
        <f>E10-F10</f>
        <v>-60.311761620219784</v>
      </c>
      <c r="H10" s="99"/>
      <c r="I10" s="98">
        <f>'Table 1.1-7'!K10</f>
        <v>989.62339599999984</v>
      </c>
      <c r="J10" s="98">
        <v>116.39223752807663</v>
      </c>
      <c r="K10" s="98">
        <f>I10*(10.08%+9.25%)</f>
        <v>191.29420244679997</v>
      </c>
      <c r="L10" s="98">
        <f>J10-K10</f>
        <v>-74.901964918723337</v>
      </c>
      <c r="M10" s="98"/>
      <c r="N10" s="98">
        <f>'Table 1.1-7'!M10</f>
        <v>5812.036203252108</v>
      </c>
      <c r="O10" s="98">
        <v>683.56902335269785</v>
      </c>
      <c r="P10" s="98">
        <f>N10*(10.08%+9.25%)</f>
        <v>1123.4665980886325</v>
      </c>
      <c r="Q10" s="98">
        <f>O10-P10</f>
        <v>-439.89757473593465</v>
      </c>
      <c r="R10" s="98"/>
      <c r="S10" s="98">
        <f>G10+L10+Q10</f>
        <v>-575.11130127487775</v>
      </c>
      <c r="V10" s="98"/>
      <c r="W10" s="98"/>
      <c r="X10" s="98"/>
      <c r="Y10" s="98"/>
      <c r="Z10" s="100"/>
    </row>
    <row r="11" spans="1:26" x14ac:dyDescent="0.25">
      <c r="B11" s="89" t="s">
        <v>128</v>
      </c>
      <c r="D11" s="98">
        <f>'Table 1.1-7'!E11</f>
        <v>778.08898999999997</v>
      </c>
      <c r="E11" s="98">
        <v>91.513113885659649</v>
      </c>
      <c r="F11" s="98">
        <f t="shared" ref="F11:F16" si="0">D11*(10.08%+9.25%)</f>
        <v>150.404601767</v>
      </c>
      <c r="G11" s="98">
        <f t="shared" ref="G11:G16" si="1">E11-F11</f>
        <v>-58.891487881340353</v>
      </c>
      <c r="H11" s="99"/>
      <c r="I11" s="98">
        <f>'Table 1.1-7'!K11</f>
        <v>844.58938720000003</v>
      </c>
      <c r="J11" s="98">
        <v>99.334402325180179</v>
      </c>
      <c r="K11" s="98">
        <f t="shared" ref="K11:K16" si="2">I11*(10.08%+9.25%)</f>
        <v>163.25912854576001</v>
      </c>
      <c r="L11" s="98">
        <f t="shared" ref="L11:L16" si="3">J11-K11</f>
        <v>-63.924726220579828</v>
      </c>
      <c r="M11" s="98"/>
      <c r="N11" s="98">
        <f>'Table 1.1-7'!M11</f>
        <v>5125.0769202493693</v>
      </c>
      <c r="O11" s="98">
        <v>602.77391648421394</v>
      </c>
      <c r="P11" s="98">
        <f t="shared" ref="P11:P16" si="4">N11*(10.08%+9.25%)</f>
        <v>990.67736868420309</v>
      </c>
      <c r="Q11" s="98">
        <f t="shared" ref="Q11:Q16" si="5">O11-P11</f>
        <v>-387.90345219998915</v>
      </c>
      <c r="R11" s="98"/>
      <c r="S11" s="98">
        <f t="shared" ref="S11:S16" si="6">G11+L11+Q11</f>
        <v>-510.71966630190934</v>
      </c>
      <c r="V11" s="98"/>
      <c r="W11" s="98"/>
      <c r="X11" s="98"/>
      <c r="Y11" s="98"/>
      <c r="Z11" s="100"/>
    </row>
    <row r="12" spans="1:26" x14ac:dyDescent="0.25">
      <c r="B12" s="89" t="s">
        <v>129</v>
      </c>
      <c r="D12" s="98">
        <f>'Table 1.1-7'!E12</f>
        <v>751.57920999999999</v>
      </c>
      <c r="E12" s="98">
        <v>88.395228210110147</v>
      </c>
      <c r="F12" s="98">
        <f t="shared" si="0"/>
        <v>145.280261293</v>
      </c>
      <c r="G12" s="98">
        <f t="shared" si="1"/>
        <v>-56.885033082889848</v>
      </c>
      <c r="H12" s="99"/>
      <c r="I12" s="98">
        <f>'Table 1.1-7'!K12</f>
        <v>1041.5550595999996</v>
      </c>
      <c r="J12" s="98">
        <v>122.50005849248656</v>
      </c>
      <c r="K12" s="98">
        <f t="shared" si="2"/>
        <v>201.33259302067992</v>
      </c>
      <c r="L12" s="98">
        <f t="shared" si="3"/>
        <v>-78.832534528193364</v>
      </c>
      <c r="M12" s="98"/>
      <c r="N12" s="98">
        <f>'Table 1.1-7'!M12</f>
        <v>5082.6217597645782</v>
      </c>
      <c r="O12" s="98">
        <v>597.78065223499402</v>
      </c>
      <c r="P12" s="98">
        <f t="shared" si="4"/>
        <v>982.47078616249291</v>
      </c>
      <c r="Q12" s="98">
        <f t="shared" si="5"/>
        <v>-384.69013392749889</v>
      </c>
      <c r="R12" s="98"/>
      <c r="S12" s="98">
        <f t="shared" si="6"/>
        <v>-520.40770153858216</v>
      </c>
      <c r="V12" s="98"/>
      <c r="W12" s="98"/>
      <c r="X12" s="98"/>
      <c r="Y12" s="98"/>
      <c r="Z12" s="100"/>
    </row>
    <row r="13" spans="1:26" x14ac:dyDescent="0.25">
      <c r="B13" s="89" t="s">
        <v>130</v>
      </c>
      <c r="D13" s="98">
        <f>'Table 1.1-7'!E13</f>
        <v>650.67994712440327</v>
      </c>
      <c r="E13" s="98">
        <v>76.528197763485281</v>
      </c>
      <c r="F13" s="98">
        <f t="shared" si="0"/>
        <v>125.77643377914715</v>
      </c>
      <c r="G13" s="98">
        <f t="shared" si="1"/>
        <v>-49.248236015661874</v>
      </c>
      <c r="H13" s="99"/>
      <c r="I13" s="98">
        <f>'Table 1.1-7'!K13</f>
        <v>989.71607803482516</v>
      </c>
      <c r="J13" s="98">
        <v>116.40313810849499</v>
      </c>
      <c r="K13" s="98">
        <f t="shared" si="2"/>
        <v>191.31211788413171</v>
      </c>
      <c r="L13" s="98">
        <f t="shared" si="3"/>
        <v>-74.908979775636723</v>
      </c>
      <c r="M13" s="98"/>
      <c r="N13" s="98">
        <f>'Table 1.1-7'!M13</f>
        <v>4417.5189900101768</v>
      </c>
      <c r="O13" s="98">
        <v>519.55614797333851</v>
      </c>
      <c r="P13" s="98">
        <f t="shared" si="4"/>
        <v>853.90642076896722</v>
      </c>
      <c r="Q13" s="98">
        <f t="shared" si="5"/>
        <v>-334.35027279562871</v>
      </c>
      <c r="R13" s="98"/>
      <c r="S13" s="98">
        <f t="shared" si="6"/>
        <v>-458.50748858692731</v>
      </c>
      <c r="V13" s="98"/>
      <c r="W13" s="98"/>
      <c r="X13" s="98"/>
      <c r="Y13" s="98"/>
      <c r="Z13" s="100"/>
    </row>
    <row r="14" spans="1:26" x14ac:dyDescent="0.25">
      <c r="B14" s="89" t="s">
        <v>131</v>
      </c>
      <c r="D14" s="98">
        <f>'Table 1.1-7'!E14</f>
        <v>579.27865649421221</v>
      </c>
      <c r="E14" s="98">
        <v>68.130502223514</v>
      </c>
      <c r="F14" s="98">
        <f t="shared" si="0"/>
        <v>111.97456430033122</v>
      </c>
      <c r="G14" s="98">
        <f t="shared" si="1"/>
        <v>-43.844062076817224</v>
      </c>
      <c r="H14" s="99"/>
      <c r="I14" s="98">
        <f>'Table 1.1-7'!K14</f>
        <v>989.69733093897582</v>
      </c>
      <c r="J14" s="98">
        <v>116.40093321273173</v>
      </c>
      <c r="K14" s="98">
        <f t="shared" si="2"/>
        <v>191.30849407050403</v>
      </c>
      <c r="L14" s="98">
        <f t="shared" si="3"/>
        <v>-74.907560857772296</v>
      </c>
      <c r="M14" s="98"/>
      <c r="N14" s="98">
        <f>'Table 1.1-7'!M14</f>
        <v>3999.9518689924798</v>
      </c>
      <c r="O14" s="98">
        <v>470.44496918567887</v>
      </c>
      <c r="P14" s="98">
        <f t="shared" si="4"/>
        <v>773.1906962762464</v>
      </c>
      <c r="Q14" s="98">
        <f t="shared" si="5"/>
        <v>-302.74572709056753</v>
      </c>
      <c r="R14" s="98"/>
      <c r="S14" s="98">
        <f t="shared" si="6"/>
        <v>-421.49735002515706</v>
      </c>
      <c r="V14" s="98"/>
      <c r="W14" s="98"/>
      <c r="X14" s="98"/>
      <c r="Y14" s="98"/>
      <c r="Z14" s="100"/>
    </row>
    <row r="15" spans="1:26" x14ac:dyDescent="0.25">
      <c r="B15" s="89" t="s">
        <v>132</v>
      </c>
      <c r="D15" s="98">
        <f>'Table 1.1-7'!E15</f>
        <v>587.28243037465552</v>
      </c>
      <c r="E15" s="98">
        <v>69.071847339624782</v>
      </c>
      <c r="F15" s="98">
        <f t="shared" si="0"/>
        <v>113.52169379142092</v>
      </c>
      <c r="G15" s="98">
        <f t="shared" si="1"/>
        <v>-44.449846451796134</v>
      </c>
      <c r="H15" s="99"/>
      <c r="I15" s="98">
        <f>'Table 1.1-7'!K15</f>
        <v>1033.8591011589758</v>
      </c>
      <c r="J15" s="98">
        <v>121.59491636822554</v>
      </c>
      <c r="K15" s="98">
        <f t="shared" si="2"/>
        <v>199.84496425403003</v>
      </c>
      <c r="L15" s="98">
        <f t="shared" si="3"/>
        <v>-78.250047885804491</v>
      </c>
      <c r="M15" s="98"/>
      <c r="N15" s="98">
        <f>'Table 1.1-7'!M15</f>
        <v>3717.403709495487</v>
      </c>
      <c r="O15" s="98">
        <v>437.21372927540608</v>
      </c>
      <c r="P15" s="98">
        <f t="shared" si="4"/>
        <v>718.57413704547764</v>
      </c>
      <c r="Q15" s="98">
        <f t="shared" si="5"/>
        <v>-281.36040777007156</v>
      </c>
      <c r="R15" s="98"/>
      <c r="S15" s="98">
        <f t="shared" si="6"/>
        <v>-404.06030210767221</v>
      </c>
      <c r="V15" s="98"/>
      <c r="W15" s="98"/>
      <c r="X15" s="98"/>
      <c r="Y15" s="98"/>
      <c r="Z15" s="100"/>
    </row>
    <row r="16" spans="1:26" x14ac:dyDescent="0.25">
      <c r="B16" s="89" t="s">
        <v>133</v>
      </c>
      <c r="D16" s="98">
        <f>'Table 1.1-7'!E16</f>
        <v>540.07454314776703</v>
      </c>
      <c r="E16" s="98">
        <v>63.519602267893823</v>
      </c>
      <c r="F16" s="98">
        <f t="shared" si="0"/>
        <v>104.39640919046337</v>
      </c>
      <c r="G16" s="98">
        <f t="shared" si="1"/>
        <v>-40.87680692256955</v>
      </c>
      <c r="H16" s="99"/>
      <c r="I16" s="98">
        <f>'Table 1.1-7'!K16</f>
        <v>1035.1117822889757</v>
      </c>
      <c r="J16" s="98">
        <v>121.74224752492538</v>
      </c>
      <c r="K16" s="98">
        <f t="shared" si="2"/>
        <v>200.08710751645901</v>
      </c>
      <c r="L16" s="98">
        <f t="shared" si="3"/>
        <v>-78.344859991533639</v>
      </c>
      <c r="M16" s="98"/>
      <c r="N16" s="98">
        <f>'Table 1.1-7'!M16</f>
        <v>3654.1631728151719</v>
      </c>
      <c r="O16" s="98">
        <v>429.77584169468616</v>
      </c>
      <c r="P16" s="98">
        <f t="shared" si="4"/>
        <v>706.34974130517276</v>
      </c>
      <c r="Q16" s="98">
        <f t="shared" si="5"/>
        <v>-276.57389961048659</v>
      </c>
      <c r="R16" s="98"/>
      <c r="S16" s="98">
        <f t="shared" si="6"/>
        <v>-395.79556652458979</v>
      </c>
      <c r="V16" s="98"/>
      <c r="W16" s="98"/>
      <c r="X16" s="98"/>
      <c r="Y16" s="98"/>
      <c r="Z16" s="100"/>
    </row>
    <row r="17" spans="1:21" ht="14.5" x14ac:dyDescent="0.35">
      <c r="D17" s="98"/>
      <c r="E17" s="98"/>
      <c r="F17" s="98"/>
      <c r="G17" s="98"/>
      <c r="H17" s="99"/>
      <c r="I17" s="98"/>
      <c r="J17" s="98"/>
      <c r="K17" s="98"/>
      <c r="L17" s="98"/>
      <c r="M17" s="98"/>
      <c r="N17" s="98"/>
      <c r="O17" s="98"/>
      <c r="P17" s="98"/>
      <c r="Q17" s="98"/>
      <c r="R17" s="98"/>
      <c r="S17" s="98"/>
      <c r="U17" s="101"/>
    </row>
    <row r="18" spans="1:21" ht="14.5" x14ac:dyDescent="0.35">
      <c r="B18" s="96" t="s">
        <v>134</v>
      </c>
      <c r="C18" s="92"/>
      <c r="D18" s="102">
        <f>SUM(D10:D15)</f>
        <v>4143.7632339932707</v>
      </c>
      <c r="E18" s="102">
        <f>SUM(E10:E15)</f>
        <v>487.35900600217406</v>
      </c>
      <c r="F18" s="102">
        <f>SUM(F10:F15)</f>
        <v>800.98943313089933</v>
      </c>
      <c r="G18" s="102">
        <f>SUM(G10:G15)</f>
        <v>-313.63042712872522</v>
      </c>
      <c r="H18" s="103"/>
      <c r="I18" s="102">
        <f>SUM(I10:I15)</f>
        <v>5889.0403529327768</v>
      </c>
      <c r="J18" s="102">
        <f>SUM(J10:J15)</f>
        <v>692.62568603519571</v>
      </c>
      <c r="K18" s="102">
        <f>SUM(K10:K15)</f>
        <v>1138.3515002219056</v>
      </c>
      <c r="L18" s="102">
        <f>SUM(L10:L15)</f>
        <v>-445.72581418671007</v>
      </c>
      <c r="M18" s="102"/>
      <c r="O18" s="102">
        <f t="shared" ref="O18:Q18" si="7">SUM(O10:O15)</f>
        <v>3311.3384385063291</v>
      </c>
      <c r="P18" s="102">
        <f t="shared" si="7"/>
        <v>5442.2860070260194</v>
      </c>
      <c r="Q18" s="102">
        <f t="shared" si="7"/>
        <v>-2130.9475685196903</v>
      </c>
      <c r="R18" s="102"/>
      <c r="S18" s="102">
        <f>SUM(S10:S15)</f>
        <v>-2890.3038098351258</v>
      </c>
      <c r="U18" s="101"/>
    </row>
    <row r="19" spans="1:21" ht="14.5" x14ac:dyDescent="0.35">
      <c r="A19" s="89"/>
      <c r="B19" s="96" t="s">
        <v>135</v>
      </c>
      <c r="C19" s="92"/>
      <c r="D19" s="102">
        <f>SUM(D10:D16)</f>
        <v>4683.8377771410378</v>
      </c>
      <c r="E19" s="102">
        <f t="shared" ref="E19:G19" si="8">SUM(E10:E16)</f>
        <v>550.87860827006784</v>
      </c>
      <c r="F19" s="102">
        <f t="shared" si="8"/>
        <v>905.3858423213627</v>
      </c>
      <c r="G19" s="102">
        <f t="shared" si="8"/>
        <v>-354.50723405129474</v>
      </c>
      <c r="H19" s="103"/>
      <c r="I19" s="102">
        <f t="shared" ref="I19:L19" si="9">SUM(I10:I16)</f>
        <v>6924.1521352217524</v>
      </c>
      <c r="J19" s="102">
        <f t="shared" si="9"/>
        <v>814.36793356012106</v>
      </c>
      <c r="K19" s="102">
        <f t="shared" si="9"/>
        <v>1338.4386077383647</v>
      </c>
      <c r="L19" s="102">
        <f t="shared" si="9"/>
        <v>-524.07067417824373</v>
      </c>
      <c r="M19" s="102"/>
      <c r="O19" s="102">
        <f t="shared" ref="O19:Q19" si="10">SUM(O10:O16)</f>
        <v>3741.1142802010154</v>
      </c>
      <c r="P19" s="102">
        <f t="shared" si="10"/>
        <v>6148.6357483311922</v>
      </c>
      <c r="Q19" s="102">
        <f t="shared" si="10"/>
        <v>-2407.5214681301768</v>
      </c>
      <c r="R19" s="102"/>
      <c r="S19" s="102">
        <f>SUM(S10:S16)</f>
        <v>-3286.0993763597157</v>
      </c>
      <c r="U19" s="101"/>
    </row>
    <row r="20" spans="1:21" ht="14.5" x14ac:dyDescent="0.35">
      <c r="A20" s="89"/>
      <c r="B20" s="96"/>
      <c r="C20" s="92"/>
      <c r="D20" s="102"/>
      <c r="E20" s="102"/>
      <c r="F20" s="102"/>
      <c r="G20" s="102"/>
      <c r="H20" s="103"/>
      <c r="I20" s="102"/>
      <c r="J20" s="102"/>
      <c r="K20" s="102"/>
      <c r="L20" s="102"/>
      <c r="M20" s="102"/>
      <c r="O20" s="102"/>
      <c r="P20" s="102"/>
      <c r="Q20" s="102"/>
      <c r="R20" s="102"/>
      <c r="S20" s="102"/>
      <c r="U20" s="101"/>
    </row>
    <row r="21" spans="1:21" ht="9.75" customHeight="1" x14ac:dyDescent="0.3">
      <c r="A21" s="104"/>
      <c r="B21" s="105"/>
      <c r="C21" s="105"/>
      <c r="D21" s="106"/>
      <c r="E21" s="106"/>
      <c r="F21" s="106"/>
      <c r="G21" s="106"/>
      <c r="H21" s="107"/>
      <c r="I21" s="106"/>
      <c r="J21" s="106"/>
      <c r="K21" s="106"/>
      <c r="L21" s="106"/>
      <c r="M21" s="106"/>
      <c r="N21" s="106"/>
      <c r="O21" s="106"/>
      <c r="P21" s="106"/>
      <c r="Q21" s="106"/>
      <c r="R21" s="106"/>
      <c r="S21" s="106"/>
    </row>
    <row r="22" spans="1:21" ht="4.5" customHeight="1" x14ac:dyDescent="0.25">
      <c r="A22" s="89"/>
    </row>
    <row r="23" spans="1:21" ht="13" x14ac:dyDescent="0.3">
      <c r="B23" s="96" t="s">
        <v>53</v>
      </c>
      <c r="D23" s="108"/>
      <c r="E23" s="108"/>
      <c r="F23" s="108"/>
      <c r="G23" s="108"/>
      <c r="H23" s="109"/>
      <c r="I23" s="108"/>
      <c r="J23" s="108"/>
      <c r="K23" s="108"/>
      <c r="L23" s="108"/>
      <c r="M23" s="108"/>
      <c r="N23" s="108"/>
      <c r="O23" s="108"/>
      <c r="P23" s="108"/>
      <c r="Q23" s="108"/>
      <c r="R23" s="108"/>
      <c r="S23" s="108"/>
    </row>
    <row r="24" spans="1:21" x14ac:dyDescent="0.25">
      <c r="B24" s="186" t="s">
        <v>136</v>
      </c>
      <c r="C24" s="186"/>
      <c r="D24" s="186"/>
      <c r="E24" s="186"/>
      <c r="F24" s="186"/>
      <c r="G24" s="186"/>
      <c r="H24" s="186"/>
      <c r="I24" s="186"/>
      <c r="J24" s="186"/>
      <c r="K24" s="186"/>
      <c r="L24" s="186"/>
      <c r="M24" s="186"/>
      <c r="N24" s="186"/>
      <c r="O24" s="186"/>
      <c r="P24" s="186"/>
      <c r="Q24" s="186"/>
      <c r="R24" s="186"/>
      <c r="S24" s="186"/>
    </row>
    <row r="25" spans="1:21" x14ac:dyDescent="0.25">
      <c r="B25" s="110"/>
      <c r="C25" s="110"/>
      <c r="D25" s="110"/>
      <c r="E25" s="110"/>
      <c r="F25" s="110"/>
      <c r="G25" s="110"/>
      <c r="H25" s="110"/>
      <c r="I25" s="110"/>
      <c r="J25" s="110"/>
      <c r="K25" s="110"/>
      <c r="L25" s="110"/>
      <c r="M25" s="110"/>
      <c r="N25" s="110"/>
      <c r="O25" s="110"/>
      <c r="P25" s="110"/>
      <c r="Q25" s="110"/>
      <c r="R25" s="110"/>
      <c r="S25" s="110"/>
    </row>
    <row r="26" spans="1:21" x14ac:dyDescent="0.25">
      <c r="B26" s="110"/>
      <c r="C26" s="110"/>
      <c r="D26" s="110"/>
      <c r="E26" s="110"/>
      <c r="F26" s="110"/>
      <c r="G26" s="110"/>
      <c r="H26" s="110"/>
      <c r="I26" s="110"/>
      <c r="J26" s="110"/>
      <c r="K26" s="110"/>
      <c r="L26" s="110"/>
      <c r="M26" s="110"/>
      <c r="N26" s="110"/>
      <c r="O26" s="110"/>
      <c r="P26" s="110"/>
      <c r="Q26" s="110"/>
      <c r="R26" s="110"/>
      <c r="S26" s="110"/>
    </row>
    <row r="27" spans="1:21" ht="14.5" x14ac:dyDescent="0.35">
      <c r="D27" s="111"/>
      <c r="E27" s="111"/>
      <c r="F27" s="111"/>
      <c r="G27" s="111"/>
      <c r="H27" s="111"/>
      <c r="I27" s="111"/>
      <c r="J27" s="111"/>
      <c r="K27" s="111"/>
      <c r="L27" s="111"/>
      <c r="M27" s="111"/>
      <c r="N27" s="112"/>
      <c r="O27" s="112"/>
      <c r="P27" s="112"/>
      <c r="Q27" s="112"/>
      <c r="R27" s="112"/>
      <c r="S27" s="112"/>
    </row>
    <row r="28" spans="1:21" ht="14.5" x14ac:dyDescent="0.35">
      <c r="A28" s="113"/>
      <c r="D28" s="111"/>
      <c r="E28" s="111"/>
      <c r="F28" s="111"/>
      <c r="G28" s="111"/>
      <c r="H28" s="111"/>
      <c r="I28" s="111"/>
      <c r="J28" s="111"/>
      <c r="K28" s="111"/>
      <c r="L28" s="111"/>
      <c r="M28" s="111"/>
      <c r="N28" s="111"/>
      <c r="O28" s="111"/>
      <c r="P28" s="111"/>
      <c r="Q28" s="111"/>
      <c r="R28" s="111"/>
      <c r="S28" s="111"/>
    </row>
    <row r="29" spans="1:21" ht="14.5" x14ac:dyDescent="0.35">
      <c r="A29" s="113"/>
      <c r="D29" s="111"/>
      <c r="E29" s="111"/>
      <c r="F29" s="111"/>
      <c r="G29" s="111"/>
      <c r="H29" s="111"/>
      <c r="I29" s="111"/>
      <c r="J29" s="111"/>
      <c r="K29" s="111"/>
      <c r="L29" s="111"/>
      <c r="M29" s="111"/>
      <c r="N29" s="114"/>
      <c r="O29" s="114"/>
      <c r="P29" s="114"/>
      <c r="Q29" s="111"/>
      <c r="R29" s="111"/>
      <c r="S29" s="111"/>
    </row>
    <row r="30" spans="1:21" ht="14.5" x14ac:dyDescent="0.35">
      <c r="D30" s="111"/>
      <c r="E30" s="111"/>
      <c r="F30" s="111"/>
      <c r="G30" s="111"/>
      <c r="H30" s="111"/>
      <c r="I30" s="111"/>
      <c r="J30" s="111"/>
      <c r="K30" s="111"/>
      <c r="L30" s="111"/>
      <c r="M30" s="111"/>
      <c r="N30" s="111"/>
      <c r="O30" s="111"/>
      <c r="P30" s="111"/>
      <c r="Q30" s="111"/>
      <c r="R30" s="111"/>
      <c r="S30" s="111"/>
    </row>
    <row r="31" spans="1:21" ht="14.5" x14ac:dyDescent="0.35">
      <c r="D31" s="115"/>
      <c r="E31" s="115"/>
      <c r="F31" s="115"/>
      <c r="G31" s="115"/>
      <c r="H31" s="115"/>
      <c r="I31" s="182"/>
      <c r="J31" s="182"/>
      <c r="K31" s="182"/>
      <c r="L31" s="182"/>
      <c r="M31" s="111"/>
      <c r="N31" s="111"/>
      <c r="O31" s="111"/>
      <c r="P31" s="111"/>
      <c r="Q31" s="111"/>
      <c r="R31" s="111"/>
      <c r="S31" s="111"/>
    </row>
    <row r="32" spans="1:21" ht="14.5" x14ac:dyDescent="0.35">
      <c r="D32" s="115"/>
      <c r="E32" s="115"/>
      <c r="F32" s="115"/>
      <c r="G32" s="115"/>
      <c r="H32" s="115"/>
      <c r="I32" s="115"/>
      <c r="J32" s="115"/>
      <c r="K32" s="115"/>
      <c r="L32" s="115"/>
      <c r="M32" s="111"/>
      <c r="N32" s="111"/>
      <c r="O32" s="111"/>
      <c r="P32" s="111"/>
      <c r="Q32" s="111"/>
      <c r="R32" s="111"/>
      <c r="S32" s="111"/>
    </row>
    <row r="33" spans="4:19" ht="14.5" x14ac:dyDescent="0.35">
      <c r="D33" s="115"/>
      <c r="E33" s="115"/>
      <c r="F33" s="115"/>
      <c r="G33" s="116"/>
      <c r="H33" s="115"/>
      <c r="I33" s="116"/>
      <c r="J33" s="116"/>
      <c r="K33" s="116"/>
      <c r="L33" s="116"/>
      <c r="M33" s="111"/>
      <c r="N33" s="111"/>
      <c r="O33" s="111"/>
      <c r="P33" s="111"/>
      <c r="Q33" s="111"/>
      <c r="R33" s="111"/>
      <c r="S33" s="111"/>
    </row>
    <row r="34" spans="4:19" ht="14.5" x14ac:dyDescent="0.35">
      <c r="D34" s="115"/>
      <c r="E34" s="115"/>
      <c r="F34" s="115"/>
      <c r="G34" s="116"/>
      <c r="H34" s="115"/>
      <c r="I34" s="116"/>
      <c r="J34" s="116"/>
      <c r="K34" s="116"/>
      <c r="L34" s="116"/>
      <c r="M34" s="111"/>
      <c r="N34" s="111"/>
      <c r="O34" s="111"/>
      <c r="P34" s="111"/>
      <c r="Q34" s="111"/>
      <c r="R34" s="111"/>
      <c r="S34" s="111"/>
    </row>
    <row r="35" spans="4:19" ht="14.5" x14ac:dyDescent="0.35">
      <c r="D35" s="115"/>
      <c r="E35" s="115"/>
      <c r="F35" s="115"/>
      <c r="G35" s="116"/>
      <c r="H35" s="115"/>
      <c r="I35" s="116"/>
      <c r="J35" s="116"/>
      <c r="K35" s="116"/>
      <c r="L35" s="116"/>
      <c r="M35" s="111"/>
      <c r="N35" s="116"/>
      <c r="O35" s="116"/>
      <c r="P35" s="116"/>
      <c r="Q35" s="111"/>
      <c r="R35" s="111"/>
      <c r="S35" s="111"/>
    </row>
    <row r="36" spans="4:19" ht="14.5" x14ac:dyDescent="0.35">
      <c r="D36" s="115"/>
      <c r="E36" s="115"/>
      <c r="F36" s="115"/>
      <c r="G36" s="116"/>
      <c r="H36" s="115"/>
      <c r="I36" s="116"/>
      <c r="J36" s="116"/>
      <c r="K36" s="116"/>
      <c r="L36" s="116"/>
      <c r="M36" s="111"/>
      <c r="N36" s="111"/>
      <c r="O36" s="111"/>
      <c r="P36" s="111"/>
      <c r="Q36" s="111"/>
      <c r="R36" s="111"/>
      <c r="S36" s="111"/>
    </row>
    <row r="84" spans="1:19" ht="14.5" x14ac:dyDescent="0.35">
      <c r="D84" s="117"/>
      <c r="E84" s="117"/>
      <c r="F84" s="117"/>
      <c r="G84" s="117"/>
      <c r="H84" s="117"/>
      <c r="I84" s="117"/>
      <c r="J84" s="117"/>
      <c r="K84" s="117"/>
      <c r="L84" s="117"/>
      <c r="M84" s="117"/>
      <c r="N84" s="117"/>
      <c r="O84" s="117"/>
      <c r="P84" s="117"/>
      <c r="Q84" s="117"/>
      <c r="R84" s="117"/>
      <c r="S84" s="117"/>
    </row>
    <row r="85" spans="1:19" ht="14.5" x14ac:dyDescent="0.35">
      <c r="D85" s="117"/>
      <c r="E85" s="117"/>
      <c r="F85" s="117"/>
      <c r="G85" s="117"/>
      <c r="H85" s="117"/>
      <c r="I85" s="117"/>
      <c r="J85" s="117"/>
      <c r="K85" s="117"/>
      <c r="L85" s="117"/>
      <c r="M85" s="117"/>
      <c r="N85" s="117"/>
      <c r="O85" s="117"/>
      <c r="P85" s="117"/>
      <c r="Q85" s="117"/>
      <c r="R85" s="117"/>
      <c r="S85" s="117"/>
    </row>
    <row r="86" spans="1:19" ht="14.5" x14ac:dyDescent="0.35">
      <c r="D86" s="117"/>
      <c r="E86" s="117"/>
      <c r="F86" s="117"/>
      <c r="G86" s="117"/>
      <c r="H86" s="117"/>
      <c r="I86" s="117"/>
      <c r="J86" s="117"/>
      <c r="K86" s="117"/>
      <c r="L86" s="117"/>
      <c r="M86" s="117"/>
      <c r="N86" s="117"/>
      <c r="O86" s="117"/>
      <c r="P86" s="117"/>
      <c r="Q86" s="117"/>
      <c r="R86" s="117"/>
      <c r="S86" s="117"/>
    </row>
    <row r="87" spans="1:19" ht="14.5" x14ac:dyDescent="0.35">
      <c r="D87" s="117"/>
      <c r="E87" s="117"/>
      <c r="F87" s="117"/>
      <c r="G87" s="117"/>
      <c r="H87" s="117"/>
      <c r="I87" s="117"/>
      <c r="J87" s="117"/>
      <c r="K87" s="117"/>
      <c r="L87" s="117"/>
      <c r="M87" s="117"/>
      <c r="N87" s="117"/>
      <c r="O87" s="117"/>
      <c r="P87" s="117"/>
      <c r="Q87" s="117"/>
      <c r="R87" s="117"/>
      <c r="S87" s="117"/>
    </row>
    <row r="88" spans="1:19" ht="14.5" x14ac:dyDescent="0.35">
      <c r="D88" s="117"/>
      <c r="E88" s="117"/>
      <c r="F88" s="117"/>
      <c r="G88" s="117"/>
      <c r="H88" s="117"/>
      <c r="I88" s="117"/>
      <c r="J88" s="117"/>
      <c r="K88" s="117"/>
      <c r="L88" s="117"/>
      <c r="M88" s="117"/>
      <c r="N88" s="117"/>
      <c r="O88" s="117"/>
      <c r="P88" s="117"/>
      <c r="Q88" s="117"/>
      <c r="R88" s="117"/>
      <c r="S88" s="117"/>
    </row>
    <row r="89" spans="1:19" ht="14.5" x14ac:dyDescent="0.35">
      <c r="D89" s="117"/>
      <c r="E89" s="117"/>
      <c r="F89" s="117"/>
      <c r="G89" s="117"/>
      <c r="H89" s="117"/>
      <c r="I89" s="117"/>
      <c r="J89" s="117"/>
      <c r="K89" s="117"/>
      <c r="L89" s="117"/>
      <c r="M89" s="117"/>
      <c r="N89" s="117"/>
      <c r="O89" s="117"/>
      <c r="P89" s="117"/>
      <c r="Q89" s="117"/>
      <c r="R89" s="117"/>
      <c r="S89" s="117"/>
    </row>
    <row r="90" spans="1:19" ht="14.5" x14ac:dyDescent="0.35">
      <c r="D90" s="117"/>
      <c r="E90" s="117"/>
      <c r="F90" s="117"/>
      <c r="G90" s="117"/>
      <c r="H90" s="117"/>
      <c r="I90" s="117"/>
      <c r="J90" s="117"/>
      <c r="K90" s="117"/>
      <c r="L90" s="117"/>
      <c r="M90" s="117"/>
      <c r="N90" s="117"/>
      <c r="O90" s="117"/>
      <c r="P90" s="117"/>
      <c r="Q90" s="117"/>
      <c r="R90" s="117"/>
      <c r="S90" s="117"/>
    </row>
    <row r="91" spans="1:19" ht="13" x14ac:dyDescent="0.3">
      <c r="A91" s="104"/>
      <c r="B91" s="96"/>
      <c r="C91" s="92"/>
      <c r="D91" s="109"/>
      <c r="E91" s="109"/>
      <c r="F91" s="109"/>
      <c r="G91" s="109"/>
      <c r="H91" s="109"/>
      <c r="I91" s="109"/>
      <c r="J91" s="109"/>
      <c r="K91" s="109"/>
      <c r="L91" s="109"/>
      <c r="M91" s="109"/>
      <c r="Q91" s="109"/>
      <c r="R91" s="109"/>
      <c r="S91" s="109"/>
    </row>
    <row r="92" spans="1:19" ht="14.5" x14ac:dyDescent="0.35">
      <c r="B92" s="104"/>
      <c r="D92" s="117"/>
      <c r="E92" s="117"/>
      <c r="F92" s="117"/>
      <c r="G92" s="117"/>
      <c r="H92" s="117"/>
      <c r="I92" s="117"/>
      <c r="J92" s="117"/>
      <c r="K92" s="117"/>
      <c r="L92" s="117"/>
      <c r="M92" s="117"/>
      <c r="N92" s="117"/>
      <c r="O92" s="117"/>
      <c r="P92" s="117"/>
      <c r="Q92" s="117"/>
      <c r="R92" s="117"/>
      <c r="S92" s="117"/>
    </row>
    <row r="93" spans="1:19" ht="13" x14ac:dyDescent="0.3">
      <c r="B93" s="96"/>
      <c r="D93" s="109"/>
      <c r="E93" s="109"/>
      <c r="F93" s="109"/>
      <c r="G93" s="109"/>
      <c r="H93" s="109"/>
      <c r="I93" s="109"/>
      <c r="J93" s="109"/>
      <c r="K93" s="109"/>
      <c r="L93" s="109"/>
      <c r="M93" s="109"/>
      <c r="N93" s="109"/>
      <c r="O93" s="109"/>
      <c r="P93" s="109"/>
      <c r="Q93" s="109"/>
      <c r="R93" s="109"/>
      <c r="S93" s="109"/>
    </row>
    <row r="94" spans="1:19" ht="14.5" x14ac:dyDescent="0.35">
      <c r="D94" s="111"/>
      <c r="E94" s="111"/>
      <c r="F94" s="111"/>
      <c r="G94" s="111"/>
      <c r="H94" s="111"/>
      <c r="I94" s="111"/>
      <c r="J94" s="111"/>
      <c r="K94" s="111"/>
      <c r="L94" s="111"/>
      <c r="M94" s="111"/>
      <c r="N94" s="111"/>
      <c r="O94" s="111"/>
      <c r="P94" s="111"/>
      <c r="Q94" s="111"/>
      <c r="R94" s="111"/>
      <c r="S94" s="111"/>
    </row>
    <row r="95" spans="1:19" ht="14.5" x14ac:dyDescent="0.35">
      <c r="D95" s="111"/>
      <c r="E95" s="111"/>
      <c r="F95" s="111"/>
      <c r="G95" s="111"/>
      <c r="H95" s="111"/>
      <c r="I95" s="111"/>
      <c r="J95" s="111"/>
      <c r="K95" s="111"/>
      <c r="L95" s="111"/>
      <c r="M95" s="111"/>
      <c r="N95" s="111"/>
      <c r="O95" s="111"/>
      <c r="P95" s="111"/>
      <c r="Q95" s="111"/>
      <c r="R95" s="111"/>
      <c r="S95" s="111"/>
    </row>
    <row r="96" spans="1:19" ht="14.5" x14ac:dyDescent="0.35">
      <c r="D96" s="111"/>
      <c r="E96" s="111"/>
      <c r="F96" s="111"/>
      <c r="G96" s="111"/>
      <c r="H96" s="111"/>
      <c r="I96" s="111"/>
      <c r="J96" s="111"/>
      <c r="K96" s="111"/>
      <c r="L96" s="111"/>
      <c r="M96" s="111"/>
      <c r="N96" s="111"/>
      <c r="O96" s="111"/>
      <c r="P96" s="111"/>
      <c r="Q96" s="111"/>
      <c r="R96" s="111"/>
      <c r="S96" s="111"/>
    </row>
    <row r="97" spans="4:19" ht="14.5" x14ac:dyDescent="0.35">
      <c r="D97" s="111"/>
      <c r="E97" s="111"/>
      <c r="F97" s="111"/>
      <c r="G97" s="111"/>
      <c r="H97" s="111"/>
      <c r="I97" s="111"/>
      <c r="J97" s="111"/>
      <c r="K97" s="111"/>
      <c r="L97" s="111"/>
      <c r="M97" s="111"/>
      <c r="N97" s="111"/>
      <c r="O97" s="111"/>
      <c r="P97" s="111"/>
      <c r="Q97" s="111"/>
      <c r="R97" s="111"/>
      <c r="S97" s="111"/>
    </row>
    <row r="98" spans="4:19" ht="14.5" x14ac:dyDescent="0.35">
      <c r="D98" s="111"/>
      <c r="E98" s="111"/>
      <c r="F98" s="111"/>
      <c r="G98" s="111"/>
      <c r="H98" s="111"/>
      <c r="I98" s="111"/>
      <c r="J98" s="111"/>
      <c r="K98" s="111"/>
      <c r="L98" s="111"/>
      <c r="M98" s="111"/>
      <c r="N98" s="111"/>
      <c r="O98" s="111"/>
      <c r="P98" s="111"/>
      <c r="Q98" s="111"/>
      <c r="R98" s="111"/>
      <c r="S98" s="111"/>
    </row>
    <row r="99" spans="4:19" ht="14.5" x14ac:dyDescent="0.35">
      <c r="D99" s="111"/>
      <c r="E99" s="111"/>
      <c r="F99" s="111"/>
      <c r="G99" s="111"/>
      <c r="H99" s="111"/>
      <c r="I99" s="111"/>
      <c r="J99" s="111"/>
      <c r="K99" s="111"/>
      <c r="L99" s="111"/>
      <c r="M99" s="111"/>
      <c r="N99" s="111"/>
      <c r="O99" s="111"/>
      <c r="P99" s="111"/>
      <c r="Q99" s="111"/>
      <c r="R99" s="111"/>
      <c r="S99" s="111"/>
    </row>
    <row r="100" spans="4:19" ht="14.5" x14ac:dyDescent="0.35">
      <c r="D100" s="111"/>
      <c r="E100" s="111"/>
      <c r="F100" s="111"/>
      <c r="G100" s="111"/>
      <c r="H100" s="111"/>
      <c r="I100" s="111"/>
      <c r="J100" s="111"/>
      <c r="K100" s="111"/>
      <c r="L100" s="111"/>
      <c r="M100" s="111"/>
      <c r="N100" s="111"/>
      <c r="O100" s="111"/>
      <c r="P100" s="111"/>
      <c r="Q100" s="111"/>
      <c r="R100" s="111"/>
      <c r="S100" s="111"/>
    </row>
    <row r="101" spans="4:19" ht="14.5" x14ac:dyDescent="0.35">
      <c r="D101" s="111"/>
      <c r="E101" s="111"/>
      <c r="F101" s="111"/>
      <c r="G101" s="111"/>
      <c r="H101" s="111"/>
      <c r="I101" s="111"/>
      <c r="J101" s="111"/>
      <c r="K101" s="111"/>
      <c r="L101" s="111"/>
      <c r="M101" s="111"/>
      <c r="N101" s="111"/>
      <c r="O101" s="111"/>
      <c r="P101" s="111"/>
      <c r="Q101" s="111"/>
      <c r="R101" s="111"/>
      <c r="S101" s="111"/>
    </row>
    <row r="102" spans="4:19" ht="14.5" x14ac:dyDescent="0.35">
      <c r="D102" s="111"/>
      <c r="E102" s="111"/>
      <c r="F102" s="111"/>
      <c r="G102" s="111"/>
      <c r="H102" s="111"/>
      <c r="I102" s="111"/>
      <c r="J102" s="111"/>
      <c r="K102" s="111"/>
      <c r="L102" s="111"/>
      <c r="M102" s="111"/>
      <c r="N102" s="111"/>
      <c r="O102" s="111"/>
      <c r="P102" s="111"/>
      <c r="Q102" s="111"/>
      <c r="R102" s="111"/>
      <c r="S102" s="111"/>
    </row>
    <row r="103" spans="4:19" ht="14.5" x14ac:dyDescent="0.35">
      <c r="D103" s="111"/>
      <c r="E103" s="111"/>
      <c r="F103" s="111"/>
      <c r="G103" s="111"/>
      <c r="H103" s="111"/>
      <c r="I103" s="111"/>
      <c r="J103" s="111"/>
      <c r="K103" s="111"/>
      <c r="L103" s="111"/>
      <c r="M103" s="111"/>
      <c r="N103" s="111"/>
      <c r="O103" s="111"/>
      <c r="P103" s="111"/>
      <c r="Q103" s="111"/>
      <c r="R103" s="111"/>
      <c r="S103" s="111"/>
    </row>
    <row r="104" spans="4:19" ht="14.5" x14ac:dyDescent="0.35">
      <c r="D104" s="111"/>
      <c r="E104" s="111"/>
      <c r="F104" s="111"/>
      <c r="G104" s="111"/>
      <c r="H104" s="111"/>
      <c r="I104" s="111"/>
      <c r="J104" s="111"/>
      <c r="K104" s="111"/>
      <c r="L104" s="111"/>
      <c r="M104" s="111"/>
      <c r="N104" s="111"/>
      <c r="O104" s="111"/>
      <c r="P104" s="111"/>
      <c r="Q104" s="111"/>
      <c r="R104" s="111"/>
      <c r="S104" s="111"/>
    </row>
    <row r="105" spans="4:19" ht="14.5" x14ac:dyDescent="0.35">
      <c r="D105" s="111"/>
      <c r="E105" s="111"/>
      <c r="F105" s="111"/>
      <c r="G105" s="111"/>
      <c r="H105" s="111"/>
      <c r="I105" s="111"/>
      <c r="J105" s="111"/>
      <c r="K105" s="111"/>
      <c r="L105" s="111"/>
      <c r="M105" s="111"/>
      <c r="N105" s="111"/>
      <c r="O105" s="111"/>
      <c r="P105" s="111"/>
      <c r="Q105" s="111"/>
      <c r="R105" s="111"/>
      <c r="S105" s="111"/>
    </row>
    <row r="106" spans="4:19" ht="14.5" x14ac:dyDescent="0.35">
      <c r="D106" s="111"/>
      <c r="E106" s="111"/>
      <c r="F106" s="111"/>
      <c r="G106" s="111"/>
      <c r="H106" s="111"/>
      <c r="I106" s="111"/>
      <c r="J106" s="111"/>
      <c r="K106" s="111"/>
      <c r="L106" s="111"/>
      <c r="M106" s="111"/>
      <c r="N106" s="111"/>
      <c r="O106" s="111"/>
      <c r="P106" s="111"/>
      <c r="Q106" s="111"/>
      <c r="R106" s="111"/>
      <c r="S106" s="111"/>
    </row>
    <row r="107" spans="4:19" ht="14.5" x14ac:dyDescent="0.35">
      <c r="D107" s="111"/>
      <c r="E107" s="111"/>
      <c r="F107" s="111"/>
      <c r="G107" s="111"/>
      <c r="H107" s="111"/>
      <c r="I107" s="111"/>
      <c r="J107" s="111"/>
      <c r="K107" s="111"/>
      <c r="L107" s="111"/>
      <c r="M107" s="111"/>
      <c r="N107" s="111"/>
      <c r="O107" s="111"/>
      <c r="P107" s="111"/>
      <c r="Q107" s="111"/>
      <c r="R107" s="111"/>
      <c r="S107" s="111"/>
    </row>
    <row r="108" spans="4:19" ht="14.5" x14ac:dyDescent="0.35">
      <c r="D108" s="111"/>
      <c r="E108" s="111"/>
      <c r="F108" s="111"/>
      <c r="G108" s="111"/>
      <c r="H108" s="111"/>
      <c r="I108" s="111"/>
      <c r="J108" s="111"/>
      <c r="K108" s="111"/>
      <c r="L108" s="111"/>
      <c r="M108" s="111"/>
      <c r="N108" s="111"/>
      <c r="O108" s="111"/>
      <c r="P108" s="111"/>
      <c r="Q108" s="111"/>
      <c r="R108" s="111"/>
      <c r="S108" s="111"/>
    </row>
    <row r="109" spans="4:19" ht="14.5" x14ac:dyDescent="0.35">
      <c r="D109" s="111"/>
      <c r="E109" s="111"/>
      <c r="F109" s="111"/>
      <c r="G109" s="111"/>
      <c r="H109" s="111"/>
      <c r="I109" s="111"/>
      <c r="J109" s="111"/>
      <c r="K109" s="111"/>
      <c r="L109" s="111"/>
      <c r="M109" s="111"/>
      <c r="N109" s="111"/>
      <c r="O109" s="111"/>
      <c r="P109" s="111"/>
      <c r="Q109" s="111"/>
      <c r="R109" s="111"/>
      <c r="S109" s="111"/>
    </row>
    <row r="110" spans="4:19" ht="14.5" x14ac:dyDescent="0.35">
      <c r="D110" s="111"/>
      <c r="E110" s="111"/>
      <c r="F110" s="111"/>
      <c r="G110" s="111"/>
      <c r="H110" s="111"/>
      <c r="I110" s="111"/>
      <c r="J110" s="111"/>
      <c r="K110" s="111"/>
      <c r="L110" s="111"/>
      <c r="M110" s="111"/>
      <c r="N110" s="111"/>
      <c r="O110" s="111"/>
      <c r="P110" s="111"/>
      <c r="Q110" s="111"/>
      <c r="R110" s="111"/>
      <c r="S110" s="111"/>
    </row>
    <row r="111" spans="4:19" ht="14.5" x14ac:dyDescent="0.35">
      <c r="D111" s="111"/>
      <c r="E111" s="111"/>
      <c r="F111" s="111"/>
      <c r="G111" s="111"/>
      <c r="H111" s="111"/>
      <c r="I111" s="111"/>
      <c r="J111" s="111"/>
      <c r="K111" s="111"/>
      <c r="L111" s="111"/>
      <c r="M111" s="111"/>
      <c r="N111" s="111"/>
      <c r="O111" s="111"/>
      <c r="P111" s="111"/>
      <c r="Q111" s="111"/>
      <c r="R111" s="111"/>
      <c r="S111" s="111"/>
    </row>
    <row r="112" spans="4:19" ht="14.5" x14ac:dyDescent="0.35">
      <c r="D112" s="111"/>
      <c r="E112" s="111"/>
      <c r="F112" s="111"/>
      <c r="G112" s="111"/>
      <c r="H112" s="111"/>
      <c r="I112" s="111"/>
      <c r="J112" s="111"/>
      <c r="K112" s="111"/>
      <c r="L112" s="111"/>
      <c r="M112" s="111"/>
      <c r="N112" s="111"/>
      <c r="O112" s="111"/>
      <c r="P112" s="111"/>
      <c r="Q112" s="111"/>
      <c r="R112" s="111"/>
      <c r="S112" s="111"/>
    </row>
    <row r="113" spans="4:19" ht="14.5" x14ac:dyDescent="0.35">
      <c r="D113" s="111"/>
      <c r="E113" s="111"/>
      <c r="F113" s="111"/>
      <c r="G113" s="111"/>
      <c r="H113" s="111"/>
      <c r="I113" s="111"/>
      <c r="J113" s="111"/>
      <c r="K113" s="111"/>
      <c r="L113" s="111"/>
      <c r="M113" s="111"/>
      <c r="N113" s="111"/>
      <c r="O113" s="111"/>
      <c r="P113" s="111"/>
      <c r="Q113" s="111"/>
      <c r="R113" s="111"/>
      <c r="S113" s="111"/>
    </row>
    <row r="114" spans="4:19" ht="14.5" x14ac:dyDescent="0.35">
      <c r="D114" s="111"/>
      <c r="E114" s="111"/>
      <c r="F114" s="111"/>
      <c r="G114" s="111"/>
      <c r="H114" s="111"/>
      <c r="I114" s="111"/>
      <c r="J114" s="111"/>
      <c r="K114" s="111"/>
      <c r="L114" s="111"/>
      <c r="M114" s="111"/>
      <c r="N114" s="111"/>
      <c r="O114" s="111"/>
      <c r="P114" s="111"/>
      <c r="Q114" s="111"/>
      <c r="R114" s="111"/>
      <c r="S114" s="111"/>
    </row>
    <row r="115" spans="4:19" ht="14.5" x14ac:dyDescent="0.35">
      <c r="D115" s="111"/>
      <c r="E115" s="111"/>
      <c r="F115" s="111"/>
      <c r="G115" s="111"/>
      <c r="H115" s="111"/>
      <c r="I115" s="111"/>
      <c r="J115" s="111"/>
      <c r="K115" s="111"/>
      <c r="L115" s="111"/>
      <c r="M115" s="111"/>
      <c r="N115" s="111"/>
      <c r="O115" s="111"/>
      <c r="P115" s="111"/>
      <c r="Q115" s="111"/>
      <c r="R115" s="111"/>
      <c r="S115" s="111"/>
    </row>
    <row r="116" spans="4:19" ht="14.5" x14ac:dyDescent="0.35">
      <c r="D116" s="111"/>
      <c r="E116" s="111"/>
      <c r="F116" s="111"/>
      <c r="G116" s="111"/>
      <c r="H116" s="111"/>
      <c r="I116" s="111"/>
      <c r="J116" s="111"/>
      <c r="K116" s="111"/>
      <c r="L116" s="111"/>
      <c r="M116" s="111"/>
      <c r="N116" s="111"/>
      <c r="O116" s="111"/>
      <c r="P116" s="111"/>
      <c r="Q116" s="111"/>
      <c r="R116" s="111"/>
      <c r="S116" s="111"/>
    </row>
    <row r="117" spans="4:19" ht="14.5" x14ac:dyDescent="0.35">
      <c r="D117" s="111"/>
      <c r="E117" s="111"/>
      <c r="F117" s="111"/>
      <c r="G117" s="111"/>
      <c r="H117" s="111"/>
      <c r="I117" s="111"/>
      <c r="J117" s="111"/>
      <c r="K117" s="111"/>
      <c r="L117" s="111"/>
      <c r="M117" s="111"/>
      <c r="N117" s="111"/>
      <c r="O117" s="111"/>
      <c r="P117" s="111"/>
      <c r="Q117" s="111"/>
      <c r="R117" s="111"/>
      <c r="S117" s="111"/>
    </row>
    <row r="118" spans="4:19" ht="14.5" x14ac:dyDescent="0.35">
      <c r="D118" s="111"/>
      <c r="E118" s="111"/>
      <c r="F118" s="111"/>
      <c r="G118" s="111"/>
      <c r="H118" s="111"/>
      <c r="I118" s="111"/>
      <c r="J118" s="111"/>
      <c r="K118" s="111"/>
      <c r="L118" s="111"/>
      <c r="M118" s="111"/>
      <c r="N118" s="111"/>
      <c r="O118" s="111"/>
      <c r="P118" s="111"/>
      <c r="Q118" s="111"/>
      <c r="R118" s="111"/>
      <c r="S118" s="111"/>
    </row>
    <row r="119" spans="4:19" ht="14.5" x14ac:dyDescent="0.35">
      <c r="D119" s="111"/>
      <c r="E119" s="111"/>
      <c r="F119" s="111"/>
      <c r="G119" s="111"/>
      <c r="H119" s="111"/>
      <c r="I119" s="111"/>
      <c r="J119" s="111"/>
      <c r="K119" s="111"/>
      <c r="L119" s="111"/>
      <c r="M119" s="111"/>
      <c r="N119" s="111"/>
      <c r="O119" s="111"/>
      <c r="P119" s="111"/>
      <c r="Q119" s="111"/>
      <c r="R119" s="111"/>
      <c r="S119" s="111"/>
    </row>
    <row r="120" spans="4:19" ht="14.5" x14ac:dyDescent="0.35">
      <c r="D120" s="111"/>
      <c r="E120" s="111"/>
      <c r="F120" s="111"/>
      <c r="G120" s="111"/>
      <c r="H120" s="111"/>
      <c r="I120" s="111"/>
      <c r="J120" s="111"/>
      <c r="K120" s="111"/>
      <c r="L120" s="111"/>
      <c r="M120" s="111"/>
      <c r="N120" s="111"/>
      <c r="O120" s="111"/>
      <c r="P120" s="111"/>
      <c r="Q120" s="111"/>
      <c r="R120" s="111"/>
      <c r="S120" s="111"/>
    </row>
    <row r="121" spans="4:19" ht="14.5" x14ac:dyDescent="0.35">
      <c r="D121" s="111"/>
      <c r="E121" s="111"/>
      <c r="F121" s="111"/>
      <c r="G121" s="111"/>
      <c r="H121" s="111"/>
      <c r="I121" s="111"/>
      <c r="J121" s="111"/>
      <c r="K121" s="111"/>
      <c r="L121" s="111"/>
      <c r="M121" s="111"/>
      <c r="N121" s="111"/>
      <c r="O121" s="111"/>
      <c r="P121" s="111"/>
      <c r="Q121" s="111"/>
      <c r="R121" s="111"/>
      <c r="S121" s="111"/>
    </row>
    <row r="122" spans="4:19" ht="14.5" x14ac:dyDescent="0.35">
      <c r="D122" s="111"/>
      <c r="E122" s="111"/>
      <c r="F122" s="111"/>
      <c r="G122" s="111"/>
      <c r="H122" s="111"/>
      <c r="I122" s="111"/>
      <c r="J122" s="111"/>
      <c r="K122" s="111"/>
      <c r="L122" s="111"/>
      <c r="M122" s="111"/>
      <c r="N122" s="111"/>
      <c r="O122" s="111"/>
      <c r="P122" s="111"/>
      <c r="Q122" s="111"/>
      <c r="R122" s="111"/>
      <c r="S122" s="111"/>
    </row>
    <row r="123" spans="4:19" ht="14.5" x14ac:dyDescent="0.35">
      <c r="D123" s="111"/>
      <c r="E123" s="111"/>
      <c r="F123" s="111"/>
      <c r="G123" s="111"/>
      <c r="H123" s="111"/>
      <c r="I123" s="111"/>
      <c r="J123" s="111"/>
      <c r="K123" s="111"/>
      <c r="L123" s="111"/>
      <c r="M123" s="111"/>
      <c r="N123" s="111"/>
      <c r="O123" s="111"/>
      <c r="P123" s="111"/>
      <c r="Q123" s="111"/>
      <c r="R123" s="111"/>
      <c r="S123" s="111"/>
    </row>
    <row r="124" spans="4:19" ht="14.5" x14ac:dyDescent="0.35">
      <c r="D124" s="111"/>
      <c r="E124" s="111"/>
      <c r="F124" s="111"/>
      <c r="G124" s="111"/>
      <c r="H124" s="111"/>
      <c r="I124" s="111"/>
      <c r="J124" s="111"/>
      <c r="K124" s="111"/>
      <c r="L124" s="111"/>
      <c r="M124" s="111"/>
      <c r="N124" s="111"/>
      <c r="O124" s="111"/>
      <c r="P124" s="111"/>
      <c r="Q124" s="111"/>
      <c r="R124" s="111"/>
      <c r="S124" s="111"/>
    </row>
    <row r="125" spans="4:19" ht="14.5" x14ac:dyDescent="0.35">
      <c r="D125" s="111"/>
      <c r="E125" s="111"/>
      <c r="F125" s="111"/>
      <c r="G125" s="111"/>
      <c r="H125" s="111"/>
      <c r="I125" s="111"/>
      <c r="J125" s="111"/>
      <c r="K125" s="111"/>
      <c r="L125" s="111"/>
      <c r="M125" s="111"/>
      <c r="N125" s="111"/>
      <c r="O125" s="111"/>
      <c r="P125" s="111"/>
      <c r="Q125" s="111"/>
      <c r="R125" s="111"/>
      <c r="S125" s="111"/>
    </row>
    <row r="126" spans="4:19" ht="14.5" x14ac:dyDescent="0.35">
      <c r="D126" s="111"/>
      <c r="E126" s="111"/>
      <c r="F126" s="111"/>
      <c r="G126" s="111"/>
      <c r="H126" s="111"/>
      <c r="I126" s="111"/>
      <c r="J126" s="111"/>
      <c r="K126" s="111"/>
      <c r="L126" s="111"/>
      <c r="M126" s="111"/>
      <c r="N126" s="111"/>
      <c r="O126" s="111"/>
      <c r="P126" s="111"/>
      <c r="Q126" s="111"/>
      <c r="R126" s="111"/>
      <c r="S126" s="111"/>
    </row>
    <row r="127" spans="4:19" ht="14.5" x14ac:dyDescent="0.35">
      <c r="D127" s="111"/>
      <c r="E127" s="111"/>
      <c r="F127" s="111"/>
      <c r="G127" s="111"/>
      <c r="H127" s="111"/>
      <c r="I127" s="111"/>
      <c r="J127" s="111"/>
      <c r="K127" s="111"/>
      <c r="L127" s="111"/>
      <c r="M127" s="111"/>
      <c r="N127" s="111"/>
      <c r="O127" s="111"/>
      <c r="P127" s="111"/>
      <c r="Q127" s="111"/>
      <c r="R127" s="111"/>
      <c r="S127" s="111"/>
    </row>
    <row r="128" spans="4:19" ht="14.5" x14ac:dyDescent="0.35">
      <c r="D128" s="111"/>
      <c r="E128" s="111"/>
      <c r="F128" s="111"/>
      <c r="G128" s="111"/>
      <c r="H128" s="111"/>
      <c r="I128" s="111"/>
      <c r="J128" s="111"/>
      <c r="K128" s="111"/>
      <c r="L128" s="111"/>
      <c r="M128" s="111"/>
      <c r="N128" s="111"/>
      <c r="O128" s="111"/>
      <c r="P128" s="111"/>
      <c r="Q128" s="111"/>
      <c r="R128" s="111"/>
      <c r="S128" s="111"/>
    </row>
    <row r="129" spans="4:19" ht="14.5" x14ac:dyDescent="0.35">
      <c r="D129" s="111"/>
      <c r="E129" s="111"/>
      <c r="F129" s="111"/>
      <c r="G129" s="111"/>
      <c r="H129" s="111"/>
      <c r="I129" s="111"/>
      <c r="J129" s="111"/>
      <c r="K129" s="111"/>
      <c r="L129" s="111"/>
      <c r="M129" s="111"/>
      <c r="N129" s="111"/>
      <c r="O129" s="111"/>
      <c r="P129" s="111"/>
      <c r="Q129" s="111"/>
      <c r="R129" s="111"/>
      <c r="S129" s="111"/>
    </row>
    <row r="130" spans="4:19" ht="14.5" x14ac:dyDescent="0.35">
      <c r="D130" s="111"/>
      <c r="E130" s="111"/>
      <c r="F130" s="111"/>
      <c r="G130" s="111"/>
      <c r="H130" s="111"/>
      <c r="I130" s="111"/>
      <c r="J130" s="111"/>
      <c r="K130" s="111"/>
      <c r="L130" s="111"/>
      <c r="M130" s="111"/>
      <c r="N130" s="111"/>
      <c r="O130" s="111"/>
      <c r="P130" s="111"/>
      <c r="Q130" s="111"/>
      <c r="R130" s="111"/>
      <c r="S130" s="111"/>
    </row>
    <row r="131" spans="4:19" ht="14.5" x14ac:dyDescent="0.35">
      <c r="D131" s="111"/>
      <c r="E131" s="111"/>
      <c r="F131" s="111"/>
      <c r="G131" s="111"/>
      <c r="H131" s="111"/>
      <c r="I131" s="111"/>
      <c r="J131" s="111"/>
      <c r="K131" s="111"/>
      <c r="L131" s="111"/>
      <c r="M131" s="111"/>
      <c r="N131" s="111"/>
      <c r="O131" s="111"/>
      <c r="P131" s="111"/>
      <c r="Q131" s="111"/>
      <c r="R131" s="111"/>
      <c r="S131" s="111"/>
    </row>
    <row r="132" spans="4:19" ht="14.5" x14ac:dyDescent="0.35">
      <c r="D132" s="111"/>
      <c r="E132" s="111"/>
      <c r="F132" s="111"/>
      <c r="G132" s="111"/>
      <c r="H132" s="111"/>
      <c r="I132" s="111"/>
      <c r="J132" s="111"/>
      <c r="K132" s="111"/>
      <c r="L132" s="111"/>
      <c r="M132" s="111"/>
      <c r="N132" s="111"/>
      <c r="O132" s="111"/>
      <c r="P132" s="111"/>
      <c r="Q132" s="111"/>
      <c r="R132" s="111"/>
      <c r="S132" s="111"/>
    </row>
    <row r="133" spans="4:19" ht="14.5" x14ac:dyDescent="0.35">
      <c r="D133" s="111"/>
      <c r="E133" s="111"/>
      <c r="F133" s="111"/>
      <c r="G133" s="111"/>
      <c r="H133" s="111"/>
      <c r="I133" s="111"/>
      <c r="J133" s="111"/>
      <c r="K133" s="111"/>
      <c r="L133" s="111"/>
      <c r="M133" s="111"/>
      <c r="N133" s="111"/>
      <c r="O133" s="111"/>
      <c r="P133" s="111"/>
      <c r="Q133" s="111"/>
      <c r="R133" s="111"/>
      <c r="S133" s="111"/>
    </row>
    <row r="134" spans="4:19" ht="14.5" x14ac:dyDescent="0.35">
      <c r="D134" s="111"/>
      <c r="E134" s="111"/>
      <c r="F134" s="111"/>
      <c r="G134" s="111"/>
      <c r="H134" s="111"/>
      <c r="I134" s="111"/>
      <c r="J134" s="111"/>
      <c r="K134" s="111"/>
      <c r="L134" s="111"/>
      <c r="M134" s="111"/>
      <c r="N134" s="111"/>
      <c r="O134" s="111"/>
      <c r="P134" s="111"/>
      <c r="Q134" s="111"/>
      <c r="R134" s="111"/>
      <c r="S134" s="111"/>
    </row>
    <row r="135" spans="4:19" ht="14.5" x14ac:dyDescent="0.35">
      <c r="D135" s="111"/>
      <c r="E135" s="111"/>
      <c r="F135" s="111"/>
      <c r="G135" s="111"/>
      <c r="H135" s="111"/>
      <c r="I135" s="111"/>
      <c r="J135" s="111"/>
      <c r="K135" s="111"/>
      <c r="L135" s="111"/>
      <c r="M135" s="111"/>
      <c r="N135" s="111"/>
      <c r="O135" s="111"/>
      <c r="P135" s="111"/>
      <c r="Q135" s="111"/>
      <c r="R135" s="111"/>
      <c r="S135" s="111"/>
    </row>
    <row r="136" spans="4:19" ht="14.5" x14ac:dyDescent="0.35">
      <c r="D136" s="111"/>
      <c r="E136" s="111"/>
      <c r="F136" s="111"/>
      <c r="G136" s="111"/>
      <c r="H136" s="111"/>
      <c r="I136" s="111"/>
      <c r="J136" s="111"/>
      <c r="K136" s="111"/>
      <c r="L136" s="111"/>
      <c r="M136" s="111"/>
      <c r="N136" s="111"/>
      <c r="O136" s="111"/>
      <c r="P136" s="111"/>
      <c r="Q136" s="111"/>
      <c r="R136" s="111"/>
      <c r="S136" s="111"/>
    </row>
    <row r="137" spans="4:19" ht="14.5" x14ac:dyDescent="0.35">
      <c r="D137" s="111"/>
      <c r="E137" s="111"/>
      <c r="F137" s="111"/>
      <c r="G137" s="111"/>
      <c r="H137" s="111"/>
      <c r="I137" s="111"/>
      <c r="J137" s="111"/>
      <c r="K137" s="111"/>
      <c r="L137" s="111"/>
      <c r="M137" s="111"/>
      <c r="N137" s="111"/>
      <c r="O137" s="111"/>
      <c r="P137" s="111"/>
      <c r="Q137" s="111"/>
      <c r="R137" s="111"/>
      <c r="S137" s="111"/>
    </row>
    <row r="138" spans="4:19" ht="14.5" x14ac:dyDescent="0.35">
      <c r="D138" s="111"/>
      <c r="E138" s="111"/>
      <c r="F138" s="111"/>
      <c r="G138" s="111"/>
      <c r="H138" s="111"/>
      <c r="I138" s="111"/>
      <c r="J138" s="111"/>
      <c r="K138" s="111"/>
      <c r="L138" s="111"/>
      <c r="M138" s="111"/>
      <c r="N138" s="111"/>
      <c r="O138" s="111"/>
      <c r="P138" s="111"/>
      <c r="Q138" s="111"/>
      <c r="R138" s="111"/>
      <c r="S138" s="111"/>
    </row>
    <row r="139" spans="4:19" ht="14.5" x14ac:dyDescent="0.35">
      <c r="D139" s="111"/>
      <c r="E139" s="111"/>
      <c r="F139" s="111"/>
      <c r="G139" s="111"/>
      <c r="H139" s="111"/>
      <c r="I139" s="111"/>
      <c r="J139" s="111"/>
      <c r="K139" s="111"/>
      <c r="L139" s="111"/>
      <c r="M139" s="111"/>
      <c r="N139" s="111"/>
      <c r="O139" s="111"/>
      <c r="P139" s="111"/>
      <c r="Q139" s="111"/>
      <c r="R139" s="111"/>
      <c r="S139" s="111"/>
    </row>
    <row r="140" spans="4:19" ht="14.5" x14ac:dyDescent="0.35">
      <c r="D140" s="111"/>
      <c r="E140" s="111"/>
      <c r="F140" s="111"/>
      <c r="G140" s="111"/>
      <c r="H140" s="111"/>
      <c r="I140" s="111"/>
      <c r="J140" s="111"/>
      <c r="K140" s="111"/>
      <c r="L140" s="111"/>
      <c r="M140" s="111"/>
      <c r="N140" s="111"/>
      <c r="O140" s="111"/>
      <c r="P140" s="111"/>
      <c r="Q140" s="111"/>
      <c r="R140" s="111"/>
      <c r="S140" s="111"/>
    </row>
    <row r="141" spans="4:19" ht="14.5" x14ac:dyDescent="0.35">
      <c r="D141" s="111"/>
      <c r="E141" s="111"/>
      <c r="F141" s="111"/>
      <c r="G141" s="111"/>
      <c r="H141" s="111"/>
      <c r="I141" s="111"/>
      <c r="J141" s="111"/>
      <c r="K141" s="111"/>
      <c r="L141" s="111"/>
      <c r="M141" s="111"/>
      <c r="N141" s="111"/>
      <c r="O141" s="111"/>
      <c r="P141" s="111"/>
      <c r="Q141" s="111"/>
      <c r="R141" s="111"/>
      <c r="S141" s="111"/>
    </row>
    <row r="142" spans="4:19" ht="14.5" x14ac:dyDescent="0.35">
      <c r="D142" s="111"/>
      <c r="E142" s="111"/>
      <c r="F142" s="111"/>
      <c r="G142" s="111"/>
      <c r="H142" s="111"/>
      <c r="I142" s="111"/>
      <c r="J142" s="111"/>
      <c r="K142" s="111"/>
      <c r="L142" s="111"/>
      <c r="M142" s="111"/>
      <c r="N142" s="111"/>
      <c r="O142" s="111"/>
      <c r="P142" s="111"/>
      <c r="Q142" s="111"/>
      <c r="R142" s="111"/>
      <c r="S142" s="111"/>
    </row>
    <row r="143" spans="4:19" ht="14.5" x14ac:dyDescent="0.35">
      <c r="D143" s="111"/>
      <c r="E143" s="111"/>
      <c r="F143" s="111"/>
      <c r="G143" s="111"/>
      <c r="H143" s="111"/>
      <c r="I143" s="111"/>
      <c r="J143" s="111"/>
      <c r="K143" s="111"/>
      <c r="L143" s="111"/>
      <c r="M143" s="111"/>
      <c r="N143" s="111"/>
      <c r="O143" s="111"/>
      <c r="P143" s="111"/>
      <c r="Q143" s="111"/>
      <c r="R143" s="111"/>
      <c r="S143" s="111"/>
    </row>
    <row r="144" spans="4:19" ht="14.5" x14ac:dyDescent="0.35">
      <c r="D144" s="111"/>
      <c r="E144" s="111"/>
      <c r="F144" s="111"/>
      <c r="G144" s="111"/>
      <c r="H144" s="111"/>
      <c r="I144" s="111"/>
      <c r="J144" s="111"/>
      <c r="K144" s="111"/>
      <c r="L144" s="111"/>
      <c r="M144" s="111"/>
      <c r="N144" s="111"/>
      <c r="O144" s="111"/>
      <c r="P144" s="111"/>
      <c r="Q144" s="111"/>
      <c r="R144" s="111"/>
      <c r="S144" s="111"/>
    </row>
    <row r="145" spans="4:19" ht="14.5" x14ac:dyDescent="0.35">
      <c r="D145" s="111"/>
      <c r="E145" s="111"/>
      <c r="F145" s="111"/>
      <c r="G145" s="111"/>
      <c r="H145" s="111"/>
      <c r="I145" s="111"/>
      <c r="J145" s="111"/>
      <c r="K145" s="111"/>
      <c r="L145" s="111"/>
      <c r="M145" s="111"/>
      <c r="N145" s="111"/>
      <c r="O145" s="111"/>
      <c r="P145" s="111"/>
      <c r="Q145" s="111"/>
      <c r="R145" s="111"/>
      <c r="S145" s="111"/>
    </row>
    <row r="146" spans="4:19" ht="14.5" x14ac:dyDescent="0.35">
      <c r="D146" s="111"/>
      <c r="E146" s="111"/>
      <c r="F146" s="111"/>
      <c r="G146" s="111"/>
      <c r="H146" s="111"/>
      <c r="I146" s="111"/>
      <c r="J146" s="111"/>
      <c r="K146" s="111"/>
      <c r="L146" s="111"/>
      <c r="M146" s="111"/>
      <c r="N146" s="111"/>
      <c r="O146" s="111"/>
      <c r="P146" s="111"/>
      <c r="Q146" s="111"/>
      <c r="R146" s="111"/>
      <c r="S146" s="111"/>
    </row>
    <row r="147" spans="4:19" ht="14.5" x14ac:dyDescent="0.35">
      <c r="D147" s="111"/>
      <c r="E147" s="111"/>
      <c r="F147" s="111"/>
      <c r="G147" s="111"/>
      <c r="H147" s="111"/>
      <c r="I147" s="111"/>
      <c r="J147" s="111"/>
      <c r="K147" s="111"/>
      <c r="L147" s="111"/>
      <c r="M147" s="111"/>
      <c r="N147" s="111"/>
      <c r="O147" s="111"/>
      <c r="P147" s="111"/>
      <c r="Q147" s="111"/>
      <c r="R147" s="111"/>
      <c r="S147" s="111"/>
    </row>
    <row r="148" spans="4:19" ht="14.5" x14ac:dyDescent="0.35">
      <c r="D148" s="111"/>
      <c r="E148" s="111"/>
      <c r="F148" s="111"/>
      <c r="G148" s="111"/>
      <c r="H148" s="111"/>
      <c r="I148" s="111"/>
      <c r="J148" s="111"/>
      <c r="K148" s="111"/>
      <c r="L148" s="111"/>
      <c r="M148" s="111"/>
      <c r="N148" s="111"/>
      <c r="O148" s="111"/>
      <c r="P148" s="111"/>
      <c r="Q148" s="111"/>
      <c r="R148" s="111"/>
      <c r="S148" s="111"/>
    </row>
    <row r="149" spans="4:19" ht="14.5" x14ac:dyDescent="0.35">
      <c r="D149" s="111"/>
      <c r="E149" s="111"/>
      <c r="F149" s="111"/>
      <c r="G149" s="111"/>
      <c r="H149" s="111"/>
      <c r="I149" s="111"/>
      <c r="J149" s="111"/>
      <c r="K149" s="111"/>
      <c r="L149" s="111"/>
      <c r="M149" s="111"/>
      <c r="N149" s="111"/>
      <c r="O149" s="111"/>
      <c r="P149" s="111"/>
      <c r="Q149" s="111"/>
      <c r="R149" s="111"/>
      <c r="S149" s="111"/>
    </row>
    <row r="150" spans="4:19" ht="14.5" x14ac:dyDescent="0.35">
      <c r="D150" s="111"/>
      <c r="E150" s="111"/>
      <c r="F150" s="111"/>
      <c r="G150" s="111"/>
      <c r="H150" s="111"/>
      <c r="I150" s="111"/>
      <c r="J150" s="111"/>
      <c r="K150" s="111"/>
      <c r="L150" s="111"/>
      <c r="M150" s="111"/>
      <c r="N150" s="111"/>
      <c r="O150" s="111"/>
      <c r="P150" s="111"/>
      <c r="Q150" s="111"/>
      <c r="R150" s="111"/>
      <c r="S150" s="111"/>
    </row>
    <row r="151" spans="4:19" ht="14.5" x14ac:dyDescent="0.35">
      <c r="D151" s="111"/>
      <c r="E151" s="111"/>
      <c r="F151" s="111"/>
      <c r="G151" s="111"/>
      <c r="H151" s="111"/>
      <c r="I151" s="111"/>
      <c r="J151" s="111"/>
      <c r="K151" s="111"/>
      <c r="L151" s="111"/>
      <c r="M151" s="111"/>
      <c r="N151" s="111"/>
      <c r="O151" s="111"/>
      <c r="P151" s="111"/>
      <c r="Q151" s="111"/>
      <c r="R151" s="111"/>
      <c r="S151" s="111"/>
    </row>
    <row r="152" spans="4:19" ht="14.5" x14ac:dyDescent="0.35">
      <c r="D152" s="111"/>
      <c r="E152" s="111"/>
      <c r="F152" s="111"/>
      <c r="G152" s="111"/>
      <c r="H152" s="111"/>
      <c r="I152" s="111"/>
      <c r="J152" s="111"/>
      <c r="K152" s="111"/>
      <c r="L152" s="111"/>
      <c r="M152" s="111"/>
      <c r="N152" s="111"/>
      <c r="O152" s="111"/>
      <c r="P152" s="111"/>
      <c r="Q152" s="111"/>
      <c r="R152" s="111"/>
      <c r="S152" s="111"/>
    </row>
    <row r="153" spans="4:19" ht="14.5" x14ac:dyDescent="0.35">
      <c r="D153" s="111"/>
      <c r="E153" s="111"/>
      <c r="F153" s="111"/>
      <c r="G153" s="111"/>
      <c r="H153" s="111"/>
      <c r="I153" s="111"/>
      <c r="J153" s="111"/>
      <c r="K153" s="111"/>
      <c r="L153" s="111"/>
      <c r="M153" s="111"/>
      <c r="N153" s="111"/>
      <c r="O153" s="111"/>
      <c r="P153" s="111"/>
      <c r="Q153" s="111"/>
      <c r="R153" s="111"/>
      <c r="S153" s="111"/>
    </row>
    <row r="154" spans="4:19" ht="14.5" x14ac:dyDescent="0.35">
      <c r="D154" s="111"/>
      <c r="E154" s="111"/>
      <c r="F154" s="111"/>
      <c r="G154" s="111"/>
      <c r="H154" s="111"/>
      <c r="I154" s="111"/>
      <c r="J154" s="111"/>
      <c r="K154" s="111"/>
      <c r="L154" s="111"/>
      <c r="M154" s="111"/>
      <c r="N154" s="111"/>
      <c r="O154" s="111"/>
      <c r="P154" s="111"/>
      <c r="Q154" s="111"/>
      <c r="R154" s="111"/>
      <c r="S154" s="111"/>
    </row>
    <row r="155" spans="4:19" ht="14.5" x14ac:dyDescent="0.35">
      <c r="D155" s="111"/>
      <c r="E155" s="111"/>
      <c r="F155" s="111"/>
      <c r="G155" s="111"/>
      <c r="H155" s="111"/>
      <c r="I155" s="111"/>
      <c r="J155" s="111"/>
      <c r="K155" s="111"/>
      <c r="L155" s="111"/>
      <c r="M155" s="111"/>
      <c r="N155" s="111"/>
      <c r="O155" s="111"/>
      <c r="P155" s="111"/>
      <c r="Q155" s="111"/>
      <c r="R155" s="111"/>
      <c r="S155" s="111"/>
    </row>
    <row r="156" spans="4:19" ht="14.5" x14ac:dyDescent="0.35">
      <c r="D156" s="111"/>
      <c r="E156" s="111"/>
      <c r="F156" s="111"/>
      <c r="G156" s="111"/>
      <c r="H156" s="111"/>
      <c r="I156" s="111"/>
      <c r="J156" s="111"/>
      <c r="K156" s="111"/>
      <c r="L156" s="111"/>
      <c r="M156" s="111"/>
      <c r="N156" s="111"/>
      <c r="O156" s="111"/>
      <c r="P156" s="111"/>
      <c r="Q156" s="111"/>
      <c r="R156" s="111"/>
      <c r="S156" s="111"/>
    </row>
    <row r="157" spans="4:19" ht="14.5" x14ac:dyDescent="0.35">
      <c r="D157" s="111"/>
      <c r="E157" s="111"/>
      <c r="F157" s="111"/>
      <c r="G157" s="111"/>
      <c r="H157" s="111"/>
      <c r="I157" s="111"/>
      <c r="J157" s="111"/>
      <c r="K157" s="111"/>
      <c r="L157" s="111"/>
      <c r="M157" s="111"/>
      <c r="N157" s="111"/>
      <c r="O157" s="111"/>
      <c r="P157" s="111"/>
      <c r="Q157" s="111"/>
      <c r="R157" s="111"/>
      <c r="S157" s="111"/>
    </row>
    <row r="158" spans="4:19" ht="14.5" x14ac:dyDescent="0.35">
      <c r="D158" s="111"/>
      <c r="E158" s="111"/>
      <c r="F158" s="111"/>
      <c r="G158" s="111"/>
      <c r="H158" s="111"/>
      <c r="I158" s="111"/>
      <c r="J158" s="111"/>
      <c r="K158" s="111"/>
      <c r="L158" s="111"/>
      <c r="M158" s="111"/>
      <c r="N158" s="111"/>
      <c r="O158" s="111"/>
      <c r="P158" s="111"/>
      <c r="Q158" s="111"/>
      <c r="R158" s="111"/>
      <c r="S158" s="111"/>
    </row>
    <row r="159" spans="4:19" ht="14.5" x14ac:dyDescent="0.35">
      <c r="D159" s="111"/>
      <c r="E159" s="111"/>
      <c r="F159" s="111"/>
      <c r="G159" s="111"/>
      <c r="H159" s="111"/>
      <c r="I159" s="111"/>
      <c r="J159" s="111"/>
      <c r="K159" s="111"/>
      <c r="L159" s="111"/>
      <c r="M159" s="111"/>
      <c r="N159" s="111"/>
      <c r="O159" s="111"/>
      <c r="P159" s="111"/>
      <c r="Q159" s="111"/>
      <c r="R159" s="111"/>
      <c r="S159" s="111"/>
    </row>
    <row r="160" spans="4:19" ht="14.5" x14ac:dyDescent="0.35">
      <c r="D160" s="111"/>
      <c r="E160" s="111"/>
      <c r="F160" s="111"/>
      <c r="G160" s="111"/>
      <c r="H160" s="111"/>
      <c r="I160" s="111"/>
      <c r="J160" s="111"/>
      <c r="K160" s="111"/>
      <c r="L160" s="111"/>
      <c r="M160" s="111"/>
      <c r="N160" s="111"/>
      <c r="O160" s="111"/>
      <c r="P160" s="111"/>
      <c r="Q160" s="111"/>
      <c r="R160" s="111"/>
      <c r="S160" s="111"/>
    </row>
    <row r="161" spans="4:19" ht="14.5" x14ac:dyDescent="0.35">
      <c r="D161" s="111"/>
      <c r="E161" s="111"/>
      <c r="F161" s="111"/>
      <c r="G161" s="111"/>
      <c r="H161" s="111"/>
      <c r="I161" s="111"/>
      <c r="J161" s="111"/>
      <c r="K161" s="111"/>
      <c r="L161" s="111"/>
      <c r="M161" s="111"/>
      <c r="N161" s="111"/>
      <c r="O161" s="111"/>
      <c r="P161" s="111"/>
      <c r="Q161" s="111"/>
      <c r="R161" s="111"/>
      <c r="S161" s="111"/>
    </row>
    <row r="162" spans="4:19" ht="14.5" x14ac:dyDescent="0.35">
      <c r="D162" s="111"/>
      <c r="E162" s="111"/>
      <c r="F162" s="111"/>
      <c r="G162" s="111"/>
      <c r="H162" s="111"/>
      <c r="I162" s="111"/>
      <c r="J162" s="111"/>
      <c r="K162" s="111"/>
      <c r="L162" s="111"/>
      <c r="M162" s="111"/>
      <c r="N162" s="111"/>
      <c r="O162" s="111"/>
      <c r="P162" s="111"/>
      <c r="Q162" s="111"/>
      <c r="R162" s="111"/>
      <c r="S162" s="111"/>
    </row>
    <row r="163" spans="4:19" ht="14.5" x14ac:dyDescent="0.35">
      <c r="D163" s="111"/>
      <c r="E163" s="111"/>
      <c r="F163" s="111"/>
      <c r="G163" s="111"/>
      <c r="H163" s="111"/>
      <c r="I163" s="111"/>
      <c r="J163" s="111"/>
      <c r="K163" s="111"/>
      <c r="L163" s="111"/>
      <c r="M163" s="111"/>
      <c r="N163" s="111"/>
      <c r="O163" s="111"/>
      <c r="P163" s="111"/>
      <c r="Q163" s="111"/>
      <c r="R163" s="111"/>
      <c r="S163" s="111"/>
    </row>
    <row r="164" spans="4:19" ht="14.5" x14ac:dyDescent="0.35">
      <c r="D164" s="111"/>
      <c r="E164" s="111"/>
      <c r="F164" s="111"/>
      <c r="G164" s="111"/>
      <c r="H164" s="111"/>
      <c r="I164" s="111"/>
      <c r="J164" s="111"/>
      <c r="K164" s="111"/>
      <c r="L164" s="111"/>
      <c r="M164" s="111"/>
      <c r="N164" s="111"/>
      <c r="O164" s="111"/>
      <c r="P164" s="111"/>
      <c r="Q164" s="111"/>
      <c r="R164" s="111"/>
      <c r="S164" s="111"/>
    </row>
    <row r="165" spans="4:19" ht="14.5" x14ac:dyDescent="0.35">
      <c r="D165" s="111"/>
      <c r="E165" s="111"/>
      <c r="F165" s="111"/>
      <c r="G165" s="111"/>
      <c r="H165" s="111"/>
      <c r="I165" s="111"/>
      <c r="J165" s="111"/>
      <c r="K165" s="111"/>
      <c r="L165" s="111"/>
      <c r="M165" s="111"/>
      <c r="N165" s="111"/>
      <c r="O165" s="111"/>
      <c r="P165" s="111"/>
      <c r="Q165" s="111"/>
      <c r="R165" s="111"/>
      <c r="S165" s="111"/>
    </row>
    <row r="166" spans="4:19" ht="14.5" x14ac:dyDescent="0.35">
      <c r="D166" s="111"/>
      <c r="E166" s="111"/>
      <c r="F166" s="111"/>
      <c r="G166" s="111"/>
      <c r="H166" s="111"/>
      <c r="I166" s="111"/>
      <c r="J166" s="111"/>
      <c r="K166" s="111"/>
      <c r="L166" s="111"/>
      <c r="M166" s="111"/>
      <c r="N166" s="111"/>
      <c r="O166" s="111"/>
      <c r="P166" s="111"/>
      <c r="Q166" s="111"/>
      <c r="R166" s="111"/>
      <c r="S166" s="111"/>
    </row>
    <row r="167" spans="4:19" ht="14.5" x14ac:dyDescent="0.35">
      <c r="D167" s="111"/>
      <c r="E167" s="111"/>
      <c r="F167" s="111"/>
      <c r="G167" s="111"/>
      <c r="H167" s="111"/>
      <c r="I167" s="111"/>
      <c r="J167" s="111"/>
      <c r="K167" s="111"/>
      <c r="L167" s="111"/>
      <c r="M167" s="111"/>
      <c r="N167" s="111"/>
      <c r="O167" s="111"/>
      <c r="P167" s="111"/>
      <c r="Q167" s="111"/>
      <c r="R167" s="111"/>
      <c r="S167" s="111"/>
    </row>
    <row r="168" spans="4:19" ht="14.5" x14ac:dyDescent="0.35">
      <c r="D168" s="111"/>
      <c r="E168" s="111"/>
      <c r="F168" s="111"/>
      <c r="G168" s="111"/>
      <c r="H168" s="111"/>
      <c r="I168" s="111"/>
      <c r="J168" s="111"/>
      <c r="K168" s="111"/>
      <c r="L168" s="111"/>
      <c r="M168" s="111"/>
      <c r="N168" s="111"/>
      <c r="O168" s="111"/>
      <c r="P168" s="111"/>
      <c r="Q168" s="111"/>
      <c r="R168" s="111"/>
      <c r="S168" s="111"/>
    </row>
    <row r="169" spans="4:19" ht="14.5" x14ac:dyDescent="0.35">
      <c r="D169" s="111"/>
      <c r="E169" s="111"/>
      <c r="F169" s="111"/>
      <c r="G169" s="111"/>
      <c r="H169" s="111"/>
      <c r="I169" s="111"/>
      <c r="J169" s="111"/>
      <c r="K169" s="111"/>
      <c r="L169" s="111"/>
      <c r="M169" s="111"/>
      <c r="N169" s="111"/>
      <c r="O169" s="111"/>
      <c r="P169" s="111"/>
      <c r="Q169" s="111"/>
      <c r="R169" s="111"/>
      <c r="S169" s="111"/>
    </row>
    <row r="170" spans="4:19" ht="14.5" x14ac:dyDescent="0.35">
      <c r="D170" s="111"/>
      <c r="E170" s="111"/>
      <c r="F170" s="111"/>
      <c r="G170" s="111"/>
      <c r="H170" s="111"/>
      <c r="I170" s="111"/>
      <c r="J170" s="111"/>
      <c r="K170" s="111"/>
      <c r="L170" s="111"/>
      <c r="M170" s="111"/>
      <c r="N170" s="111"/>
      <c r="O170" s="111"/>
      <c r="P170" s="111"/>
      <c r="Q170" s="111"/>
      <c r="R170" s="111"/>
      <c r="S170" s="111"/>
    </row>
    <row r="171" spans="4:19" ht="14.5" x14ac:dyDescent="0.35">
      <c r="D171" s="111"/>
      <c r="E171" s="111"/>
      <c r="F171" s="111"/>
      <c r="G171" s="111"/>
      <c r="H171" s="111"/>
      <c r="I171" s="111"/>
      <c r="J171" s="111"/>
      <c r="K171" s="111"/>
      <c r="L171" s="111"/>
      <c r="M171" s="111"/>
      <c r="N171" s="111"/>
      <c r="O171" s="111"/>
      <c r="P171" s="111"/>
      <c r="Q171" s="111"/>
      <c r="R171" s="111"/>
      <c r="S171" s="111"/>
    </row>
    <row r="172" spans="4:19" ht="14.5" x14ac:dyDescent="0.35">
      <c r="D172" s="111"/>
      <c r="E172" s="111"/>
      <c r="F172" s="111"/>
      <c r="G172" s="111"/>
      <c r="H172" s="111"/>
      <c r="I172" s="111"/>
      <c r="J172" s="111"/>
      <c r="K172" s="111"/>
      <c r="L172" s="111"/>
      <c r="M172" s="111"/>
      <c r="N172" s="111"/>
      <c r="O172" s="111"/>
      <c r="P172" s="111"/>
      <c r="Q172" s="111"/>
      <c r="R172" s="111"/>
      <c r="S172" s="111"/>
    </row>
    <row r="173" spans="4:19" ht="14.5" x14ac:dyDescent="0.35">
      <c r="D173" s="111"/>
      <c r="E173" s="111"/>
      <c r="F173" s="111"/>
      <c r="G173" s="111"/>
      <c r="H173" s="111"/>
      <c r="I173" s="111"/>
      <c r="J173" s="111"/>
      <c r="K173" s="111"/>
      <c r="L173" s="111"/>
      <c r="M173" s="111"/>
      <c r="N173" s="111"/>
      <c r="O173" s="111"/>
      <c r="P173" s="111"/>
      <c r="Q173" s="111"/>
      <c r="R173" s="111"/>
      <c r="S173" s="111"/>
    </row>
    <row r="174" spans="4:19" ht="14.5" x14ac:dyDescent="0.35">
      <c r="D174" s="111"/>
      <c r="E174" s="111"/>
      <c r="F174" s="111"/>
      <c r="G174" s="111"/>
      <c r="H174" s="111"/>
      <c r="I174" s="111"/>
      <c r="J174" s="111"/>
      <c r="K174" s="111"/>
      <c r="L174" s="111"/>
      <c r="M174" s="111"/>
      <c r="N174" s="111"/>
      <c r="O174" s="111"/>
      <c r="P174" s="111"/>
      <c r="Q174" s="111"/>
      <c r="R174" s="111"/>
      <c r="S174" s="111"/>
    </row>
    <row r="175" spans="4:19" ht="14.5" x14ac:dyDescent="0.35">
      <c r="D175" s="111"/>
      <c r="E175" s="111"/>
      <c r="F175" s="111"/>
      <c r="G175" s="111"/>
      <c r="H175" s="111"/>
      <c r="I175" s="111"/>
      <c r="J175" s="111"/>
      <c r="K175" s="111"/>
      <c r="L175" s="111"/>
      <c r="M175" s="111"/>
      <c r="N175" s="111"/>
      <c r="O175" s="111"/>
      <c r="P175" s="111"/>
      <c r="Q175" s="111"/>
      <c r="R175" s="111"/>
      <c r="S175" s="111"/>
    </row>
    <row r="176" spans="4:19" ht="14.5" x14ac:dyDescent="0.35">
      <c r="D176" s="111"/>
      <c r="E176" s="111"/>
      <c r="F176" s="111"/>
      <c r="G176" s="111"/>
      <c r="H176" s="111"/>
      <c r="I176" s="111"/>
      <c r="J176" s="111"/>
      <c r="K176" s="111"/>
      <c r="L176" s="111"/>
      <c r="M176" s="111"/>
      <c r="N176" s="111"/>
      <c r="O176" s="111"/>
      <c r="P176" s="111"/>
      <c r="Q176" s="111"/>
      <c r="R176" s="111"/>
      <c r="S176" s="111"/>
    </row>
    <row r="177" spans="4:19" ht="14.5" x14ac:dyDescent="0.35">
      <c r="D177" s="111"/>
      <c r="E177" s="111"/>
      <c r="F177" s="111"/>
      <c r="G177" s="111"/>
      <c r="H177" s="111"/>
      <c r="I177" s="111"/>
      <c r="J177" s="111"/>
      <c r="K177" s="111"/>
      <c r="L177" s="111"/>
      <c r="M177" s="111"/>
      <c r="N177" s="111"/>
      <c r="O177" s="111"/>
      <c r="P177" s="111"/>
      <c r="Q177" s="111"/>
      <c r="R177" s="111"/>
      <c r="S177" s="111"/>
    </row>
    <row r="178" spans="4:19" ht="14.5" x14ac:dyDescent="0.35">
      <c r="D178" s="111"/>
      <c r="E178" s="111"/>
      <c r="F178" s="111"/>
      <c r="G178" s="111"/>
      <c r="H178" s="111"/>
      <c r="I178" s="111"/>
      <c r="J178" s="111"/>
      <c r="K178" s="111"/>
      <c r="L178" s="111"/>
      <c r="M178" s="111"/>
      <c r="N178" s="111"/>
      <c r="O178" s="111"/>
      <c r="P178" s="111"/>
      <c r="Q178" s="111"/>
      <c r="R178" s="111"/>
      <c r="S178" s="111"/>
    </row>
    <row r="179" spans="4:19" ht="14.5" x14ac:dyDescent="0.35">
      <c r="D179" s="111"/>
      <c r="E179" s="111"/>
      <c r="F179" s="111"/>
      <c r="G179" s="111"/>
      <c r="H179" s="111"/>
      <c r="I179" s="111"/>
      <c r="J179" s="111"/>
      <c r="K179" s="111"/>
      <c r="L179" s="111"/>
      <c r="M179" s="111"/>
      <c r="N179" s="111"/>
      <c r="O179" s="111"/>
      <c r="P179" s="111"/>
      <c r="Q179" s="111"/>
      <c r="R179" s="111"/>
      <c r="S179" s="111"/>
    </row>
    <row r="180" spans="4:19" ht="14.5" x14ac:dyDescent="0.35">
      <c r="D180" s="111"/>
      <c r="E180" s="111"/>
      <c r="F180" s="111"/>
      <c r="G180" s="111"/>
      <c r="H180" s="111"/>
      <c r="I180" s="111"/>
      <c r="J180" s="111"/>
      <c r="K180" s="111"/>
      <c r="L180" s="111"/>
      <c r="M180" s="111"/>
      <c r="N180" s="111"/>
      <c r="O180" s="111"/>
      <c r="P180" s="111"/>
      <c r="Q180" s="111"/>
      <c r="R180" s="111"/>
      <c r="S180" s="111"/>
    </row>
    <row r="181" spans="4:19" ht="14.5" x14ac:dyDescent="0.35">
      <c r="D181" s="111"/>
      <c r="E181" s="111"/>
      <c r="F181" s="111"/>
      <c r="G181" s="111"/>
      <c r="H181" s="111"/>
      <c r="I181" s="111"/>
      <c r="J181" s="111"/>
      <c r="K181" s="111"/>
      <c r="L181" s="111"/>
      <c r="M181" s="111"/>
      <c r="N181" s="111"/>
      <c r="O181" s="111"/>
      <c r="P181" s="111"/>
      <c r="Q181" s="111"/>
      <c r="R181" s="111"/>
      <c r="S181" s="111"/>
    </row>
    <row r="182" spans="4:19" ht="14.5" x14ac:dyDescent="0.35">
      <c r="D182" s="111"/>
      <c r="E182" s="111"/>
      <c r="F182" s="111"/>
      <c r="G182" s="111"/>
      <c r="H182" s="111"/>
      <c r="I182" s="111"/>
      <c r="J182" s="111"/>
      <c r="K182" s="111"/>
      <c r="L182" s="111"/>
      <c r="M182" s="111"/>
      <c r="N182" s="111"/>
      <c r="O182" s="111"/>
      <c r="P182" s="111"/>
      <c r="Q182" s="111"/>
      <c r="R182" s="111"/>
      <c r="S182" s="111"/>
    </row>
    <row r="183" spans="4:19" ht="14.5" x14ac:dyDescent="0.35">
      <c r="D183" s="111"/>
      <c r="E183" s="111"/>
      <c r="F183" s="111"/>
      <c r="G183" s="111"/>
      <c r="H183" s="111"/>
      <c r="I183" s="111"/>
      <c r="J183" s="111"/>
      <c r="K183" s="111"/>
      <c r="L183" s="111"/>
      <c r="M183" s="111"/>
      <c r="N183" s="111"/>
      <c r="O183" s="111"/>
      <c r="P183" s="111"/>
      <c r="Q183" s="111"/>
      <c r="R183" s="111"/>
      <c r="S183" s="111"/>
    </row>
    <row r="184" spans="4:19" ht="14.5" x14ac:dyDescent="0.35">
      <c r="D184" s="111"/>
      <c r="E184" s="111"/>
      <c r="F184" s="111"/>
      <c r="G184" s="111"/>
      <c r="H184" s="111"/>
      <c r="I184" s="111"/>
      <c r="J184" s="111"/>
      <c r="K184" s="111"/>
      <c r="L184" s="111"/>
      <c r="M184" s="111"/>
      <c r="N184" s="111"/>
      <c r="O184" s="111"/>
      <c r="P184" s="111"/>
      <c r="Q184" s="111"/>
      <c r="R184" s="111"/>
      <c r="S184" s="111"/>
    </row>
    <row r="185" spans="4:19" ht="14.5" x14ac:dyDescent="0.35">
      <c r="D185" s="111"/>
      <c r="E185" s="111"/>
      <c r="F185" s="111"/>
      <c r="G185" s="111"/>
      <c r="H185" s="111"/>
      <c r="I185" s="111"/>
      <c r="J185" s="111"/>
      <c r="K185" s="111"/>
      <c r="L185" s="111"/>
      <c r="M185" s="111"/>
      <c r="N185" s="111"/>
      <c r="O185" s="111"/>
      <c r="P185" s="111"/>
      <c r="Q185" s="111"/>
      <c r="R185" s="111"/>
      <c r="S185" s="111"/>
    </row>
    <row r="186" spans="4:19" ht="14.5" x14ac:dyDescent="0.35">
      <c r="D186" s="111"/>
      <c r="E186" s="111"/>
      <c r="F186" s="111"/>
      <c r="G186" s="111"/>
      <c r="H186" s="111"/>
      <c r="I186" s="111"/>
      <c r="J186" s="111"/>
      <c r="K186" s="111"/>
      <c r="L186" s="111"/>
      <c r="M186" s="111"/>
      <c r="N186" s="111"/>
      <c r="O186" s="111"/>
      <c r="P186" s="111"/>
      <c r="Q186" s="111"/>
      <c r="R186" s="111"/>
      <c r="S186" s="111"/>
    </row>
    <row r="187" spans="4:19" ht="14.5" x14ac:dyDescent="0.35">
      <c r="D187" s="111"/>
      <c r="E187" s="111"/>
      <c r="F187" s="111"/>
      <c r="G187" s="111"/>
      <c r="H187" s="111"/>
      <c r="I187" s="111"/>
      <c r="J187" s="111"/>
      <c r="K187" s="111"/>
      <c r="L187" s="111"/>
      <c r="M187" s="111"/>
      <c r="N187" s="111"/>
      <c r="O187" s="111"/>
      <c r="P187" s="111"/>
      <c r="Q187" s="111"/>
      <c r="R187" s="111"/>
      <c r="S187" s="111"/>
    </row>
    <row r="188" spans="4:19" ht="14.5" x14ac:dyDescent="0.35">
      <c r="D188" s="111"/>
      <c r="E188" s="111"/>
      <c r="F188" s="111"/>
      <c r="G188" s="111"/>
      <c r="H188" s="111"/>
      <c r="I188" s="111"/>
      <c r="J188" s="111"/>
      <c r="K188" s="111"/>
      <c r="L188" s="111"/>
      <c r="M188" s="111"/>
      <c r="N188" s="111"/>
      <c r="O188" s="111"/>
      <c r="P188" s="111"/>
      <c r="Q188" s="111"/>
      <c r="R188" s="111"/>
      <c r="S188" s="111"/>
    </row>
    <row r="189" spans="4:19" ht="14.5" x14ac:dyDescent="0.35">
      <c r="D189" s="111"/>
      <c r="E189" s="111"/>
      <c r="F189" s="111"/>
      <c r="G189" s="111"/>
      <c r="H189" s="111"/>
      <c r="I189" s="111"/>
      <c r="J189" s="111"/>
      <c r="K189" s="111"/>
      <c r="L189" s="111"/>
      <c r="M189" s="111"/>
      <c r="N189" s="111"/>
      <c r="O189" s="111"/>
      <c r="P189" s="111"/>
      <c r="Q189" s="111"/>
      <c r="R189" s="111"/>
      <c r="S189" s="111"/>
    </row>
    <row r="190" spans="4:19" ht="14.5" x14ac:dyDescent="0.35">
      <c r="D190" s="111"/>
      <c r="E190" s="111"/>
      <c r="F190" s="111"/>
      <c r="G190" s="111"/>
      <c r="H190" s="111"/>
      <c r="I190" s="111"/>
      <c r="J190" s="111"/>
      <c r="K190" s="111"/>
      <c r="L190" s="111"/>
      <c r="M190" s="111"/>
      <c r="N190" s="111"/>
      <c r="O190" s="111"/>
      <c r="P190" s="111"/>
      <c r="Q190" s="111"/>
      <c r="R190" s="111"/>
      <c r="S190" s="111"/>
    </row>
    <row r="191" spans="4:19" ht="14.5" x14ac:dyDescent="0.35">
      <c r="D191" s="111"/>
      <c r="E191" s="111"/>
      <c r="F191" s="111"/>
      <c r="G191" s="111"/>
      <c r="H191" s="111"/>
      <c r="I191" s="111"/>
      <c r="J191" s="111"/>
      <c r="K191" s="111"/>
      <c r="L191" s="111"/>
      <c r="M191" s="111"/>
      <c r="N191" s="111"/>
      <c r="O191" s="111"/>
      <c r="P191" s="111"/>
      <c r="Q191" s="111"/>
      <c r="R191" s="111"/>
      <c r="S191" s="111"/>
    </row>
    <row r="192" spans="4:19" ht="14.5" x14ac:dyDescent="0.35">
      <c r="D192" s="111"/>
      <c r="E192" s="111"/>
      <c r="F192" s="111"/>
      <c r="G192" s="111"/>
      <c r="H192" s="111"/>
      <c r="I192" s="111"/>
      <c r="J192" s="111"/>
      <c r="K192" s="111"/>
      <c r="L192" s="111"/>
      <c r="M192" s="111"/>
      <c r="N192" s="111"/>
      <c r="O192" s="111"/>
      <c r="P192" s="111"/>
      <c r="Q192" s="111"/>
      <c r="R192" s="111"/>
      <c r="S192" s="111"/>
    </row>
    <row r="193" spans="4:19" ht="14.5" x14ac:dyDescent="0.35">
      <c r="D193" s="111"/>
      <c r="E193" s="111"/>
      <c r="F193" s="111"/>
      <c r="G193" s="111"/>
      <c r="H193" s="111"/>
      <c r="I193" s="111"/>
      <c r="J193" s="111"/>
      <c r="K193" s="111"/>
      <c r="L193" s="111"/>
      <c r="M193" s="111"/>
      <c r="N193" s="111"/>
      <c r="O193" s="111"/>
      <c r="P193" s="111"/>
      <c r="Q193" s="111"/>
      <c r="R193" s="111"/>
      <c r="S193" s="111"/>
    </row>
    <row r="194" spans="4:19" ht="14.5" x14ac:dyDescent="0.35">
      <c r="D194" s="111"/>
      <c r="E194" s="111"/>
      <c r="F194" s="111"/>
      <c r="G194" s="111"/>
      <c r="H194" s="111"/>
      <c r="I194" s="111"/>
      <c r="J194" s="111"/>
      <c r="K194" s="111"/>
      <c r="L194" s="111"/>
      <c r="M194" s="111"/>
      <c r="N194" s="111"/>
      <c r="O194" s="111"/>
      <c r="P194" s="111"/>
      <c r="Q194" s="111"/>
      <c r="R194" s="111"/>
      <c r="S194" s="111"/>
    </row>
    <row r="195" spans="4:19" ht="14.5" x14ac:dyDescent="0.35">
      <c r="D195" s="111"/>
      <c r="E195" s="111"/>
      <c r="F195" s="111"/>
      <c r="G195" s="111"/>
      <c r="H195" s="111"/>
      <c r="I195" s="111"/>
      <c r="J195" s="111"/>
      <c r="K195" s="111"/>
      <c r="L195" s="111"/>
      <c r="M195" s="111"/>
      <c r="N195" s="111"/>
      <c r="O195" s="111"/>
      <c r="P195" s="111"/>
      <c r="Q195" s="111"/>
      <c r="R195" s="111"/>
      <c r="S195" s="111"/>
    </row>
    <row r="196" spans="4:19" ht="14.5" x14ac:dyDescent="0.35">
      <c r="D196" s="111"/>
      <c r="E196" s="111"/>
      <c r="F196" s="111"/>
      <c r="G196" s="111"/>
      <c r="H196" s="111"/>
      <c r="I196" s="111"/>
      <c r="J196" s="111"/>
      <c r="K196" s="111"/>
      <c r="L196" s="111"/>
      <c r="M196" s="111"/>
      <c r="N196" s="111"/>
      <c r="O196" s="111"/>
      <c r="P196" s="111"/>
      <c r="Q196" s="111"/>
      <c r="R196" s="111"/>
      <c r="S196" s="111"/>
    </row>
    <row r="197" spans="4:19" ht="14.5" x14ac:dyDescent="0.35">
      <c r="D197" s="111"/>
      <c r="E197" s="111"/>
      <c r="F197" s="111"/>
      <c r="G197" s="111"/>
      <c r="H197" s="111"/>
      <c r="I197" s="111"/>
      <c r="J197" s="111"/>
      <c r="K197" s="111"/>
      <c r="L197" s="111"/>
      <c r="M197" s="111"/>
      <c r="N197" s="111"/>
      <c r="O197" s="111"/>
      <c r="P197" s="111"/>
      <c r="Q197" s="111"/>
      <c r="R197" s="111"/>
      <c r="S197" s="111"/>
    </row>
    <row r="198" spans="4:19" ht="14.5" x14ac:dyDescent="0.35">
      <c r="D198" s="111"/>
      <c r="E198" s="111"/>
      <c r="F198" s="111"/>
      <c r="G198" s="111"/>
      <c r="H198" s="111"/>
      <c r="I198" s="111"/>
      <c r="J198" s="111"/>
      <c r="K198" s="111"/>
      <c r="L198" s="111"/>
      <c r="M198" s="111"/>
      <c r="N198" s="111"/>
      <c r="O198" s="111"/>
      <c r="P198" s="111"/>
      <c r="Q198" s="111"/>
      <c r="R198" s="111"/>
      <c r="S198" s="111"/>
    </row>
  </sheetData>
  <mergeCells count="6">
    <mergeCell ref="I31:L31"/>
    <mergeCell ref="D6:G6"/>
    <mergeCell ref="I6:L6"/>
    <mergeCell ref="N6:Q6"/>
    <mergeCell ref="S6:S7"/>
    <mergeCell ref="B24:S24"/>
  </mergeCells>
  <pageMargins left="0.70866141732283472" right="0.70866141732283472" top="0.74803149606299213" bottom="0.74803149606299213" header="0.31496062992125984" footer="0.31496062992125984"/>
  <pageSetup scale="70" orientation="landscape" r:id="rId1"/>
  <rowBreaks count="1" manualBreakCount="1">
    <brk id="2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1883-A2C5-43C2-835D-FFADC398851B}">
  <sheetPr>
    <pageSetUpPr fitToPage="1"/>
  </sheetPr>
  <dimension ref="A1:O216"/>
  <sheetViews>
    <sheetView view="pageBreakPreview" zoomScaleNormal="100" zoomScaleSheetLayoutView="100" workbookViewId="0">
      <selection activeCell="B1" sqref="B1"/>
    </sheetView>
  </sheetViews>
  <sheetFormatPr defaultColWidth="9.08984375" defaultRowHeight="12.5" x14ac:dyDescent="0.25"/>
  <cols>
    <col min="1" max="1" width="6.08984375" style="88" customWidth="1"/>
    <col min="2" max="2" width="28.54296875" style="89" customWidth="1"/>
    <col min="3" max="3" width="1.36328125" style="89" customWidth="1"/>
    <col min="4" max="4" width="11.36328125" style="89" customWidth="1"/>
    <col min="5" max="5" width="10.54296875" style="89" customWidth="1"/>
    <col min="6" max="6" width="1.36328125" style="89" customWidth="1"/>
    <col min="7" max="10" width="11.36328125" style="89" customWidth="1"/>
    <col min="11" max="11" width="10.08984375" style="89" customWidth="1"/>
    <col min="12" max="12" width="1.36328125" style="89" customWidth="1"/>
    <col min="13" max="13" width="11.36328125" style="89" customWidth="1"/>
    <col min="14" max="14" width="1.36328125" style="89" customWidth="1"/>
    <col min="15" max="15" width="12.90625" style="89" customWidth="1"/>
    <col min="16" max="16" width="3.6328125" style="89" customWidth="1"/>
    <col min="17" max="16384" width="9.08984375" style="89"/>
  </cols>
  <sheetData>
    <row r="1" spans="1:15" ht="14" x14ac:dyDescent="0.3">
      <c r="O1" s="35" t="s">
        <v>81</v>
      </c>
    </row>
    <row r="2" spans="1:15" ht="14" x14ac:dyDescent="0.3">
      <c r="O2" s="35" t="s">
        <v>95</v>
      </c>
    </row>
    <row r="3" spans="1:15" ht="13" x14ac:dyDescent="0.3">
      <c r="B3" s="90"/>
      <c r="C3" s="91"/>
      <c r="D3" s="91"/>
      <c r="E3" s="91"/>
      <c r="F3" s="91"/>
      <c r="G3" s="91"/>
      <c r="H3" s="91"/>
      <c r="I3" s="91"/>
      <c r="J3" s="91"/>
      <c r="K3" s="91"/>
      <c r="L3" s="91"/>
      <c r="M3" s="91"/>
      <c r="N3" s="91"/>
      <c r="O3" s="91"/>
    </row>
    <row r="4" spans="1:15" ht="13" x14ac:dyDescent="0.3">
      <c r="B4" s="90" t="s">
        <v>137</v>
      </c>
      <c r="C4" s="91"/>
      <c r="D4" s="91"/>
      <c r="E4" s="91"/>
      <c r="F4" s="91"/>
      <c r="G4" s="91"/>
      <c r="H4" s="91"/>
      <c r="I4" s="91"/>
      <c r="J4" s="91"/>
      <c r="K4" s="91"/>
      <c r="L4" s="91"/>
      <c r="M4" s="91"/>
      <c r="N4" s="91"/>
      <c r="O4" s="91"/>
    </row>
    <row r="6" spans="1:15" ht="45.75" customHeight="1" x14ac:dyDescent="0.3">
      <c r="B6" s="92"/>
      <c r="C6" s="92"/>
      <c r="D6" s="183" t="s">
        <v>138</v>
      </c>
      <c r="E6" s="183"/>
      <c r="F6" s="92"/>
      <c r="G6" s="183" t="s">
        <v>139</v>
      </c>
      <c r="H6" s="183"/>
      <c r="I6" s="183"/>
      <c r="J6" s="183"/>
      <c r="K6" s="183"/>
      <c r="L6" s="92"/>
      <c r="M6" s="184" t="s">
        <v>125</v>
      </c>
      <c r="N6" s="93"/>
      <c r="O6" s="184" t="s">
        <v>140</v>
      </c>
    </row>
    <row r="7" spans="1:15" ht="50" customHeight="1" x14ac:dyDescent="0.3">
      <c r="B7" s="92"/>
      <c r="C7" s="92"/>
      <c r="D7" s="94" t="s">
        <v>141</v>
      </c>
      <c r="E7" s="94" t="s">
        <v>142</v>
      </c>
      <c r="F7" s="92"/>
      <c r="G7" s="94" t="s">
        <v>143</v>
      </c>
      <c r="H7" s="94" t="s">
        <v>144</v>
      </c>
      <c r="I7" s="94" t="s">
        <v>145</v>
      </c>
      <c r="J7" s="94" t="s">
        <v>146</v>
      </c>
      <c r="K7" s="94" t="s">
        <v>142</v>
      </c>
      <c r="L7" s="92"/>
      <c r="M7" s="185"/>
      <c r="N7" s="93"/>
      <c r="O7" s="185"/>
    </row>
    <row r="8" spans="1:15" ht="13" x14ac:dyDescent="0.3">
      <c r="B8" s="92"/>
      <c r="C8" s="92"/>
      <c r="D8" s="95" t="s">
        <v>147</v>
      </c>
      <c r="E8" s="95" t="s">
        <v>32</v>
      </c>
      <c r="F8" s="95"/>
      <c r="G8" s="95" t="s">
        <v>147</v>
      </c>
      <c r="H8" s="95" t="s">
        <v>147</v>
      </c>
      <c r="I8" s="95" t="s">
        <v>147</v>
      </c>
      <c r="J8" s="95" t="s">
        <v>147</v>
      </c>
      <c r="K8" s="95" t="s">
        <v>32</v>
      </c>
      <c r="L8" s="92"/>
      <c r="M8" s="95" t="s">
        <v>32</v>
      </c>
      <c r="N8" s="95"/>
      <c r="O8" s="95" t="s">
        <v>32</v>
      </c>
    </row>
    <row r="9" spans="1:15" ht="13" x14ac:dyDescent="0.3">
      <c r="A9" s="89"/>
      <c r="B9" s="96" t="s">
        <v>126</v>
      </c>
      <c r="D9" s="97"/>
    </row>
    <row r="10" spans="1:15" x14ac:dyDescent="0.25">
      <c r="B10" s="89" t="s">
        <v>127</v>
      </c>
      <c r="D10" s="98">
        <v>5195.9350000000004</v>
      </c>
      <c r="E10" s="98">
        <v>796.85400000000004</v>
      </c>
      <c r="F10" s="99"/>
      <c r="G10" s="98">
        <v>4174.8</v>
      </c>
      <c r="H10" s="98">
        <v>2739.1</v>
      </c>
      <c r="I10" s="98">
        <v>1099.3</v>
      </c>
      <c r="J10" s="98">
        <f>SUM(G10:I10)</f>
        <v>8013.2</v>
      </c>
      <c r="K10" s="98">
        <v>989.62339599999984</v>
      </c>
      <c r="L10" s="98"/>
      <c r="M10" s="98">
        <v>5812.036203252108</v>
      </c>
      <c r="N10" s="98"/>
      <c r="O10" s="98">
        <f t="shared" ref="O10:O21" si="0">E10+K10+M10</f>
        <v>7598.5135992521082</v>
      </c>
    </row>
    <row r="11" spans="1:15" x14ac:dyDescent="0.25">
      <c r="B11" s="89" t="s">
        <v>128</v>
      </c>
      <c r="D11" s="98">
        <v>5028.9099500000002</v>
      </c>
      <c r="E11" s="98">
        <v>778.08898999999997</v>
      </c>
      <c r="F11" s="99"/>
      <c r="G11" s="98">
        <v>3763.2</v>
      </c>
      <c r="H11" s="98">
        <v>1767.92</v>
      </c>
      <c r="I11" s="98">
        <v>1029.4000000000001</v>
      </c>
      <c r="J11" s="98">
        <f t="shared" ref="J11:J21" si="1">SUM(G11:I11)</f>
        <v>6560.52</v>
      </c>
      <c r="K11" s="98">
        <v>844.58938720000003</v>
      </c>
      <c r="L11" s="98"/>
      <c r="M11" s="98">
        <v>5125.0769202493693</v>
      </c>
      <c r="N11" s="98"/>
      <c r="O11" s="98">
        <f t="shared" si="0"/>
        <v>6747.7552974493692</v>
      </c>
    </row>
    <row r="12" spans="1:15" x14ac:dyDescent="0.25">
      <c r="B12" s="89" t="s">
        <v>129</v>
      </c>
      <c r="D12" s="98">
        <v>4793.4070300000003</v>
      </c>
      <c r="E12" s="98">
        <v>751.57920999999999</v>
      </c>
      <c r="F12" s="99"/>
      <c r="G12" s="98">
        <v>4326</v>
      </c>
      <c r="H12" s="98">
        <v>3062.3599999999969</v>
      </c>
      <c r="I12" s="98">
        <v>1243.8</v>
      </c>
      <c r="J12" s="98">
        <f t="shared" si="1"/>
        <v>8632.1599999999962</v>
      </c>
      <c r="K12" s="98">
        <v>1041.5550595999996</v>
      </c>
      <c r="L12" s="98"/>
      <c r="M12" s="98">
        <v>5082.6217597645782</v>
      </c>
      <c r="N12" s="98"/>
      <c r="O12" s="98">
        <f t="shared" si="0"/>
        <v>6875.7560293645784</v>
      </c>
    </row>
    <row r="13" spans="1:15" x14ac:dyDescent="0.25">
      <c r="B13" s="89" t="s">
        <v>130</v>
      </c>
      <c r="D13" s="98">
        <v>4112.4190000000008</v>
      </c>
      <c r="E13" s="98">
        <v>650.67994712440327</v>
      </c>
      <c r="F13" s="99"/>
      <c r="G13" s="98">
        <v>3024</v>
      </c>
      <c r="H13" s="98">
        <v>2652.0200000000041</v>
      </c>
      <c r="I13" s="98">
        <v>936.8</v>
      </c>
      <c r="J13" s="98">
        <f t="shared" si="1"/>
        <v>6612.8200000000043</v>
      </c>
      <c r="K13" s="98">
        <v>989.71607803482516</v>
      </c>
      <c r="L13" s="98"/>
      <c r="M13" s="98">
        <v>4417.5189900101768</v>
      </c>
      <c r="N13" s="98"/>
      <c r="O13" s="98">
        <f t="shared" si="0"/>
        <v>6057.9150151694048</v>
      </c>
    </row>
    <row r="14" spans="1:15" x14ac:dyDescent="0.25">
      <c r="B14" s="89" t="s">
        <v>131</v>
      </c>
      <c r="D14" s="98">
        <v>3593.3119479894035</v>
      </c>
      <c r="E14" s="98">
        <v>579.27865649421221</v>
      </c>
      <c r="F14" s="99"/>
      <c r="G14" s="98">
        <v>3741.6309999999999</v>
      </c>
      <c r="H14" s="98">
        <v>3698.1608391608397</v>
      </c>
      <c r="I14" s="98">
        <v>720.7</v>
      </c>
      <c r="J14" s="98">
        <f t="shared" si="1"/>
        <v>8160.4918391608398</v>
      </c>
      <c r="K14" s="98">
        <v>989.69733093897582</v>
      </c>
      <c r="L14" s="98"/>
      <c r="M14" s="98">
        <v>3999.9518689924798</v>
      </c>
      <c r="N14" s="98"/>
      <c r="O14" s="98">
        <f t="shared" si="0"/>
        <v>5568.9278564256674</v>
      </c>
    </row>
    <row r="15" spans="1:15" x14ac:dyDescent="0.25">
      <c r="B15" s="89" t="s">
        <v>132</v>
      </c>
      <c r="D15" s="98">
        <v>3617.1653151991013</v>
      </c>
      <c r="E15" s="98">
        <v>587.28243037465552</v>
      </c>
      <c r="F15" s="99"/>
      <c r="G15" s="98">
        <v>3918.2730000000001</v>
      </c>
      <c r="H15" s="98">
        <v>3932.1608391608397</v>
      </c>
      <c r="I15" s="98">
        <v>832.9</v>
      </c>
      <c r="J15" s="98">
        <f t="shared" si="1"/>
        <v>8683.3338391608395</v>
      </c>
      <c r="K15" s="98">
        <v>1033.8591011589758</v>
      </c>
      <c r="L15" s="98"/>
      <c r="M15" s="98">
        <v>3717.403709495487</v>
      </c>
      <c r="N15" s="98"/>
      <c r="O15" s="98">
        <f t="shared" si="0"/>
        <v>5338.5452410291182</v>
      </c>
    </row>
    <row r="16" spans="1:15" x14ac:dyDescent="0.25">
      <c r="B16" s="89" t="s">
        <v>133</v>
      </c>
      <c r="D16" s="98">
        <v>3327.5548390552717</v>
      </c>
      <c r="E16" s="98">
        <v>540.07454314776703</v>
      </c>
      <c r="F16" s="99"/>
      <c r="G16" s="98">
        <v>3908.616</v>
      </c>
      <c r="H16" s="98">
        <v>3950.1608391608397</v>
      </c>
      <c r="I16" s="98">
        <v>856.2</v>
      </c>
      <c r="J16" s="98">
        <f t="shared" si="1"/>
        <v>8714.9768391608395</v>
      </c>
      <c r="K16" s="98">
        <v>1035.1117822889757</v>
      </c>
      <c r="L16" s="98"/>
      <c r="M16" s="98">
        <v>3654.1631728151719</v>
      </c>
      <c r="N16" s="98"/>
      <c r="O16" s="98">
        <f t="shared" si="0"/>
        <v>5229.3494982519151</v>
      </c>
    </row>
    <row r="17" spans="1:15" x14ac:dyDescent="0.25">
      <c r="B17" s="89" t="s">
        <v>148</v>
      </c>
      <c r="D17" s="98">
        <v>3061.4457269164709</v>
      </c>
      <c r="E17" s="98">
        <v>497.20816506637783</v>
      </c>
      <c r="F17" s="99"/>
      <c r="G17" s="98">
        <v>3559.2440000000001</v>
      </c>
      <c r="H17" s="98">
        <v>3968.1608391608393</v>
      </c>
      <c r="I17" s="98">
        <v>884.2</v>
      </c>
      <c r="J17" s="98">
        <f t="shared" si="1"/>
        <v>8411.6048391608401</v>
      </c>
      <c r="K17" s="98">
        <v>1001.4153697689759</v>
      </c>
      <c r="L17" s="98"/>
      <c r="M17" s="98">
        <v>3752.194106110579</v>
      </c>
      <c r="N17" s="98"/>
      <c r="O17" s="98">
        <f t="shared" si="0"/>
        <v>5250.8176409459329</v>
      </c>
    </row>
    <row r="18" spans="1:15" x14ac:dyDescent="0.25">
      <c r="B18" s="89" t="s">
        <v>149</v>
      </c>
      <c r="D18" s="98">
        <v>3514.414381367832</v>
      </c>
      <c r="E18" s="98">
        <v>571.41181715133746</v>
      </c>
      <c r="F18" s="99"/>
      <c r="G18" s="98">
        <v>3610.942</v>
      </c>
      <c r="H18" s="98">
        <v>3986.1608391608402</v>
      </c>
      <c r="I18" s="98">
        <v>764.4</v>
      </c>
      <c r="J18" s="98">
        <f t="shared" si="1"/>
        <v>8361.5028391608394</v>
      </c>
      <c r="K18" s="98">
        <v>1007.5267729489758</v>
      </c>
      <c r="L18" s="98"/>
      <c r="M18" s="98">
        <v>4056.6941079730464</v>
      </c>
      <c r="N18" s="98"/>
      <c r="O18" s="98">
        <f t="shared" si="0"/>
        <v>5635.6326980733593</v>
      </c>
    </row>
    <row r="19" spans="1:15" x14ac:dyDescent="0.25">
      <c r="B19" s="89" t="s">
        <v>150</v>
      </c>
      <c r="D19" s="98">
        <v>3239.5284813503931</v>
      </c>
      <c r="E19" s="98">
        <v>521.73714794596185</v>
      </c>
      <c r="F19" s="99"/>
      <c r="G19" s="98">
        <v>4006.9549999999999</v>
      </c>
      <c r="H19" s="98">
        <v>4004.1608391608397</v>
      </c>
      <c r="I19" s="98">
        <v>1011.1</v>
      </c>
      <c r="J19" s="98">
        <f t="shared" si="1"/>
        <v>9022.2158391608391</v>
      </c>
      <c r="K19" s="98">
        <v>1069.4077577789758</v>
      </c>
      <c r="L19" s="98"/>
      <c r="M19" s="98">
        <v>4528.1677721142414</v>
      </c>
      <c r="N19" s="98"/>
      <c r="O19" s="98">
        <f t="shared" si="0"/>
        <v>6119.3126778391788</v>
      </c>
    </row>
    <row r="20" spans="1:15" x14ac:dyDescent="0.25">
      <c r="B20" s="89" t="s">
        <v>151</v>
      </c>
      <c r="D20" s="98">
        <v>3738.0464237833412</v>
      </c>
      <c r="E20" s="98">
        <v>597.82200273846559</v>
      </c>
      <c r="F20" s="99"/>
      <c r="G20" s="98">
        <v>3959.712</v>
      </c>
      <c r="H20" s="98">
        <v>4022.1608391608397</v>
      </c>
      <c r="I20" s="98">
        <v>1011.1</v>
      </c>
      <c r="J20" s="98">
        <f t="shared" si="1"/>
        <v>8992.9728391608405</v>
      </c>
      <c r="K20" s="98">
        <v>1066.9832206489759</v>
      </c>
      <c r="L20" s="98"/>
      <c r="M20" s="98">
        <v>5101.4512093860267</v>
      </c>
      <c r="N20" s="98"/>
      <c r="O20" s="98">
        <f t="shared" si="0"/>
        <v>6766.2564327734681</v>
      </c>
    </row>
    <row r="21" spans="1:15" x14ac:dyDescent="0.25">
      <c r="B21" s="89" t="s">
        <v>152</v>
      </c>
      <c r="D21" s="98">
        <v>3614.6885994017207</v>
      </c>
      <c r="E21" s="98">
        <v>573.12106982207899</v>
      </c>
      <c r="F21" s="99"/>
      <c r="G21" s="98">
        <v>4006.9549999999999</v>
      </c>
      <c r="H21" s="98">
        <v>2424.0965034965034</v>
      </c>
      <c r="I21" s="98">
        <v>1011.1</v>
      </c>
      <c r="J21" s="98">
        <f t="shared" si="1"/>
        <v>7442.1515034965032</v>
      </c>
      <c r="K21" s="98">
        <v>938.40462370904572</v>
      </c>
      <c r="L21" s="98"/>
      <c r="M21" s="98">
        <v>5689.3054853494659</v>
      </c>
      <c r="N21" s="98"/>
      <c r="O21" s="98">
        <f t="shared" si="0"/>
        <v>7200.8311788805904</v>
      </c>
    </row>
    <row r="22" spans="1:15" ht="6.75" customHeight="1" x14ac:dyDescent="0.25">
      <c r="D22" s="98"/>
      <c r="E22" s="98"/>
      <c r="F22" s="99"/>
      <c r="G22" s="98"/>
      <c r="H22" s="98"/>
      <c r="I22" s="98"/>
      <c r="J22" s="98"/>
      <c r="K22" s="98"/>
      <c r="L22" s="98"/>
      <c r="M22" s="98"/>
      <c r="N22" s="98"/>
      <c r="O22" s="98"/>
    </row>
    <row r="23" spans="1:15" ht="13" x14ac:dyDescent="0.3">
      <c r="A23" s="89"/>
      <c r="B23" s="96" t="s">
        <v>153</v>
      </c>
      <c r="C23" s="92"/>
      <c r="D23" s="102">
        <f>SUM(D10:D21)</f>
        <v>46836.826695063537</v>
      </c>
      <c r="E23" s="102">
        <f>SUM(E10:E21)</f>
        <v>7445.1379798652597</v>
      </c>
      <c r="F23" s="103"/>
      <c r="G23" s="102">
        <f>SUM(G10:G21)</f>
        <v>46000.328000000009</v>
      </c>
      <c r="H23" s="102">
        <f>SUM(H10:H21)</f>
        <v>40206.622377622378</v>
      </c>
      <c r="I23" s="102">
        <f>SUM(I10:I21)</f>
        <v>11401</v>
      </c>
      <c r="J23" s="102">
        <f>SUM(J10:J21)</f>
        <v>97607.950377622372</v>
      </c>
      <c r="K23" s="102">
        <f>SUM(K10:K21)</f>
        <v>12007.889880076702</v>
      </c>
      <c r="L23" s="102"/>
      <c r="M23" s="102">
        <f>SUM(M10:M21)</f>
        <v>54936.58530551273</v>
      </c>
      <c r="N23" s="102"/>
      <c r="O23" s="102">
        <f>SUM(O10:O21)</f>
        <v>74389.613165454692</v>
      </c>
    </row>
    <row r="24" spans="1:15" ht="13" x14ac:dyDescent="0.3">
      <c r="A24" s="89"/>
      <c r="B24" s="96"/>
      <c r="C24" s="92"/>
      <c r="D24" s="102"/>
      <c r="E24" s="102"/>
      <c r="F24" s="103"/>
      <c r="G24" s="102"/>
      <c r="H24" s="102"/>
      <c r="I24" s="102"/>
      <c r="J24" s="102"/>
      <c r="K24" s="102"/>
      <c r="L24" s="102"/>
      <c r="M24" s="102"/>
      <c r="N24" s="102"/>
      <c r="O24" s="102"/>
    </row>
    <row r="25" spans="1:15" ht="13" x14ac:dyDescent="0.3">
      <c r="A25" s="89"/>
      <c r="B25" s="96" t="s">
        <v>154</v>
      </c>
    </row>
    <row r="26" spans="1:15" x14ac:dyDescent="0.25">
      <c r="A26" s="89"/>
      <c r="B26" s="89" t="s">
        <v>127</v>
      </c>
      <c r="D26" s="98">
        <v>4530.7338164486073</v>
      </c>
      <c r="E26" s="98">
        <v>716.55057583537075</v>
      </c>
      <c r="F26" s="99"/>
      <c r="G26" s="118">
        <f>G10</f>
        <v>4174.8</v>
      </c>
      <c r="H26" s="118">
        <f>H10</f>
        <v>2739.1</v>
      </c>
      <c r="I26" s="118">
        <f>I10</f>
        <v>1099.3</v>
      </c>
      <c r="J26" s="98">
        <f>SUM(G26:I26)</f>
        <v>8013.2</v>
      </c>
      <c r="K26" s="98">
        <f>K10</f>
        <v>989.62339599999984</v>
      </c>
      <c r="L26" s="98"/>
      <c r="M26" s="98">
        <v>5823.2136609587988</v>
      </c>
      <c r="N26" s="98"/>
      <c r="O26" s="98">
        <f t="shared" ref="O26:O37" si="2">E26+K26+M26</f>
        <v>7529.3876327941689</v>
      </c>
    </row>
    <row r="27" spans="1:15" x14ac:dyDescent="0.25">
      <c r="A27" s="89"/>
      <c r="B27" s="89" t="s">
        <v>128</v>
      </c>
      <c r="D27" s="98">
        <v>4260.6550115942582</v>
      </c>
      <c r="E27" s="98">
        <v>669.47827222574153</v>
      </c>
      <c r="F27" s="99"/>
      <c r="G27" s="118">
        <f t="shared" ref="G27:I37" si="3">G11</f>
        <v>3763.2</v>
      </c>
      <c r="H27" s="118">
        <f t="shared" si="3"/>
        <v>1767.92</v>
      </c>
      <c r="I27" s="118">
        <f t="shared" si="3"/>
        <v>1029.4000000000001</v>
      </c>
      <c r="J27" s="98">
        <f t="shared" ref="J27:J37" si="4">SUM(G27:I27)</f>
        <v>6560.52</v>
      </c>
      <c r="K27" s="98">
        <f t="shared" ref="K27:K37" si="5">K11</f>
        <v>844.58938720000003</v>
      </c>
      <c r="L27" s="98"/>
      <c r="M27" s="98">
        <v>5209.0085533658048</v>
      </c>
      <c r="N27" s="98"/>
      <c r="O27" s="98">
        <f t="shared" si="2"/>
        <v>6723.0762127915459</v>
      </c>
    </row>
    <row r="28" spans="1:15" x14ac:dyDescent="0.25">
      <c r="A28" s="89"/>
      <c r="B28" s="89" t="s">
        <v>129</v>
      </c>
      <c r="D28" s="98">
        <v>4271.079340269026</v>
      </c>
      <c r="E28" s="98">
        <v>675.20104412602097</v>
      </c>
      <c r="F28" s="99"/>
      <c r="G28" s="118">
        <f t="shared" si="3"/>
        <v>4326</v>
      </c>
      <c r="H28" s="118">
        <f t="shared" si="3"/>
        <v>3062.3599999999969</v>
      </c>
      <c r="I28" s="118">
        <f t="shared" si="3"/>
        <v>1243.8</v>
      </c>
      <c r="J28" s="98">
        <f t="shared" si="4"/>
        <v>8632.1599999999962</v>
      </c>
      <c r="K28" s="98">
        <f t="shared" si="5"/>
        <v>1041.5550595999996</v>
      </c>
      <c r="L28" s="98"/>
      <c r="M28" s="98">
        <v>5119.326150099615</v>
      </c>
      <c r="N28" s="98"/>
      <c r="O28" s="98">
        <f t="shared" si="2"/>
        <v>6836.0822538256361</v>
      </c>
    </row>
    <row r="29" spans="1:15" x14ac:dyDescent="0.25">
      <c r="A29" s="89"/>
      <c r="B29" s="89" t="s">
        <v>130</v>
      </c>
      <c r="D29" s="98">
        <v>4273.1987332429508</v>
      </c>
      <c r="E29" s="98">
        <v>682.71475393511207</v>
      </c>
      <c r="F29" s="99"/>
      <c r="G29" s="118">
        <f t="shared" si="3"/>
        <v>3024</v>
      </c>
      <c r="H29" s="118">
        <f t="shared" si="3"/>
        <v>2652.0200000000041</v>
      </c>
      <c r="I29" s="118">
        <f t="shared" si="3"/>
        <v>936.8</v>
      </c>
      <c r="J29" s="98">
        <f t="shared" si="4"/>
        <v>6612.8200000000043</v>
      </c>
      <c r="K29" s="98">
        <f t="shared" si="5"/>
        <v>989.71607803482516</v>
      </c>
      <c r="L29" s="98"/>
      <c r="M29" s="98">
        <v>4480.2271749786805</v>
      </c>
      <c r="N29" s="98"/>
      <c r="O29" s="98">
        <f t="shared" si="2"/>
        <v>6152.6580069486172</v>
      </c>
    </row>
    <row r="30" spans="1:15" x14ac:dyDescent="0.25">
      <c r="A30" s="89"/>
      <c r="B30" s="89" t="s">
        <v>131</v>
      </c>
      <c r="D30" s="98">
        <v>3540.5826496283926</v>
      </c>
      <c r="E30" s="98">
        <v>569.63312696965227</v>
      </c>
      <c r="F30" s="99"/>
      <c r="G30" s="118">
        <f t="shared" si="3"/>
        <v>3741.6309999999999</v>
      </c>
      <c r="H30" s="118">
        <f t="shared" si="3"/>
        <v>3698.1608391608397</v>
      </c>
      <c r="I30" s="118">
        <f t="shared" si="3"/>
        <v>720.7</v>
      </c>
      <c r="J30" s="98">
        <f t="shared" si="4"/>
        <v>8160.4918391608398</v>
      </c>
      <c r="K30" s="98">
        <f t="shared" si="5"/>
        <v>989.69733093897582</v>
      </c>
      <c r="L30" s="98"/>
      <c r="M30" s="98">
        <v>4064.9691917266036</v>
      </c>
      <c r="N30" s="98"/>
      <c r="O30" s="98">
        <f t="shared" si="2"/>
        <v>5624.2996496352316</v>
      </c>
    </row>
    <row r="31" spans="1:15" x14ac:dyDescent="0.25">
      <c r="A31" s="89"/>
      <c r="B31" s="89" t="s">
        <v>132</v>
      </c>
      <c r="D31" s="98">
        <v>3110.0580445408168</v>
      </c>
      <c r="E31" s="98">
        <v>502.07047822341019</v>
      </c>
      <c r="F31" s="99"/>
      <c r="G31" s="118">
        <f t="shared" si="3"/>
        <v>3918.2730000000001</v>
      </c>
      <c r="H31" s="118">
        <f t="shared" si="3"/>
        <v>3932.1608391608397</v>
      </c>
      <c r="I31" s="118">
        <f t="shared" si="3"/>
        <v>832.9</v>
      </c>
      <c r="J31" s="98">
        <f t="shared" si="4"/>
        <v>8683.3338391608395</v>
      </c>
      <c r="K31" s="98">
        <f t="shared" si="5"/>
        <v>1033.8591011589758</v>
      </c>
      <c r="L31" s="98"/>
      <c r="M31" s="98">
        <v>3788.8060268845511</v>
      </c>
      <c r="N31" s="98"/>
      <c r="O31" s="98">
        <f t="shared" si="2"/>
        <v>5324.7356062669369</v>
      </c>
    </row>
    <row r="32" spans="1:15" x14ac:dyDescent="0.25">
      <c r="A32" s="89"/>
      <c r="B32" s="89" t="s">
        <v>133</v>
      </c>
      <c r="D32" s="118">
        <v>3974.942002202888</v>
      </c>
      <c r="E32" s="118">
        <v>647.35807823159223</v>
      </c>
      <c r="F32" s="119"/>
      <c r="G32" s="118">
        <f t="shared" si="3"/>
        <v>3908.616</v>
      </c>
      <c r="H32" s="118">
        <f t="shared" si="3"/>
        <v>3950.1608391608397</v>
      </c>
      <c r="I32" s="118">
        <f t="shared" si="3"/>
        <v>856.2</v>
      </c>
      <c r="J32" s="118">
        <f t="shared" si="4"/>
        <v>8714.9768391608395</v>
      </c>
      <c r="K32" s="98">
        <f t="shared" si="5"/>
        <v>1035.1117822889757</v>
      </c>
      <c r="L32" s="118"/>
      <c r="M32" s="118">
        <v>3706.3679245183357</v>
      </c>
      <c r="N32" s="118"/>
      <c r="O32" s="118">
        <f t="shared" si="2"/>
        <v>5388.8377850389043</v>
      </c>
    </row>
    <row r="33" spans="1:15" x14ac:dyDescent="0.25">
      <c r="A33" s="89"/>
      <c r="B33" s="89" t="s">
        <v>148</v>
      </c>
      <c r="D33" s="118">
        <v>3854.831837643741</v>
      </c>
      <c r="E33" s="118">
        <v>628.8943429102676</v>
      </c>
      <c r="F33" s="119"/>
      <c r="G33" s="118">
        <f t="shared" si="3"/>
        <v>3559.2440000000001</v>
      </c>
      <c r="H33" s="118">
        <f t="shared" si="3"/>
        <v>3968.1608391608393</v>
      </c>
      <c r="I33" s="118">
        <f t="shared" si="3"/>
        <v>884.2</v>
      </c>
      <c r="J33" s="118">
        <f t="shared" si="4"/>
        <v>8411.6048391608401</v>
      </c>
      <c r="K33" s="98">
        <f t="shared" si="5"/>
        <v>1001.4153697689759</v>
      </c>
      <c r="L33" s="118"/>
      <c r="M33" s="118">
        <v>3803.631512893814</v>
      </c>
      <c r="N33" s="118"/>
      <c r="O33" s="118">
        <f t="shared" si="2"/>
        <v>5433.9412255730576</v>
      </c>
    </row>
    <row r="34" spans="1:15" x14ac:dyDescent="0.25">
      <c r="A34" s="89"/>
      <c r="B34" s="89" t="s">
        <v>149</v>
      </c>
      <c r="D34" s="118">
        <v>3974.292269281525</v>
      </c>
      <c r="E34" s="118">
        <v>647.44670467587082</v>
      </c>
      <c r="F34" s="119"/>
      <c r="G34" s="118">
        <f t="shared" si="3"/>
        <v>3610.942</v>
      </c>
      <c r="H34" s="118">
        <f t="shared" si="3"/>
        <v>3986.1608391608402</v>
      </c>
      <c r="I34" s="118">
        <f t="shared" si="3"/>
        <v>764.4</v>
      </c>
      <c r="J34" s="118">
        <f t="shared" si="4"/>
        <v>8361.5028391608394</v>
      </c>
      <c r="K34" s="98">
        <f t="shared" si="5"/>
        <v>1007.5267729489758</v>
      </c>
      <c r="L34" s="118"/>
      <c r="M34" s="118">
        <v>4126.9106410243594</v>
      </c>
      <c r="N34" s="118"/>
      <c r="O34" s="118">
        <f t="shared" si="2"/>
        <v>5781.8841186492064</v>
      </c>
    </row>
    <row r="35" spans="1:15" x14ac:dyDescent="0.25">
      <c r="A35" s="89"/>
      <c r="B35" s="89" t="s">
        <v>150</v>
      </c>
      <c r="D35" s="118">
        <v>3471.4089665955512</v>
      </c>
      <c r="E35" s="118">
        <v>559.59739184782813</v>
      </c>
      <c r="F35" s="119"/>
      <c r="G35" s="118">
        <f t="shared" si="3"/>
        <v>4006.9549999999999</v>
      </c>
      <c r="H35" s="118">
        <f t="shared" si="3"/>
        <v>4004.1608391608397</v>
      </c>
      <c r="I35" s="118">
        <f t="shared" si="3"/>
        <v>1011.1</v>
      </c>
      <c r="J35" s="118">
        <f t="shared" si="4"/>
        <v>9022.2158391608391</v>
      </c>
      <c r="K35" s="98">
        <f t="shared" si="5"/>
        <v>1069.4077577789758</v>
      </c>
      <c r="L35" s="118"/>
      <c r="M35" s="118">
        <v>4591.2309025612949</v>
      </c>
      <c r="N35" s="118"/>
      <c r="O35" s="118">
        <f t="shared" si="2"/>
        <v>6220.2360521880983</v>
      </c>
    </row>
    <row r="36" spans="1:15" x14ac:dyDescent="0.25">
      <c r="A36" s="89"/>
      <c r="B36" s="89" t="s">
        <v>151</v>
      </c>
      <c r="D36" s="118">
        <v>3772.3916055078989</v>
      </c>
      <c r="E36" s="118">
        <v>602.44712334308872</v>
      </c>
      <c r="F36" s="119"/>
      <c r="G36" s="118">
        <f t="shared" si="3"/>
        <v>3959.712</v>
      </c>
      <c r="H36" s="118">
        <f t="shared" si="3"/>
        <v>4022.1608391608397</v>
      </c>
      <c r="I36" s="118">
        <f t="shared" si="3"/>
        <v>1011.1</v>
      </c>
      <c r="J36" s="118">
        <f t="shared" si="4"/>
        <v>8992.9728391608405</v>
      </c>
      <c r="K36" s="98">
        <f t="shared" si="5"/>
        <v>1066.9832206489759</v>
      </c>
      <c r="L36" s="118"/>
      <c r="M36" s="118">
        <v>5186.0216220280754</v>
      </c>
      <c r="N36" s="118"/>
      <c r="O36" s="118">
        <f t="shared" si="2"/>
        <v>6855.4519660201404</v>
      </c>
    </row>
    <row r="37" spans="1:15" x14ac:dyDescent="0.25">
      <c r="A37" s="89"/>
      <c r="B37" s="89" t="s">
        <v>152</v>
      </c>
      <c r="D37" s="118">
        <v>3991.6161228258238</v>
      </c>
      <c r="E37" s="118">
        <v>634.67199050112777</v>
      </c>
      <c r="F37" s="119"/>
      <c r="G37" s="118">
        <f t="shared" si="3"/>
        <v>4006.9549999999999</v>
      </c>
      <c r="H37" s="118">
        <f t="shared" si="3"/>
        <v>2424.0965034965034</v>
      </c>
      <c r="I37" s="118">
        <f t="shared" si="3"/>
        <v>1011.1</v>
      </c>
      <c r="J37" s="118">
        <f t="shared" si="4"/>
        <v>7442.1515034965032</v>
      </c>
      <c r="K37" s="98">
        <f t="shared" si="5"/>
        <v>938.40462370904572</v>
      </c>
      <c r="L37" s="118"/>
      <c r="M37" s="118">
        <v>5776.2816474530337</v>
      </c>
      <c r="N37" s="118"/>
      <c r="O37" s="118">
        <f t="shared" si="2"/>
        <v>7349.3582616632066</v>
      </c>
    </row>
    <row r="38" spans="1:15" ht="6.75" customHeight="1" x14ac:dyDescent="0.25">
      <c r="A38" s="89"/>
      <c r="D38" s="98"/>
      <c r="E38" s="98"/>
      <c r="F38" s="99"/>
      <c r="G38" s="118"/>
      <c r="H38" s="118"/>
      <c r="I38" s="118"/>
      <c r="J38" s="98"/>
      <c r="K38" s="98"/>
      <c r="L38" s="98"/>
      <c r="M38" s="98"/>
      <c r="N38" s="98"/>
      <c r="O38" s="98"/>
    </row>
    <row r="39" spans="1:15" ht="13" x14ac:dyDescent="0.3">
      <c r="A39" s="89"/>
      <c r="B39" s="96" t="s">
        <v>155</v>
      </c>
      <c r="C39" s="92"/>
      <c r="D39" s="102">
        <f>SUM(D26:D37)</f>
        <v>47025.790399781479</v>
      </c>
      <c r="E39" s="102">
        <f>SUM(E26:E37)</f>
        <v>7536.063882825084</v>
      </c>
      <c r="F39" s="103"/>
      <c r="G39" s="120">
        <f>SUM(G26:G37)</f>
        <v>46000.328000000009</v>
      </c>
      <c r="H39" s="120">
        <f>SUM(H26:H37)</f>
        <v>40206.622377622378</v>
      </c>
      <c r="I39" s="120">
        <f>SUM(I26:I37)</f>
        <v>11401</v>
      </c>
      <c r="J39" s="102">
        <f>SUM(J26:J37)</f>
        <v>97607.950377622372</v>
      </c>
      <c r="K39" s="102">
        <f>SUM(K26:K37)</f>
        <v>12007.889880076702</v>
      </c>
      <c r="L39" s="102"/>
      <c r="M39" s="102">
        <f>SUM(M26:M37)</f>
        <v>55675.995008492973</v>
      </c>
      <c r="N39" s="102"/>
      <c r="O39" s="102">
        <f>SUM(O26:O37)</f>
        <v>75219.948771394746</v>
      </c>
    </row>
    <row r="40" spans="1:15" x14ac:dyDescent="0.25">
      <c r="A40" s="89"/>
      <c r="D40" s="98"/>
      <c r="E40" s="98"/>
      <c r="F40" s="99"/>
      <c r="G40" s="98"/>
      <c r="H40" s="98"/>
      <c r="I40" s="98"/>
      <c r="J40" s="98"/>
      <c r="K40" s="98"/>
      <c r="L40" s="98"/>
      <c r="M40" s="98"/>
      <c r="N40" s="98"/>
      <c r="O40" s="98"/>
    </row>
    <row r="41" spans="1:15" ht="13" x14ac:dyDescent="0.3">
      <c r="A41" s="89"/>
      <c r="B41" s="96" t="s">
        <v>156</v>
      </c>
    </row>
    <row r="42" spans="1:15" x14ac:dyDescent="0.25">
      <c r="A42" s="89"/>
      <c r="B42" s="89" t="s">
        <v>127</v>
      </c>
      <c r="D42" s="98">
        <f>D26*D26/D10</f>
        <v>3950.6939396876523</v>
      </c>
      <c r="E42" s="98">
        <f>E26*E26/E10</f>
        <v>644.33977583095691</v>
      </c>
      <c r="F42" s="99"/>
      <c r="G42" s="118">
        <f>G26</f>
        <v>4174.8</v>
      </c>
      <c r="H42" s="118">
        <f>H26</f>
        <v>2739.1</v>
      </c>
      <c r="I42" s="118">
        <f>I26</f>
        <v>1099.3</v>
      </c>
      <c r="J42" s="98">
        <f>SUM(G42:I42)</f>
        <v>8013.2</v>
      </c>
      <c r="K42" s="98">
        <f>K26</f>
        <v>989.62339599999984</v>
      </c>
      <c r="L42" s="98"/>
      <c r="M42" s="98">
        <f>M26*M26/M10</f>
        <v>5834.4126146707467</v>
      </c>
      <c r="N42" s="98"/>
      <c r="O42" s="98">
        <f t="shared" ref="O42:O48" si="6">E42+K42+M42</f>
        <v>7468.3757865017033</v>
      </c>
    </row>
    <row r="43" spans="1:15" x14ac:dyDescent="0.25">
      <c r="A43" s="89"/>
      <c r="B43" s="89" t="s">
        <v>128</v>
      </c>
      <c r="D43" s="98">
        <f t="shared" ref="D43:E48" si="7">D27*D27/D11</f>
        <v>3609.7646027293185</v>
      </c>
      <c r="E43" s="98">
        <f t="shared" si="7"/>
        <v>576.0281442645321</v>
      </c>
      <c r="F43" s="99"/>
      <c r="G43" s="118">
        <f t="shared" ref="G43:I48" si="8">G27</f>
        <v>3763.2</v>
      </c>
      <c r="H43" s="118">
        <f t="shared" si="8"/>
        <v>1767.92</v>
      </c>
      <c r="I43" s="118">
        <f t="shared" si="8"/>
        <v>1029.4000000000001</v>
      </c>
      <c r="J43" s="98">
        <f t="shared" ref="J43:J48" si="9">SUM(G43:I43)</f>
        <v>6560.52</v>
      </c>
      <c r="K43" s="98">
        <f t="shared" ref="K43:K48" si="10">K27</f>
        <v>844.58938720000003</v>
      </c>
      <c r="L43" s="98"/>
      <c r="M43" s="98">
        <f t="shared" ref="M43:M48" si="11">M27*M27/M11</f>
        <v>5294.3147061523277</v>
      </c>
      <c r="N43" s="98"/>
      <c r="O43" s="98">
        <f t="shared" si="6"/>
        <v>6714.9322376168602</v>
      </c>
    </row>
    <row r="44" spans="1:15" x14ac:dyDescent="0.25">
      <c r="A44" s="89"/>
      <c r="B44" s="89" t="s">
        <v>129</v>
      </c>
      <c r="D44" s="98">
        <f t="shared" si="7"/>
        <v>3805.6686229028414</v>
      </c>
      <c r="E44" s="98">
        <f t="shared" si="7"/>
        <v>606.58470048535389</v>
      </c>
      <c r="F44" s="99"/>
      <c r="G44" s="118">
        <f t="shared" si="8"/>
        <v>4326</v>
      </c>
      <c r="H44" s="118">
        <f t="shared" si="8"/>
        <v>3062.3599999999969</v>
      </c>
      <c r="I44" s="118">
        <f t="shared" si="8"/>
        <v>1243.8</v>
      </c>
      <c r="J44" s="98">
        <f t="shared" si="9"/>
        <v>8632.1599999999962</v>
      </c>
      <c r="K44" s="98">
        <f t="shared" si="10"/>
        <v>1041.5550595999996</v>
      </c>
      <c r="L44" s="98"/>
      <c r="M44" s="98">
        <f t="shared" si="11"/>
        <v>5156.2956029031066</v>
      </c>
      <c r="N44" s="98"/>
      <c r="O44" s="98">
        <f t="shared" si="6"/>
        <v>6804.4353629884599</v>
      </c>
    </row>
    <row r="45" spans="1:15" x14ac:dyDescent="0.25">
      <c r="A45" s="89"/>
      <c r="B45" s="89" t="s">
        <v>130</v>
      </c>
      <c r="D45" s="98">
        <f t="shared" si="7"/>
        <v>4440.2643343951959</v>
      </c>
      <c r="E45" s="98">
        <f t="shared" si="7"/>
        <v>716.32672452954398</v>
      </c>
      <c r="F45" s="99"/>
      <c r="G45" s="118">
        <f t="shared" si="8"/>
        <v>3024</v>
      </c>
      <c r="H45" s="118">
        <f t="shared" si="8"/>
        <v>2652.0200000000041</v>
      </c>
      <c r="I45" s="118">
        <f t="shared" si="8"/>
        <v>936.8</v>
      </c>
      <c r="J45" s="98">
        <f t="shared" si="9"/>
        <v>6612.8200000000043</v>
      </c>
      <c r="K45" s="98">
        <f t="shared" si="10"/>
        <v>989.71607803482516</v>
      </c>
      <c r="L45" s="98"/>
      <c r="M45" s="98">
        <f t="shared" si="11"/>
        <v>4543.8255239670643</v>
      </c>
      <c r="N45" s="98"/>
      <c r="O45" s="98">
        <f t="shared" si="6"/>
        <v>6249.8683265314339</v>
      </c>
    </row>
    <row r="46" spans="1:15" x14ac:dyDescent="0.25">
      <c r="A46" s="89"/>
      <c r="B46" s="89" t="s">
        <v>131</v>
      </c>
      <c r="D46" s="98">
        <f t="shared" si="7"/>
        <v>3488.6271162357139</v>
      </c>
      <c r="E46" s="98">
        <f t="shared" si="7"/>
        <v>560.14820450141337</v>
      </c>
      <c r="F46" s="99"/>
      <c r="G46" s="118">
        <f t="shared" si="8"/>
        <v>3741.6309999999999</v>
      </c>
      <c r="H46" s="118">
        <f t="shared" si="8"/>
        <v>3698.1608391608397</v>
      </c>
      <c r="I46" s="118">
        <f t="shared" si="8"/>
        <v>720.7</v>
      </c>
      <c r="J46" s="98">
        <f t="shared" si="9"/>
        <v>8160.4918391608398</v>
      </c>
      <c r="K46" s="98">
        <f t="shared" si="10"/>
        <v>989.69733093897582</v>
      </c>
      <c r="L46" s="98"/>
      <c r="M46" s="98">
        <f t="shared" si="11"/>
        <v>4131.0433402411281</v>
      </c>
      <c r="N46" s="98"/>
      <c r="O46" s="98">
        <f t="shared" si="6"/>
        <v>5680.8888756815177</v>
      </c>
    </row>
    <row r="47" spans="1:15" x14ac:dyDescent="0.25">
      <c r="A47" s="89"/>
      <c r="B47" s="89" t="s">
        <v>132</v>
      </c>
      <c r="D47" s="98">
        <f t="shared" si="7"/>
        <v>2674.0445065559975</v>
      </c>
      <c r="E47" s="98">
        <f t="shared" si="7"/>
        <v>429.22238443720045</v>
      </c>
      <c r="F47" s="99"/>
      <c r="G47" s="118">
        <f t="shared" si="8"/>
        <v>3918.2730000000001</v>
      </c>
      <c r="H47" s="118">
        <f t="shared" si="8"/>
        <v>3932.1608391608397</v>
      </c>
      <c r="I47" s="118">
        <f t="shared" si="8"/>
        <v>832.9</v>
      </c>
      <c r="J47" s="98">
        <f t="shared" si="9"/>
        <v>8683.3338391608395</v>
      </c>
      <c r="K47" s="98">
        <f t="shared" si="10"/>
        <v>1033.8591011589758</v>
      </c>
      <c r="L47" s="98"/>
      <c r="M47" s="98">
        <f t="shared" si="11"/>
        <v>3861.5798097712973</v>
      </c>
      <c r="N47" s="98"/>
      <c r="O47" s="98">
        <f t="shared" si="6"/>
        <v>5324.6612953674739</v>
      </c>
    </row>
    <row r="48" spans="1:15" x14ac:dyDescent="0.25">
      <c r="A48" s="89"/>
      <c r="B48" s="89" t="s">
        <v>133</v>
      </c>
      <c r="D48" s="98">
        <f t="shared" si="7"/>
        <v>4748.2805498594098</v>
      </c>
      <c r="E48" s="98">
        <f t="shared" si="7"/>
        <v>775.95303605532092</v>
      </c>
      <c r="F48" s="99"/>
      <c r="G48" s="118">
        <f t="shared" si="8"/>
        <v>3908.616</v>
      </c>
      <c r="H48" s="118">
        <f t="shared" si="8"/>
        <v>3950.1608391608397</v>
      </c>
      <c r="I48" s="118">
        <f t="shared" si="8"/>
        <v>856.2</v>
      </c>
      <c r="J48" s="98">
        <f t="shared" si="9"/>
        <v>8714.9768391608395</v>
      </c>
      <c r="K48" s="98">
        <f t="shared" si="10"/>
        <v>1035.1117822889757</v>
      </c>
      <c r="L48" s="98"/>
      <c r="M48" s="98">
        <f t="shared" si="11"/>
        <v>3759.3184929711902</v>
      </c>
      <c r="N48" s="98"/>
      <c r="O48" s="98">
        <f t="shared" si="6"/>
        <v>5570.3833113154869</v>
      </c>
    </row>
    <row r="49" spans="1:15" ht="13" x14ac:dyDescent="0.3">
      <c r="A49" s="89"/>
      <c r="B49" s="96"/>
      <c r="C49" s="92"/>
      <c r="D49" s="102"/>
      <c r="E49" s="102"/>
      <c r="F49" s="103"/>
      <c r="G49" s="102"/>
      <c r="H49" s="102"/>
      <c r="I49" s="102"/>
      <c r="J49" s="102"/>
      <c r="K49" s="102"/>
      <c r="L49" s="102"/>
      <c r="M49" s="102"/>
      <c r="N49" s="102"/>
      <c r="O49" s="102"/>
    </row>
    <row r="50" spans="1:15" ht="13" x14ac:dyDescent="0.3">
      <c r="A50" s="89"/>
      <c r="B50" s="121" t="s">
        <v>157</v>
      </c>
      <c r="C50" s="122"/>
      <c r="D50" s="123"/>
      <c r="E50" s="123">
        <f>SUM(E16:E21,E26:E37,E42:E47)</f>
        <v>14370.088562746072</v>
      </c>
      <c r="F50" s="124"/>
      <c r="G50" s="123"/>
      <c r="H50" s="123"/>
      <c r="I50" s="123"/>
      <c r="J50" s="123"/>
      <c r="K50" s="123">
        <f>SUM(K16:K21,K26:K37,K42:K47)</f>
        <v>24015.7797601534</v>
      </c>
      <c r="L50" s="123"/>
      <c r="M50" s="123">
        <f>SUM(M16:M21,M26:M37,M42:M47)</f>
        <v>111279.44245994717</v>
      </c>
      <c r="N50" s="123"/>
      <c r="O50" s="123">
        <f>SUM(O16:O21,O26:O37,O42:O47)</f>
        <v>149665.31078284665</v>
      </c>
    </row>
    <row r="51" spans="1:15" ht="6.65" customHeight="1" x14ac:dyDescent="0.3">
      <c r="A51" s="89"/>
      <c r="B51" s="96"/>
      <c r="C51" s="92"/>
      <c r="D51" s="102"/>
      <c r="E51" s="102"/>
      <c r="F51" s="103"/>
      <c r="G51" s="102"/>
      <c r="H51" s="102"/>
      <c r="I51" s="102"/>
      <c r="J51" s="102"/>
      <c r="K51" s="102"/>
      <c r="L51" s="102"/>
      <c r="M51" s="102"/>
      <c r="N51" s="102"/>
      <c r="O51" s="102"/>
    </row>
    <row r="52" spans="1:15" ht="13" x14ac:dyDescent="0.3">
      <c r="A52" s="89"/>
      <c r="B52" s="121" t="s">
        <v>158</v>
      </c>
      <c r="C52" s="122"/>
      <c r="D52" s="123"/>
      <c r="E52" s="123">
        <f>SUM(E17:E21,E26:E37,E42:E48)</f>
        <v>14605.967055653624</v>
      </c>
      <c r="F52" s="124"/>
      <c r="G52" s="123"/>
      <c r="H52" s="123"/>
      <c r="I52" s="123"/>
      <c r="J52" s="123"/>
      <c r="K52" s="123">
        <f>SUM(K17:K21,K26:K37,K42:K48)</f>
        <v>24015.7797601534</v>
      </c>
      <c r="L52" s="123"/>
      <c r="M52" s="123">
        <f>SUM(M17:M21,M26:M37,M42:M48)</f>
        <v>111384.59778010318</v>
      </c>
      <c r="N52" s="123"/>
      <c r="O52" s="123">
        <f>SUM(O17:O21,O26:O37,O42:O48)</f>
        <v>150006.34459591025</v>
      </c>
    </row>
    <row r="53" spans="1:15" ht="9.75" customHeight="1" x14ac:dyDescent="0.3">
      <c r="A53" s="104"/>
      <c r="B53" s="105"/>
      <c r="C53" s="105"/>
      <c r="D53" s="106"/>
      <c r="E53" s="106"/>
      <c r="F53" s="107"/>
      <c r="G53" s="106"/>
      <c r="H53" s="106"/>
      <c r="I53" s="106"/>
      <c r="J53" s="106"/>
      <c r="K53" s="106"/>
      <c r="L53" s="106"/>
      <c r="M53" s="106"/>
      <c r="N53" s="106"/>
      <c r="O53" s="106"/>
    </row>
    <row r="54" spans="1:15" ht="4.5" customHeight="1" x14ac:dyDescent="0.25">
      <c r="A54" s="89"/>
    </row>
    <row r="55" spans="1:15" ht="13" x14ac:dyDescent="0.3">
      <c r="B55" s="96" t="s">
        <v>53</v>
      </c>
      <c r="D55" s="108"/>
      <c r="E55" s="108"/>
      <c r="F55" s="109"/>
      <c r="G55" s="108"/>
      <c r="H55" s="108"/>
      <c r="I55" s="108"/>
      <c r="J55" s="108"/>
      <c r="K55" s="108"/>
      <c r="L55" s="108"/>
      <c r="M55" s="108"/>
      <c r="N55" s="108"/>
      <c r="O55" s="108"/>
    </row>
    <row r="56" spans="1:15" ht="51" customHeight="1" x14ac:dyDescent="0.25">
      <c r="B56" s="186" t="s">
        <v>159</v>
      </c>
      <c r="C56" s="186"/>
      <c r="D56" s="186"/>
      <c r="E56" s="186"/>
      <c r="F56" s="186"/>
      <c r="G56" s="186"/>
      <c r="H56" s="186"/>
      <c r="I56" s="186"/>
      <c r="J56" s="186"/>
      <c r="K56" s="186"/>
      <c r="L56" s="186"/>
      <c r="M56" s="186"/>
      <c r="N56" s="186"/>
      <c r="O56" s="186"/>
    </row>
    <row r="57" spans="1:15" x14ac:dyDescent="0.25">
      <c r="B57" s="110"/>
      <c r="C57" s="110"/>
      <c r="D57" s="110"/>
      <c r="E57" s="110"/>
      <c r="F57" s="110"/>
      <c r="G57" s="110"/>
      <c r="H57" s="110"/>
      <c r="I57" s="110"/>
      <c r="J57" s="110"/>
      <c r="K57" s="110"/>
      <c r="L57" s="110"/>
      <c r="M57" s="110"/>
      <c r="N57" s="110"/>
      <c r="O57" s="110"/>
    </row>
    <row r="102" spans="1:15" ht="14.5" x14ac:dyDescent="0.35">
      <c r="D102" s="117"/>
      <c r="E102" s="117"/>
      <c r="F102" s="117"/>
      <c r="G102" s="117"/>
      <c r="H102" s="117"/>
      <c r="I102" s="117"/>
      <c r="J102" s="117"/>
      <c r="K102" s="117"/>
      <c r="L102" s="117"/>
      <c r="M102" s="117"/>
      <c r="N102" s="117"/>
      <c r="O102" s="117"/>
    </row>
    <row r="103" spans="1:15" ht="14.5" x14ac:dyDescent="0.35">
      <c r="D103" s="117"/>
      <c r="E103" s="117"/>
      <c r="F103" s="117"/>
      <c r="G103" s="117"/>
      <c r="H103" s="117"/>
      <c r="I103" s="117"/>
      <c r="J103" s="117"/>
      <c r="K103" s="117"/>
      <c r="L103" s="117"/>
      <c r="M103" s="117"/>
      <c r="N103" s="117"/>
      <c r="O103" s="117"/>
    </row>
    <row r="104" spans="1:15" ht="14.5" x14ac:dyDescent="0.35">
      <c r="D104" s="117"/>
      <c r="E104" s="117"/>
      <c r="F104" s="117"/>
      <c r="G104" s="117"/>
      <c r="H104" s="117"/>
      <c r="I104" s="117"/>
      <c r="J104" s="117"/>
      <c r="K104" s="117"/>
      <c r="L104" s="117"/>
      <c r="M104" s="117"/>
      <c r="N104" s="117"/>
      <c r="O104" s="117"/>
    </row>
    <row r="105" spans="1:15" ht="14.5" x14ac:dyDescent="0.35">
      <c r="D105" s="117"/>
      <c r="E105" s="117"/>
      <c r="F105" s="117"/>
      <c r="G105" s="117"/>
      <c r="H105" s="117"/>
      <c r="I105" s="117"/>
      <c r="J105" s="117"/>
      <c r="K105" s="117"/>
      <c r="L105" s="117"/>
      <c r="M105" s="117"/>
      <c r="N105" s="117"/>
      <c r="O105" s="117"/>
    </row>
    <row r="106" spans="1:15" ht="14.5" x14ac:dyDescent="0.35">
      <c r="D106" s="117"/>
      <c r="E106" s="117"/>
      <c r="F106" s="117"/>
      <c r="G106" s="117"/>
      <c r="H106" s="117"/>
      <c r="I106" s="117"/>
      <c r="J106" s="117"/>
      <c r="K106" s="117"/>
      <c r="L106" s="117"/>
      <c r="M106" s="117"/>
      <c r="N106" s="117"/>
      <c r="O106" s="117"/>
    </row>
    <row r="107" spans="1:15" ht="14.5" x14ac:dyDescent="0.35">
      <c r="D107" s="117"/>
      <c r="E107" s="117"/>
      <c r="F107" s="117"/>
      <c r="G107" s="117"/>
      <c r="H107" s="117"/>
      <c r="I107" s="117"/>
      <c r="J107" s="117"/>
      <c r="K107" s="117"/>
      <c r="L107" s="117"/>
      <c r="M107" s="117"/>
      <c r="N107" s="117"/>
      <c r="O107" s="117"/>
    </row>
    <row r="108" spans="1:15" ht="14.5" x14ac:dyDescent="0.35">
      <c r="D108" s="117"/>
      <c r="E108" s="117"/>
      <c r="F108" s="117"/>
      <c r="G108" s="117"/>
      <c r="H108" s="117"/>
      <c r="I108" s="117"/>
      <c r="J108" s="117"/>
      <c r="K108" s="117"/>
      <c r="L108" s="117"/>
      <c r="M108" s="117"/>
      <c r="N108" s="117"/>
      <c r="O108" s="117"/>
    </row>
    <row r="109" spans="1:15" ht="13" x14ac:dyDescent="0.3">
      <c r="A109" s="104"/>
      <c r="B109" s="96"/>
      <c r="C109" s="92"/>
      <c r="D109" s="109"/>
      <c r="E109" s="109"/>
      <c r="F109" s="109"/>
      <c r="G109" s="109"/>
      <c r="H109" s="109"/>
      <c r="I109" s="109"/>
      <c r="J109" s="109"/>
      <c r="K109" s="109"/>
      <c r="L109" s="109"/>
      <c r="N109" s="109"/>
      <c r="O109" s="109"/>
    </row>
    <row r="110" spans="1:15" ht="14.5" x14ac:dyDescent="0.35">
      <c r="B110" s="104"/>
      <c r="D110" s="117"/>
      <c r="E110" s="117"/>
      <c r="F110" s="117"/>
      <c r="G110" s="117"/>
      <c r="H110" s="117"/>
      <c r="I110" s="117"/>
      <c r="J110" s="117"/>
      <c r="K110" s="117"/>
      <c r="L110" s="117"/>
      <c r="M110" s="117"/>
      <c r="N110" s="117"/>
      <c r="O110" s="117"/>
    </row>
    <row r="111" spans="1:15" ht="13" x14ac:dyDescent="0.3">
      <c r="B111" s="96"/>
      <c r="D111" s="109"/>
      <c r="E111" s="109"/>
      <c r="F111" s="109"/>
      <c r="G111" s="109"/>
      <c r="H111" s="109"/>
      <c r="I111" s="109"/>
      <c r="J111" s="109"/>
      <c r="K111" s="109"/>
      <c r="L111" s="109"/>
      <c r="M111" s="109"/>
      <c r="N111" s="109"/>
      <c r="O111" s="109"/>
    </row>
    <row r="112" spans="1:15" ht="14.5" x14ac:dyDescent="0.35">
      <c r="D112" s="111"/>
      <c r="E112" s="111"/>
      <c r="F112" s="111"/>
      <c r="G112" s="111"/>
      <c r="H112" s="111"/>
      <c r="I112" s="111"/>
      <c r="J112" s="111"/>
      <c r="K112" s="111"/>
      <c r="L112" s="111"/>
      <c r="M112" s="111"/>
      <c r="N112" s="111"/>
      <c r="O112" s="111"/>
    </row>
    <row r="113" spans="4:15" ht="14.5" x14ac:dyDescent="0.35">
      <c r="D113" s="111"/>
      <c r="E113" s="111"/>
      <c r="F113" s="111"/>
      <c r="G113" s="111"/>
      <c r="H113" s="111"/>
      <c r="I113" s="111"/>
      <c r="J113" s="111"/>
      <c r="K113" s="111"/>
      <c r="L113" s="111"/>
      <c r="M113" s="111"/>
      <c r="N113" s="111"/>
      <c r="O113" s="111"/>
    </row>
    <row r="114" spans="4:15" ht="14.5" x14ac:dyDescent="0.35">
      <c r="D114" s="111"/>
      <c r="E114" s="111"/>
      <c r="F114" s="111"/>
      <c r="G114" s="111"/>
      <c r="H114" s="111"/>
      <c r="I114" s="111"/>
      <c r="J114" s="111"/>
      <c r="K114" s="111"/>
      <c r="L114" s="111"/>
      <c r="M114" s="111"/>
      <c r="N114" s="111"/>
      <c r="O114" s="111"/>
    </row>
    <row r="115" spans="4:15" ht="14.5" x14ac:dyDescent="0.35">
      <c r="D115" s="111"/>
      <c r="E115" s="111"/>
      <c r="F115" s="111"/>
      <c r="G115" s="111"/>
      <c r="H115" s="111"/>
      <c r="I115" s="111"/>
      <c r="J115" s="111"/>
      <c r="K115" s="111"/>
      <c r="L115" s="111"/>
      <c r="M115" s="111"/>
      <c r="N115" s="111"/>
      <c r="O115" s="111"/>
    </row>
    <row r="116" spans="4:15" ht="14.5" x14ac:dyDescent="0.35">
      <c r="D116" s="111"/>
      <c r="E116" s="111"/>
      <c r="F116" s="111"/>
      <c r="G116" s="111"/>
      <c r="H116" s="111"/>
      <c r="I116" s="111"/>
      <c r="J116" s="111"/>
      <c r="K116" s="111"/>
      <c r="L116" s="111"/>
      <c r="M116" s="111"/>
      <c r="N116" s="111"/>
      <c r="O116" s="111"/>
    </row>
    <row r="117" spans="4:15" ht="14.5" x14ac:dyDescent="0.35">
      <c r="D117" s="111"/>
      <c r="E117" s="111"/>
      <c r="F117" s="111"/>
      <c r="G117" s="111"/>
      <c r="H117" s="111"/>
      <c r="I117" s="111"/>
      <c r="J117" s="111"/>
      <c r="K117" s="111"/>
      <c r="L117" s="111"/>
      <c r="M117" s="111"/>
      <c r="N117" s="111"/>
      <c r="O117" s="111"/>
    </row>
    <row r="118" spans="4:15" ht="14.5" x14ac:dyDescent="0.35">
      <c r="D118" s="111"/>
      <c r="E118" s="111"/>
      <c r="F118" s="111"/>
      <c r="G118" s="111"/>
      <c r="H118" s="111"/>
      <c r="I118" s="111"/>
      <c r="J118" s="111"/>
      <c r="K118" s="111"/>
      <c r="L118" s="111"/>
      <c r="M118" s="111"/>
      <c r="N118" s="111"/>
      <c r="O118" s="111"/>
    </row>
    <row r="119" spans="4:15" ht="14.5" x14ac:dyDescent="0.35">
      <c r="D119" s="111"/>
      <c r="E119" s="111"/>
      <c r="F119" s="111"/>
      <c r="G119" s="111"/>
      <c r="H119" s="111"/>
      <c r="I119" s="111"/>
      <c r="J119" s="111"/>
      <c r="K119" s="111"/>
      <c r="L119" s="111"/>
      <c r="M119" s="111"/>
      <c r="N119" s="111"/>
      <c r="O119" s="111"/>
    </row>
    <row r="120" spans="4:15" ht="14.5" x14ac:dyDescent="0.35">
      <c r="D120" s="111"/>
      <c r="E120" s="111"/>
      <c r="F120" s="111"/>
      <c r="G120" s="111"/>
      <c r="H120" s="111"/>
      <c r="I120" s="111"/>
      <c r="J120" s="111"/>
      <c r="K120" s="111"/>
      <c r="L120" s="111"/>
      <c r="M120" s="111"/>
      <c r="N120" s="111"/>
      <c r="O120" s="111"/>
    </row>
    <row r="121" spans="4:15" ht="14.5" x14ac:dyDescent="0.35">
      <c r="D121" s="111"/>
      <c r="E121" s="111"/>
      <c r="F121" s="111"/>
      <c r="G121" s="111"/>
      <c r="H121" s="111"/>
      <c r="I121" s="111"/>
      <c r="J121" s="111"/>
      <c r="K121" s="111"/>
      <c r="L121" s="111"/>
      <c r="M121" s="111"/>
      <c r="N121" s="111"/>
      <c r="O121" s="111"/>
    </row>
    <row r="122" spans="4:15" ht="14.5" x14ac:dyDescent="0.35">
      <c r="D122" s="111"/>
      <c r="E122" s="111"/>
      <c r="F122" s="111"/>
      <c r="G122" s="111"/>
      <c r="H122" s="111"/>
      <c r="I122" s="111"/>
      <c r="J122" s="111"/>
      <c r="K122" s="111"/>
      <c r="L122" s="111"/>
      <c r="M122" s="111"/>
      <c r="N122" s="111"/>
      <c r="O122" s="111"/>
    </row>
    <row r="123" spans="4:15" ht="14.5" x14ac:dyDescent="0.35">
      <c r="D123" s="111"/>
      <c r="E123" s="111"/>
      <c r="F123" s="111"/>
      <c r="G123" s="111"/>
      <c r="H123" s="111"/>
      <c r="I123" s="111"/>
      <c r="J123" s="111"/>
      <c r="K123" s="111"/>
      <c r="L123" s="111"/>
      <c r="M123" s="111"/>
      <c r="N123" s="111"/>
      <c r="O123" s="111"/>
    </row>
    <row r="124" spans="4:15" ht="14.5" x14ac:dyDescent="0.35">
      <c r="D124" s="111"/>
      <c r="E124" s="111"/>
      <c r="F124" s="111"/>
      <c r="G124" s="111"/>
      <c r="H124" s="111"/>
      <c r="I124" s="111"/>
      <c r="J124" s="111"/>
      <c r="K124" s="111"/>
      <c r="L124" s="111"/>
      <c r="M124" s="111"/>
      <c r="N124" s="111"/>
      <c r="O124" s="111"/>
    </row>
    <row r="125" spans="4:15" ht="14.5" x14ac:dyDescent="0.35">
      <c r="D125" s="111"/>
      <c r="E125" s="111"/>
      <c r="F125" s="111"/>
      <c r="G125" s="111"/>
      <c r="H125" s="111"/>
      <c r="I125" s="111"/>
      <c r="J125" s="111"/>
      <c r="K125" s="111"/>
      <c r="L125" s="111"/>
      <c r="M125" s="111"/>
      <c r="N125" s="111"/>
      <c r="O125" s="111"/>
    </row>
    <row r="126" spans="4:15" ht="14.5" x14ac:dyDescent="0.35">
      <c r="D126" s="111"/>
      <c r="E126" s="111"/>
      <c r="F126" s="111"/>
      <c r="G126" s="111"/>
      <c r="H126" s="111"/>
      <c r="I126" s="111"/>
      <c r="J126" s="111"/>
      <c r="K126" s="111"/>
      <c r="L126" s="111"/>
      <c r="M126" s="111"/>
      <c r="N126" s="111"/>
      <c r="O126" s="111"/>
    </row>
    <row r="127" spans="4:15" ht="14.5" x14ac:dyDescent="0.35">
      <c r="D127" s="111"/>
      <c r="E127" s="111"/>
      <c r="F127" s="111"/>
      <c r="G127" s="111"/>
      <c r="H127" s="111"/>
      <c r="I127" s="111"/>
      <c r="J127" s="111"/>
      <c r="K127" s="111"/>
      <c r="L127" s="111"/>
      <c r="M127" s="111"/>
      <c r="N127" s="111"/>
      <c r="O127" s="111"/>
    </row>
    <row r="128" spans="4:15" ht="14.5" x14ac:dyDescent="0.35">
      <c r="D128" s="111"/>
      <c r="E128" s="111"/>
      <c r="F128" s="111"/>
      <c r="G128" s="111"/>
      <c r="H128" s="111"/>
      <c r="I128" s="111"/>
      <c r="J128" s="111"/>
      <c r="K128" s="111"/>
      <c r="L128" s="111"/>
      <c r="M128" s="111"/>
      <c r="N128" s="111"/>
      <c r="O128" s="111"/>
    </row>
    <row r="129" spans="4:15" ht="14.5" x14ac:dyDescent="0.35">
      <c r="D129" s="111"/>
      <c r="E129" s="111"/>
      <c r="F129" s="111"/>
      <c r="G129" s="111"/>
      <c r="H129" s="111"/>
      <c r="I129" s="111"/>
      <c r="J129" s="111"/>
      <c r="K129" s="111"/>
      <c r="L129" s="111"/>
      <c r="M129" s="111"/>
      <c r="N129" s="111"/>
      <c r="O129" s="111"/>
    </row>
    <row r="130" spans="4:15" ht="14.5" x14ac:dyDescent="0.35">
      <c r="D130" s="111"/>
      <c r="E130" s="111"/>
      <c r="F130" s="111"/>
      <c r="G130" s="111"/>
      <c r="H130" s="111"/>
      <c r="I130" s="111"/>
      <c r="J130" s="111"/>
      <c r="K130" s="111"/>
      <c r="L130" s="111"/>
      <c r="M130" s="111"/>
      <c r="N130" s="111"/>
      <c r="O130" s="111"/>
    </row>
    <row r="131" spans="4:15" ht="14.5" x14ac:dyDescent="0.35">
      <c r="D131" s="111"/>
      <c r="E131" s="111"/>
      <c r="F131" s="111"/>
      <c r="G131" s="111"/>
      <c r="H131" s="111"/>
      <c r="I131" s="111"/>
      <c r="J131" s="111"/>
      <c r="K131" s="111"/>
      <c r="L131" s="111"/>
      <c r="M131" s="111"/>
      <c r="N131" s="111"/>
      <c r="O131" s="111"/>
    </row>
    <row r="132" spans="4:15" ht="14.5" x14ac:dyDescent="0.35">
      <c r="D132" s="111"/>
      <c r="E132" s="111"/>
      <c r="F132" s="111"/>
      <c r="G132" s="111"/>
      <c r="H132" s="111"/>
      <c r="I132" s="111"/>
      <c r="J132" s="111"/>
      <c r="K132" s="111"/>
      <c r="L132" s="111"/>
      <c r="M132" s="111"/>
      <c r="N132" s="111"/>
      <c r="O132" s="111"/>
    </row>
    <row r="133" spans="4:15" ht="14.5" x14ac:dyDescent="0.35">
      <c r="D133" s="111"/>
      <c r="E133" s="111"/>
      <c r="F133" s="111"/>
      <c r="G133" s="111"/>
      <c r="H133" s="111"/>
      <c r="I133" s="111"/>
      <c r="J133" s="111"/>
      <c r="K133" s="111"/>
      <c r="L133" s="111"/>
      <c r="M133" s="111"/>
      <c r="N133" s="111"/>
      <c r="O133" s="111"/>
    </row>
    <row r="134" spans="4:15" ht="14.5" x14ac:dyDescent="0.35">
      <c r="D134" s="111"/>
      <c r="E134" s="111"/>
      <c r="F134" s="111"/>
      <c r="G134" s="111"/>
      <c r="H134" s="111"/>
      <c r="I134" s="111"/>
      <c r="J134" s="111"/>
      <c r="K134" s="111"/>
      <c r="L134" s="111"/>
      <c r="M134" s="111"/>
      <c r="N134" s="111"/>
      <c r="O134" s="111"/>
    </row>
    <row r="135" spans="4:15" ht="14.5" x14ac:dyDescent="0.35">
      <c r="D135" s="111"/>
      <c r="E135" s="111"/>
      <c r="F135" s="111"/>
      <c r="G135" s="111"/>
      <c r="H135" s="111"/>
      <c r="I135" s="111"/>
      <c r="J135" s="111"/>
      <c r="K135" s="111"/>
      <c r="L135" s="111"/>
      <c r="M135" s="111"/>
      <c r="N135" s="111"/>
      <c r="O135" s="111"/>
    </row>
    <row r="136" spans="4:15" ht="14.5" x14ac:dyDescent="0.35">
      <c r="D136" s="111"/>
      <c r="E136" s="111"/>
      <c r="F136" s="111"/>
      <c r="G136" s="111"/>
      <c r="H136" s="111"/>
      <c r="I136" s="111"/>
      <c r="J136" s="111"/>
      <c r="K136" s="111"/>
      <c r="L136" s="111"/>
      <c r="M136" s="111"/>
      <c r="N136" s="111"/>
      <c r="O136" s="111"/>
    </row>
    <row r="137" spans="4:15" ht="14.5" x14ac:dyDescent="0.35">
      <c r="D137" s="111"/>
      <c r="E137" s="111"/>
      <c r="F137" s="111"/>
      <c r="G137" s="111"/>
      <c r="H137" s="111"/>
      <c r="I137" s="111"/>
      <c r="J137" s="111"/>
      <c r="K137" s="111"/>
      <c r="L137" s="111"/>
      <c r="M137" s="111"/>
      <c r="N137" s="111"/>
      <c r="O137" s="111"/>
    </row>
    <row r="138" spans="4:15" ht="14.5" x14ac:dyDescent="0.35">
      <c r="D138" s="111"/>
      <c r="E138" s="111"/>
      <c r="F138" s="111"/>
      <c r="G138" s="111"/>
      <c r="H138" s="111"/>
      <c r="I138" s="111"/>
      <c r="J138" s="111"/>
      <c r="K138" s="111"/>
      <c r="L138" s="111"/>
      <c r="M138" s="111"/>
      <c r="N138" s="111"/>
      <c r="O138" s="111"/>
    </row>
    <row r="139" spans="4:15" ht="14.5" x14ac:dyDescent="0.35">
      <c r="D139" s="111"/>
      <c r="E139" s="111"/>
      <c r="F139" s="111"/>
      <c r="G139" s="111"/>
      <c r="H139" s="111"/>
      <c r="I139" s="111"/>
      <c r="J139" s="111"/>
      <c r="K139" s="111"/>
      <c r="L139" s="111"/>
      <c r="M139" s="111"/>
      <c r="N139" s="111"/>
      <c r="O139" s="111"/>
    </row>
    <row r="140" spans="4:15" ht="14.5" x14ac:dyDescent="0.35">
      <c r="D140" s="111"/>
      <c r="E140" s="111"/>
      <c r="F140" s="111"/>
      <c r="G140" s="111"/>
      <c r="H140" s="111"/>
      <c r="I140" s="111"/>
      <c r="J140" s="111"/>
      <c r="K140" s="111"/>
      <c r="L140" s="111"/>
      <c r="M140" s="111"/>
      <c r="N140" s="111"/>
      <c r="O140" s="111"/>
    </row>
    <row r="141" spans="4:15" ht="14.5" x14ac:dyDescent="0.35">
      <c r="D141" s="111"/>
      <c r="E141" s="111"/>
      <c r="F141" s="111"/>
      <c r="G141" s="111"/>
      <c r="H141" s="111"/>
      <c r="I141" s="111"/>
      <c r="J141" s="111"/>
      <c r="K141" s="111"/>
      <c r="L141" s="111"/>
      <c r="M141" s="111"/>
      <c r="N141" s="111"/>
      <c r="O141" s="111"/>
    </row>
    <row r="142" spans="4:15" ht="14.5" x14ac:dyDescent="0.35">
      <c r="D142" s="111"/>
      <c r="E142" s="111"/>
      <c r="F142" s="111"/>
      <c r="G142" s="111"/>
      <c r="H142" s="111"/>
      <c r="I142" s="111"/>
      <c r="J142" s="111"/>
      <c r="K142" s="111"/>
      <c r="L142" s="111"/>
      <c r="M142" s="111"/>
      <c r="N142" s="111"/>
      <c r="O142" s="111"/>
    </row>
    <row r="143" spans="4:15" ht="14.5" x14ac:dyDescent="0.35">
      <c r="D143" s="111"/>
      <c r="E143" s="111"/>
      <c r="F143" s="111"/>
      <c r="G143" s="111"/>
      <c r="H143" s="111"/>
      <c r="I143" s="111"/>
      <c r="J143" s="111"/>
      <c r="K143" s="111"/>
      <c r="L143" s="111"/>
      <c r="M143" s="111"/>
      <c r="N143" s="111"/>
      <c r="O143" s="111"/>
    </row>
    <row r="144" spans="4:15" ht="14.5" x14ac:dyDescent="0.35">
      <c r="D144" s="111"/>
      <c r="E144" s="111"/>
      <c r="F144" s="111"/>
      <c r="G144" s="111"/>
      <c r="H144" s="111"/>
      <c r="I144" s="111"/>
      <c r="J144" s="111"/>
      <c r="K144" s="111"/>
      <c r="L144" s="111"/>
      <c r="M144" s="111"/>
      <c r="N144" s="111"/>
      <c r="O144" s="111"/>
    </row>
    <row r="145" spans="4:15" ht="14.5" x14ac:dyDescent="0.35">
      <c r="D145" s="111"/>
      <c r="E145" s="111"/>
      <c r="F145" s="111"/>
      <c r="G145" s="111"/>
      <c r="H145" s="111"/>
      <c r="I145" s="111"/>
      <c r="J145" s="111"/>
      <c r="K145" s="111"/>
      <c r="L145" s="111"/>
      <c r="M145" s="111"/>
      <c r="N145" s="111"/>
      <c r="O145" s="111"/>
    </row>
    <row r="146" spans="4:15" ht="14.5" x14ac:dyDescent="0.35">
      <c r="D146" s="111"/>
      <c r="E146" s="111"/>
      <c r="F146" s="111"/>
      <c r="G146" s="111"/>
      <c r="H146" s="111"/>
      <c r="I146" s="111"/>
      <c r="J146" s="111"/>
      <c r="K146" s="111"/>
      <c r="L146" s="111"/>
      <c r="M146" s="111"/>
      <c r="N146" s="111"/>
      <c r="O146" s="111"/>
    </row>
    <row r="147" spans="4:15" ht="14.5" x14ac:dyDescent="0.35">
      <c r="D147" s="111"/>
      <c r="E147" s="111"/>
      <c r="F147" s="111"/>
      <c r="G147" s="111"/>
      <c r="H147" s="111"/>
      <c r="I147" s="111"/>
      <c r="J147" s="111"/>
      <c r="K147" s="111"/>
      <c r="L147" s="111"/>
      <c r="M147" s="111"/>
      <c r="N147" s="111"/>
      <c r="O147" s="111"/>
    </row>
    <row r="148" spans="4:15" ht="14.5" x14ac:dyDescent="0.35">
      <c r="D148" s="111"/>
      <c r="E148" s="111"/>
      <c r="F148" s="111"/>
      <c r="G148" s="111"/>
      <c r="H148" s="111"/>
      <c r="I148" s="111"/>
      <c r="J148" s="111"/>
      <c r="K148" s="111"/>
      <c r="L148" s="111"/>
      <c r="M148" s="111"/>
      <c r="N148" s="111"/>
      <c r="O148" s="111"/>
    </row>
    <row r="149" spans="4:15" ht="14.5" x14ac:dyDescent="0.35">
      <c r="D149" s="111"/>
      <c r="E149" s="111"/>
      <c r="F149" s="111"/>
      <c r="G149" s="111"/>
      <c r="H149" s="111"/>
      <c r="I149" s="111"/>
      <c r="J149" s="111"/>
      <c r="K149" s="111"/>
      <c r="L149" s="111"/>
      <c r="M149" s="111"/>
      <c r="N149" s="111"/>
      <c r="O149" s="111"/>
    </row>
    <row r="150" spans="4:15" ht="14.5" x14ac:dyDescent="0.35">
      <c r="D150" s="111"/>
      <c r="E150" s="111"/>
      <c r="F150" s="111"/>
      <c r="G150" s="111"/>
      <c r="H150" s="111"/>
      <c r="I150" s="111"/>
      <c r="J150" s="111"/>
      <c r="K150" s="111"/>
      <c r="L150" s="111"/>
      <c r="M150" s="111"/>
      <c r="N150" s="111"/>
      <c r="O150" s="111"/>
    </row>
    <row r="151" spans="4:15" ht="14.5" x14ac:dyDescent="0.35">
      <c r="D151" s="111"/>
      <c r="E151" s="111"/>
      <c r="F151" s="111"/>
      <c r="G151" s="111"/>
      <c r="H151" s="111"/>
      <c r="I151" s="111"/>
      <c r="J151" s="111"/>
      <c r="K151" s="111"/>
      <c r="L151" s="111"/>
      <c r="M151" s="111"/>
      <c r="N151" s="111"/>
      <c r="O151" s="111"/>
    </row>
    <row r="152" spans="4:15" ht="14.5" x14ac:dyDescent="0.35">
      <c r="D152" s="111"/>
      <c r="E152" s="111"/>
      <c r="F152" s="111"/>
      <c r="G152" s="111"/>
      <c r="H152" s="111"/>
      <c r="I152" s="111"/>
      <c r="J152" s="111"/>
      <c r="K152" s="111"/>
      <c r="L152" s="111"/>
      <c r="M152" s="111"/>
      <c r="N152" s="111"/>
      <c r="O152" s="111"/>
    </row>
    <row r="153" spans="4:15" ht="14.5" x14ac:dyDescent="0.35">
      <c r="D153" s="111"/>
      <c r="E153" s="111"/>
      <c r="F153" s="111"/>
      <c r="G153" s="111"/>
      <c r="H153" s="111"/>
      <c r="I153" s="111"/>
      <c r="J153" s="111"/>
      <c r="K153" s="111"/>
      <c r="L153" s="111"/>
      <c r="M153" s="111"/>
      <c r="N153" s="111"/>
      <c r="O153" s="111"/>
    </row>
    <row r="154" spans="4:15" ht="14.5" x14ac:dyDescent="0.35">
      <c r="D154" s="111"/>
      <c r="E154" s="111"/>
      <c r="F154" s="111"/>
      <c r="G154" s="111"/>
      <c r="H154" s="111"/>
      <c r="I154" s="111"/>
      <c r="J154" s="111"/>
      <c r="K154" s="111"/>
      <c r="L154" s="111"/>
      <c r="M154" s="111"/>
      <c r="N154" s="111"/>
      <c r="O154" s="111"/>
    </row>
    <row r="155" spans="4:15" ht="14.5" x14ac:dyDescent="0.35">
      <c r="D155" s="111"/>
      <c r="E155" s="111"/>
      <c r="F155" s="111"/>
      <c r="G155" s="111"/>
      <c r="H155" s="111"/>
      <c r="I155" s="111"/>
      <c r="J155" s="111"/>
      <c r="K155" s="111"/>
      <c r="L155" s="111"/>
      <c r="M155" s="111"/>
      <c r="N155" s="111"/>
      <c r="O155" s="111"/>
    </row>
    <row r="156" spans="4:15" ht="14.5" x14ac:dyDescent="0.35">
      <c r="D156" s="111"/>
      <c r="E156" s="111"/>
      <c r="F156" s="111"/>
      <c r="G156" s="111"/>
      <c r="H156" s="111"/>
      <c r="I156" s="111"/>
      <c r="J156" s="111"/>
      <c r="K156" s="111"/>
      <c r="L156" s="111"/>
      <c r="M156" s="111"/>
      <c r="N156" s="111"/>
      <c r="O156" s="111"/>
    </row>
    <row r="157" spans="4:15" ht="14.5" x14ac:dyDescent="0.35">
      <c r="D157" s="111"/>
      <c r="E157" s="111"/>
      <c r="F157" s="111"/>
      <c r="G157" s="111"/>
      <c r="H157" s="111"/>
      <c r="I157" s="111"/>
      <c r="J157" s="111"/>
      <c r="K157" s="111"/>
      <c r="L157" s="111"/>
      <c r="M157" s="111"/>
      <c r="N157" s="111"/>
      <c r="O157" s="111"/>
    </row>
    <row r="158" spans="4:15" ht="14.5" x14ac:dyDescent="0.35">
      <c r="D158" s="111"/>
      <c r="E158" s="111"/>
      <c r="F158" s="111"/>
      <c r="G158" s="111"/>
      <c r="H158" s="111"/>
      <c r="I158" s="111"/>
      <c r="J158" s="111"/>
      <c r="K158" s="111"/>
      <c r="L158" s="111"/>
      <c r="M158" s="111"/>
      <c r="N158" s="111"/>
      <c r="O158" s="111"/>
    </row>
    <row r="159" spans="4:15" ht="14.5" x14ac:dyDescent="0.35">
      <c r="D159" s="111"/>
      <c r="E159" s="111"/>
      <c r="F159" s="111"/>
      <c r="G159" s="111"/>
      <c r="H159" s="111"/>
      <c r="I159" s="111"/>
      <c r="J159" s="111"/>
      <c r="K159" s="111"/>
      <c r="L159" s="111"/>
      <c r="M159" s="111"/>
      <c r="N159" s="111"/>
      <c r="O159" s="111"/>
    </row>
    <row r="160" spans="4:15" ht="14.5" x14ac:dyDescent="0.35">
      <c r="D160" s="111"/>
      <c r="E160" s="111"/>
      <c r="F160" s="111"/>
      <c r="G160" s="111"/>
      <c r="H160" s="111"/>
      <c r="I160" s="111"/>
      <c r="J160" s="111"/>
      <c r="K160" s="111"/>
      <c r="L160" s="111"/>
      <c r="M160" s="111"/>
      <c r="N160" s="111"/>
      <c r="O160" s="111"/>
    </row>
    <row r="161" spans="4:15" ht="14.5" x14ac:dyDescent="0.35">
      <c r="D161" s="111"/>
      <c r="E161" s="111"/>
      <c r="F161" s="111"/>
      <c r="G161" s="111"/>
      <c r="H161" s="111"/>
      <c r="I161" s="111"/>
      <c r="J161" s="111"/>
      <c r="K161" s="111"/>
      <c r="L161" s="111"/>
      <c r="M161" s="111"/>
      <c r="N161" s="111"/>
      <c r="O161" s="111"/>
    </row>
    <row r="162" spans="4:15" ht="14.5" x14ac:dyDescent="0.35">
      <c r="D162" s="111"/>
      <c r="E162" s="111"/>
      <c r="F162" s="111"/>
      <c r="G162" s="111"/>
      <c r="H162" s="111"/>
      <c r="I162" s="111"/>
      <c r="J162" s="111"/>
      <c r="K162" s="111"/>
      <c r="L162" s="111"/>
      <c r="M162" s="111"/>
      <c r="N162" s="111"/>
      <c r="O162" s="111"/>
    </row>
    <row r="163" spans="4:15" ht="14.5" x14ac:dyDescent="0.35">
      <c r="D163" s="111"/>
      <c r="E163" s="111"/>
      <c r="F163" s="111"/>
      <c r="G163" s="111"/>
      <c r="H163" s="111"/>
      <c r="I163" s="111"/>
      <c r="J163" s="111"/>
      <c r="K163" s="111"/>
      <c r="L163" s="111"/>
      <c r="M163" s="111"/>
      <c r="N163" s="111"/>
      <c r="O163" s="111"/>
    </row>
    <row r="164" spans="4:15" ht="14.5" x14ac:dyDescent="0.35">
      <c r="D164" s="111"/>
      <c r="E164" s="111"/>
      <c r="F164" s="111"/>
      <c r="G164" s="111"/>
      <c r="H164" s="111"/>
      <c r="I164" s="111"/>
      <c r="J164" s="111"/>
      <c r="K164" s="111"/>
      <c r="L164" s="111"/>
      <c r="M164" s="111"/>
      <c r="N164" s="111"/>
      <c r="O164" s="111"/>
    </row>
    <row r="165" spans="4:15" ht="14.5" x14ac:dyDescent="0.35">
      <c r="D165" s="111"/>
      <c r="E165" s="111"/>
      <c r="F165" s="111"/>
      <c r="G165" s="111"/>
      <c r="H165" s="111"/>
      <c r="I165" s="111"/>
      <c r="J165" s="111"/>
      <c r="K165" s="111"/>
      <c r="L165" s="111"/>
      <c r="M165" s="111"/>
      <c r="N165" s="111"/>
      <c r="O165" s="111"/>
    </row>
    <row r="166" spans="4:15" ht="14.5" x14ac:dyDescent="0.35">
      <c r="D166" s="111"/>
      <c r="E166" s="111"/>
      <c r="F166" s="111"/>
      <c r="G166" s="111"/>
      <c r="H166" s="111"/>
      <c r="I166" s="111"/>
      <c r="J166" s="111"/>
      <c r="K166" s="111"/>
      <c r="L166" s="111"/>
      <c r="M166" s="111"/>
      <c r="N166" s="111"/>
      <c r="O166" s="111"/>
    </row>
    <row r="167" spans="4:15" ht="14.5" x14ac:dyDescent="0.35">
      <c r="D167" s="111"/>
      <c r="E167" s="111"/>
      <c r="F167" s="111"/>
      <c r="G167" s="111"/>
      <c r="H167" s="111"/>
      <c r="I167" s="111"/>
      <c r="J167" s="111"/>
      <c r="K167" s="111"/>
      <c r="L167" s="111"/>
      <c r="M167" s="111"/>
      <c r="N167" s="111"/>
      <c r="O167" s="111"/>
    </row>
    <row r="168" spans="4:15" ht="14.5" x14ac:dyDescent="0.35">
      <c r="D168" s="111"/>
      <c r="E168" s="111"/>
      <c r="F168" s="111"/>
      <c r="G168" s="111"/>
      <c r="H168" s="111"/>
      <c r="I168" s="111"/>
      <c r="J168" s="111"/>
      <c r="K168" s="111"/>
      <c r="L168" s="111"/>
      <c r="M168" s="111"/>
      <c r="N168" s="111"/>
      <c r="O168" s="111"/>
    </row>
    <row r="169" spans="4:15" ht="14.5" x14ac:dyDescent="0.35">
      <c r="D169" s="111"/>
      <c r="E169" s="111"/>
      <c r="F169" s="111"/>
      <c r="G169" s="111"/>
      <c r="H169" s="111"/>
      <c r="I169" s="111"/>
      <c r="J169" s="111"/>
      <c r="K169" s="111"/>
      <c r="L169" s="111"/>
      <c r="M169" s="111"/>
      <c r="N169" s="111"/>
      <c r="O169" s="111"/>
    </row>
    <row r="170" spans="4:15" ht="14.5" x14ac:dyDescent="0.35">
      <c r="D170" s="111"/>
      <c r="E170" s="111"/>
      <c r="F170" s="111"/>
      <c r="G170" s="111"/>
      <c r="H170" s="111"/>
      <c r="I170" s="111"/>
      <c r="J170" s="111"/>
      <c r="K170" s="111"/>
      <c r="L170" s="111"/>
      <c r="M170" s="111"/>
      <c r="N170" s="111"/>
      <c r="O170" s="111"/>
    </row>
    <row r="171" spans="4:15" ht="14.5" x14ac:dyDescent="0.35">
      <c r="D171" s="111"/>
      <c r="E171" s="111"/>
      <c r="F171" s="111"/>
      <c r="G171" s="111"/>
      <c r="H171" s="111"/>
      <c r="I171" s="111"/>
      <c r="J171" s="111"/>
      <c r="K171" s="111"/>
      <c r="L171" s="111"/>
      <c r="M171" s="111"/>
      <c r="N171" s="111"/>
      <c r="O171" s="111"/>
    </row>
    <row r="172" spans="4:15" ht="14.5" x14ac:dyDescent="0.35">
      <c r="D172" s="111"/>
      <c r="E172" s="111"/>
      <c r="F172" s="111"/>
      <c r="G172" s="111"/>
      <c r="H172" s="111"/>
      <c r="I172" s="111"/>
      <c r="J172" s="111"/>
      <c r="K172" s="111"/>
      <c r="L172" s="111"/>
      <c r="M172" s="111"/>
      <c r="N172" s="111"/>
      <c r="O172" s="111"/>
    </row>
    <row r="173" spans="4:15" ht="14.5" x14ac:dyDescent="0.35">
      <c r="D173" s="111"/>
      <c r="E173" s="111"/>
      <c r="F173" s="111"/>
      <c r="G173" s="111"/>
      <c r="H173" s="111"/>
      <c r="I173" s="111"/>
      <c r="J173" s="111"/>
      <c r="K173" s="111"/>
      <c r="L173" s="111"/>
      <c r="M173" s="111"/>
      <c r="N173" s="111"/>
      <c r="O173" s="111"/>
    </row>
    <row r="174" spans="4:15" ht="14.5" x14ac:dyDescent="0.35">
      <c r="D174" s="111"/>
      <c r="E174" s="111"/>
      <c r="F174" s="111"/>
      <c r="G174" s="111"/>
      <c r="H174" s="111"/>
      <c r="I174" s="111"/>
      <c r="J174" s="111"/>
      <c r="K174" s="111"/>
      <c r="L174" s="111"/>
      <c r="M174" s="111"/>
      <c r="N174" s="111"/>
      <c r="O174" s="111"/>
    </row>
    <row r="175" spans="4:15" ht="14.5" x14ac:dyDescent="0.35">
      <c r="D175" s="111"/>
      <c r="E175" s="111"/>
      <c r="F175" s="111"/>
      <c r="G175" s="111"/>
      <c r="H175" s="111"/>
      <c r="I175" s="111"/>
      <c r="J175" s="111"/>
      <c r="K175" s="111"/>
      <c r="L175" s="111"/>
      <c r="M175" s="111"/>
      <c r="N175" s="111"/>
      <c r="O175" s="111"/>
    </row>
    <row r="176" spans="4:15" ht="14.5" x14ac:dyDescent="0.35">
      <c r="D176" s="111"/>
      <c r="E176" s="111"/>
      <c r="F176" s="111"/>
      <c r="G176" s="111"/>
      <c r="H176" s="111"/>
      <c r="I176" s="111"/>
      <c r="J176" s="111"/>
      <c r="K176" s="111"/>
      <c r="L176" s="111"/>
      <c r="M176" s="111"/>
      <c r="N176" s="111"/>
      <c r="O176" s="111"/>
    </row>
    <row r="177" spans="4:15" ht="14.5" x14ac:dyDescent="0.35">
      <c r="D177" s="111"/>
      <c r="E177" s="111"/>
      <c r="F177" s="111"/>
      <c r="G177" s="111"/>
      <c r="H177" s="111"/>
      <c r="I177" s="111"/>
      <c r="J177" s="111"/>
      <c r="K177" s="111"/>
      <c r="L177" s="111"/>
      <c r="M177" s="111"/>
      <c r="N177" s="111"/>
      <c r="O177" s="111"/>
    </row>
    <row r="178" spans="4:15" ht="14.5" x14ac:dyDescent="0.35">
      <c r="D178" s="111"/>
      <c r="E178" s="111"/>
      <c r="F178" s="111"/>
      <c r="G178" s="111"/>
      <c r="H178" s="111"/>
      <c r="I178" s="111"/>
      <c r="J178" s="111"/>
      <c r="K178" s="111"/>
      <c r="L178" s="111"/>
      <c r="M178" s="111"/>
      <c r="N178" s="111"/>
      <c r="O178" s="111"/>
    </row>
    <row r="179" spans="4:15" ht="14.5" x14ac:dyDescent="0.35">
      <c r="D179" s="111"/>
      <c r="E179" s="111"/>
      <c r="F179" s="111"/>
      <c r="G179" s="111"/>
      <c r="H179" s="111"/>
      <c r="I179" s="111"/>
      <c r="J179" s="111"/>
      <c r="K179" s="111"/>
      <c r="L179" s="111"/>
      <c r="M179" s="111"/>
      <c r="N179" s="111"/>
      <c r="O179" s="111"/>
    </row>
    <row r="180" spans="4:15" ht="14.5" x14ac:dyDescent="0.35">
      <c r="D180" s="111"/>
      <c r="E180" s="111"/>
      <c r="F180" s="111"/>
      <c r="G180" s="111"/>
      <c r="H180" s="111"/>
      <c r="I180" s="111"/>
      <c r="J180" s="111"/>
      <c r="K180" s="111"/>
      <c r="L180" s="111"/>
      <c r="M180" s="111"/>
      <c r="N180" s="111"/>
      <c r="O180" s="111"/>
    </row>
    <row r="181" spans="4:15" ht="14.5" x14ac:dyDescent="0.35">
      <c r="D181" s="111"/>
      <c r="E181" s="111"/>
      <c r="F181" s="111"/>
      <c r="G181" s="111"/>
      <c r="H181" s="111"/>
      <c r="I181" s="111"/>
      <c r="J181" s="111"/>
      <c r="K181" s="111"/>
      <c r="L181" s="111"/>
      <c r="M181" s="111"/>
      <c r="N181" s="111"/>
      <c r="O181" s="111"/>
    </row>
    <row r="182" spans="4:15" ht="14.5" x14ac:dyDescent="0.35">
      <c r="D182" s="111"/>
      <c r="E182" s="111"/>
      <c r="F182" s="111"/>
      <c r="G182" s="111"/>
      <c r="H182" s="111"/>
      <c r="I182" s="111"/>
      <c r="J182" s="111"/>
      <c r="K182" s="111"/>
      <c r="L182" s="111"/>
      <c r="M182" s="111"/>
      <c r="N182" s="111"/>
      <c r="O182" s="111"/>
    </row>
    <row r="183" spans="4:15" ht="14.5" x14ac:dyDescent="0.35">
      <c r="D183" s="111"/>
      <c r="E183" s="111"/>
      <c r="F183" s="111"/>
      <c r="G183" s="111"/>
      <c r="H183" s="111"/>
      <c r="I183" s="111"/>
      <c r="J183" s="111"/>
      <c r="K183" s="111"/>
      <c r="L183" s="111"/>
      <c r="M183" s="111"/>
      <c r="N183" s="111"/>
      <c r="O183" s="111"/>
    </row>
    <row r="184" spans="4:15" ht="14.5" x14ac:dyDescent="0.35">
      <c r="D184" s="111"/>
      <c r="E184" s="111"/>
      <c r="F184" s="111"/>
      <c r="G184" s="111"/>
      <c r="H184" s="111"/>
      <c r="I184" s="111"/>
      <c r="J184" s="111"/>
      <c r="K184" s="111"/>
      <c r="L184" s="111"/>
      <c r="M184" s="111"/>
      <c r="N184" s="111"/>
      <c r="O184" s="111"/>
    </row>
    <row r="185" spans="4:15" ht="14.5" x14ac:dyDescent="0.35">
      <c r="D185" s="111"/>
      <c r="E185" s="111"/>
      <c r="F185" s="111"/>
      <c r="G185" s="111"/>
      <c r="H185" s="111"/>
      <c r="I185" s="111"/>
      <c r="J185" s="111"/>
      <c r="K185" s="111"/>
      <c r="L185" s="111"/>
      <c r="M185" s="111"/>
      <c r="N185" s="111"/>
      <c r="O185" s="111"/>
    </row>
    <row r="186" spans="4:15" ht="14.5" x14ac:dyDescent="0.35">
      <c r="D186" s="111"/>
      <c r="E186" s="111"/>
      <c r="F186" s="111"/>
      <c r="G186" s="111"/>
      <c r="H186" s="111"/>
      <c r="I186" s="111"/>
      <c r="J186" s="111"/>
      <c r="K186" s="111"/>
      <c r="L186" s="111"/>
      <c r="M186" s="111"/>
      <c r="N186" s="111"/>
      <c r="O186" s="111"/>
    </row>
    <row r="187" spans="4:15" ht="14.5" x14ac:dyDescent="0.35">
      <c r="D187" s="111"/>
      <c r="E187" s="111"/>
      <c r="F187" s="111"/>
      <c r="G187" s="111"/>
      <c r="H187" s="111"/>
      <c r="I187" s="111"/>
      <c r="J187" s="111"/>
      <c r="K187" s="111"/>
      <c r="L187" s="111"/>
      <c r="M187" s="111"/>
      <c r="N187" s="111"/>
      <c r="O187" s="111"/>
    </row>
    <row r="188" spans="4:15" ht="14.5" x14ac:dyDescent="0.35">
      <c r="D188" s="111"/>
      <c r="E188" s="111"/>
      <c r="F188" s="111"/>
      <c r="G188" s="111"/>
      <c r="H188" s="111"/>
      <c r="I188" s="111"/>
      <c r="J188" s="111"/>
      <c r="K188" s="111"/>
      <c r="L188" s="111"/>
      <c r="M188" s="111"/>
      <c r="N188" s="111"/>
      <c r="O188" s="111"/>
    </row>
    <row r="189" spans="4:15" ht="14.5" x14ac:dyDescent="0.35">
      <c r="D189" s="111"/>
      <c r="E189" s="111"/>
      <c r="F189" s="111"/>
      <c r="G189" s="111"/>
      <c r="H189" s="111"/>
      <c r="I189" s="111"/>
      <c r="J189" s="111"/>
      <c r="K189" s="111"/>
      <c r="L189" s="111"/>
      <c r="M189" s="111"/>
      <c r="N189" s="111"/>
      <c r="O189" s="111"/>
    </row>
    <row r="190" spans="4:15" ht="14.5" x14ac:dyDescent="0.35">
      <c r="D190" s="111"/>
      <c r="E190" s="111"/>
      <c r="F190" s="111"/>
      <c r="G190" s="111"/>
      <c r="H190" s="111"/>
      <c r="I190" s="111"/>
      <c r="J190" s="111"/>
      <c r="K190" s="111"/>
      <c r="L190" s="111"/>
      <c r="M190" s="111"/>
      <c r="N190" s="111"/>
      <c r="O190" s="111"/>
    </row>
    <row r="191" spans="4:15" ht="14.5" x14ac:dyDescent="0.35">
      <c r="D191" s="111"/>
      <c r="E191" s="111"/>
      <c r="F191" s="111"/>
      <c r="G191" s="111"/>
      <c r="H191" s="111"/>
      <c r="I191" s="111"/>
      <c r="J191" s="111"/>
      <c r="K191" s="111"/>
      <c r="L191" s="111"/>
      <c r="M191" s="111"/>
      <c r="N191" s="111"/>
      <c r="O191" s="111"/>
    </row>
    <row r="192" spans="4:15" ht="14.5" x14ac:dyDescent="0.35">
      <c r="D192" s="111"/>
      <c r="E192" s="111"/>
      <c r="F192" s="111"/>
      <c r="G192" s="111"/>
      <c r="H192" s="111"/>
      <c r="I192" s="111"/>
      <c r="J192" s="111"/>
      <c r="K192" s="111"/>
      <c r="L192" s="111"/>
      <c r="M192" s="111"/>
      <c r="N192" s="111"/>
      <c r="O192" s="111"/>
    </row>
    <row r="193" spans="4:15" ht="14.5" x14ac:dyDescent="0.35">
      <c r="D193" s="111"/>
      <c r="E193" s="111"/>
      <c r="F193" s="111"/>
      <c r="G193" s="111"/>
      <c r="H193" s="111"/>
      <c r="I193" s="111"/>
      <c r="J193" s="111"/>
      <c r="K193" s="111"/>
      <c r="L193" s="111"/>
      <c r="M193" s="111"/>
      <c r="N193" s="111"/>
      <c r="O193" s="111"/>
    </row>
    <row r="194" spans="4:15" ht="14.5" x14ac:dyDescent="0.35">
      <c r="D194" s="111"/>
      <c r="E194" s="111"/>
      <c r="F194" s="111"/>
      <c r="G194" s="111"/>
      <c r="H194" s="111"/>
      <c r="I194" s="111"/>
      <c r="J194" s="111"/>
      <c r="K194" s="111"/>
      <c r="L194" s="111"/>
      <c r="M194" s="111"/>
      <c r="N194" s="111"/>
      <c r="O194" s="111"/>
    </row>
    <row r="195" spans="4:15" ht="14.5" x14ac:dyDescent="0.35">
      <c r="D195" s="111"/>
      <c r="E195" s="111"/>
      <c r="F195" s="111"/>
      <c r="G195" s="111"/>
      <c r="H195" s="111"/>
      <c r="I195" s="111"/>
      <c r="J195" s="111"/>
      <c r="K195" s="111"/>
      <c r="L195" s="111"/>
      <c r="M195" s="111"/>
      <c r="N195" s="111"/>
      <c r="O195" s="111"/>
    </row>
    <row r="196" spans="4:15" ht="14.5" x14ac:dyDescent="0.35">
      <c r="D196" s="111"/>
      <c r="E196" s="111"/>
      <c r="F196" s="111"/>
      <c r="G196" s="111"/>
      <c r="H196" s="111"/>
      <c r="I196" s="111"/>
      <c r="J196" s="111"/>
      <c r="K196" s="111"/>
      <c r="L196" s="111"/>
      <c r="M196" s="111"/>
      <c r="N196" s="111"/>
      <c r="O196" s="111"/>
    </row>
    <row r="197" spans="4:15" ht="14.5" x14ac:dyDescent="0.35">
      <c r="D197" s="111"/>
      <c r="E197" s="111"/>
      <c r="F197" s="111"/>
      <c r="G197" s="111"/>
      <c r="H197" s="111"/>
      <c r="I197" s="111"/>
      <c r="J197" s="111"/>
      <c r="K197" s="111"/>
      <c r="L197" s="111"/>
      <c r="M197" s="111"/>
      <c r="N197" s="111"/>
      <c r="O197" s="111"/>
    </row>
    <row r="198" spans="4:15" ht="14.5" x14ac:dyDescent="0.35">
      <c r="D198" s="111"/>
      <c r="E198" s="111"/>
      <c r="F198" s="111"/>
      <c r="G198" s="111"/>
      <c r="H198" s="111"/>
      <c r="I198" s="111"/>
      <c r="J198" s="111"/>
      <c r="K198" s="111"/>
      <c r="L198" s="111"/>
      <c r="M198" s="111"/>
      <c r="N198" s="111"/>
      <c r="O198" s="111"/>
    </row>
    <row r="199" spans="4:15" ht="14.5" x14ac:dyDescent="0.35">
      <c r="D199" s="111"/>
      <c r="E199" s="111"/>
      <c r="F199" s="111"/>
      <c r="G199" s="111"/>
      <c r="H199" s="111"/>
      <c r="I199" s="111"/>
      <c r="J199" s="111"/>
      <c r="K199" s="111"/>
      <c r="L199" s="111"/>
      <c r="M199" s="111"/>
      <c r="N199" s="111"/>
      <c r="O199" s="111"/>
    </row>
    <row r="200" spans="4:15" ht="14.5" x14ac:dyDescent="0.35">
      <c r="D200" s="111"/>
      <c r="E200" s="111"/>
      <c r="F200" s="111"/>
      <c r="G200" s="111"/>
      <c r="H200" s="111"/>
      <c r="I200" s="111"/>
      <c r="J200" s="111"/>
      <c r="K200" s="111"/>
      <c r="L200" s="111"/>
      <c r="M200" s="111"/>
      <c r="N200" s="111"/>
      <c r="O200" s="111"/>
    </row>
    <row r="201" spans="4:15" ht="14.5" x14ac:dyDescent="0.35">
      <c r="D201" s="111"/>
      <c r="E201" s="111"/>
      <c r="F201" s="111"/>
      <c r="G201" s="111"/>
      <c r="H201" s="111"/>
      <c r="I201" s="111"/>
      <c r="J201" s="111"/>
      <c r="K201" s="111"/>
      <c r="L201" s="111"/>
      <c r="M201" s="111"/>
      <c r="N201" s="111"/>
      <c r="O201" s="111"/>
    </row>
    <row r="202" spans="4:15" ht="14.5" x14ac:dyDescent="0.35">
      <c r="D202" s="111"/>
      <c r="E202" s="111"/>
      <c r="F202" s="111"/>
      <c r="G202" s="111"/>
      <c r="H202" s="111"/>
      <c r="I202" s="111"/>
      <c r="J202" s="111"/>
      <c r="K202" s="111"/>
      <c r="L202" s="111"/>
      <c r="M202" s="111"/>
      <c r="N202" s="111"/>
      <c r="O202" s="111"/>
    </row>
    <row r="203" spans="4:15" ht="14.5" x14ac:dyDescent="0.35">
      <c r="D203" s="111"/>
      <c r="E203" s="111"/>
      <c r="F203" s="111"/>
      <c r="G203" s="111"/>
      <c r="H203" s="111"/>
      <c r="I203" s="111"/>
      <c r="J203" s="111"/>
      <c r="K203" s="111"/>
      <c r="L203" s="111"/>
      <c r="M203" s="111"/>
      <c r="N203" s="111"/>
      <c r="O203" s="111"/>
    </row>
    <row r="204" spans="4:15" ht="14.5" x14ac:dyDescent="0.35">
      <c r="D204" s="111"/>
      <c r="E204" s="111"/>
      <c r="F204" s="111"/>
      <c r="G204" s="111"/>
      <c r="H204" s="111"/>
      <c r="I204" s="111"/>
      <c r="J204" s="111"/>
      <c r="K204" s="111"/>
      <c r="L204" s="111"/>
      <c r="M204" s="111"/>
      <c r="N204" s="111"/>
      <c r="O204" s="111"/>
    </row>
    <row r="205" spans="4:15" ht="14.5" x14ac:dyDescent="0.35">
      <c r="D205" s="111"/>
      <c r="E205" s="111"/>
      <c r="F205" s="111"/>
      <c r="G205" s="111"/>
      <c r="H205" s="111"/>
      <c r="I205" s="111"/>
      <c r="J205" s="111"/>
      <c r="K205" s="111"/>
      <c r="L205" s="111"/>
      <c r="M205" s="111"/>
      <c r="N205" s="111"/>
      <c r="O205" s="111"/>
    </row>
    <row r="206" spans="4:15" ht="14.5" x14ac:dyDescent="0.35">
      <c r="D206" s="111"/>
      <c r="E206" s="111"/>
      <c r="F206" s="111"/>
      <c r="G206" s="111"/>
      <c r="H206" s="111"/>
      <c r="I206" s="111"/>
      <c r="J206" s="111"/>
      <c r="K206" s="111"/>
      <c r="L206" s="111"/>
      <c r="M206" s="111"/>
      <c r="N206" s="111"/>
      <c r="O206" s="111"/>
    </row>
    <row r="207" spans="4:15" ht="14.5" x14ac:dyDescent="0.35">
      <c r="D207" s="111"/>
      <c r="E207" s="111"/>
      <c r="F207" s="111"/>
      <c r="G207" s="111"/>
      <c r="H207" s="111"/>
      <c r="I207" s="111"/>
      <c r="J207" s="111"/>
      <c r="K207" s="111"/>
      <c r="L207" s="111"/>
      <c r="M207" s="111"/>
      <c r="N207" s="111"/>
      <c r="O207" s="111"/>
    </row>
    <row r="208" spans="4:15" ht="14.5" x14ac:dyDescent="0.35">
      <c r="D208" s="111"/>
      <c r="E208" s="111"/>
      <c r="F208" s="111"/>
      <c r="G208" s="111"/>
      <c r="H208" s="111"/>
      <c r="I208" s="111"/>
      <c r="J208" s="111"/>
      <c r="K208" s="111"/>
      <c r="L208" s="111"/>
      <c r="M208" s="111"/>
      <c r="N208" s="111"/>
      <c r="O208" s="111"/>
    </row>
    <row r="209" spans="4:15" ht="14.5" x14ac:dyDescent="0.35">
      <c r="D209" s="111"/>
      <c r="E209" s="111"/>
      <c r="F209" s="111"/>
      <c r="G209" s="111"/>
      <c r="H209" s="111"/>
      <c r="I209" s="111"/>
      <c r="J209" s="111"/>
      <c r="K209" s="111"/>
      <c r="L209" s="111"/>
      <c r="M209" s="111"/>
      <c r="N209" s="111"/>
      <c r="O209" s="111"/>
    </row>
    <row r="210" spans="4:15" ht="14.5" x14ac:dyDescent="0.35">
      <c r="D210" s="111"/>
      <c r="E210" s="111"/>
      <c r="F210" s="111"/>
      <c r="G210" s="111"/>
      <c r="H210" s="111"/>
      <c r="I210" s="111"/>
      <c r="J210" s="111"/>
      <c r="K210" s="111"/>
      <c r="L210" s="111"/>
      <c r="M210" s="111"/>
      <c r="N210" s="111"/>
      <c r="O210" s="111"/>
    </row>
    <row r="211" spans="4:15" ht="14.5" x14ac:dyDescent="0.35">
      <c r="D211" s="111"/>
      <c r="E211" s="111"/>
      <c r="F211" s="111"/>
      <c r="G211" s="111"/>
      <c r="H211" s="111"/>
      <c r="I211" s="111"/>
      <c r="J211" s="111"/>
      <c r="K211" s="111"/>
      <c r="L211" s="111"/>
      <c r="M211" s="111"/>
      <c r="N211" s="111"/>
      <c r="O211" s="111"/>
    </row>
    <row r="212" spans="4:15" ht="14.5" x14ac:dyDescent="0.35">
      <c r="D212" s="111"/>
      <c r="E212" s="111"/>
      <c r="F212" s="111"/>
      <c r="G212" s="111"/>
      <c r="H212" s="111"/>
      <c r="I212" s="111"/>
      <c r="J212" s="111"/>
      <c r="K212" s="111"/>
      <c r="L212" s="111"/>
      <c r="M212" s="111"/>
      <c r="N212" s="111"/>
      <c r="O212" s="111"/>
    </row>
    <row r="213" spans="4:15" ht="14.5" x14ac:dyDescent="0.35">
      <c r="D213" s="111"/>
      <c r="E213" s="111"/>
      <c r="F213" s="111"/>
      <c r="G213" s="111"/>
      <c r="H213" s="111"/>
      <c r="I213" s="111"/>
      <c r="J213" s="111"/>
      <c r="K213" s="111"/>
      <c r="L213" s="111"/>
      <c r="M213" s="111"/>
      <c r="N213" s="111"/>
      <c r="O213" s="111"/>
    </row>
    <row r="214" spans="4:15" ht="14.5" x14ac:dyDescent="0.35">
      <c r="D214" s="111"/>
      <c r="E214" s="111"/>
      <c r="F214" s="111"/>
      <c r="G214" s="111"/>
      <c r="H214" s="111"/>
      <c r="I214" s="111"/>
      <c r="J214" s="111"/>
      <c r="K214" s="111"/>
      <c r="L214" s="111"/>
      <c r="M214" s="111"/>
      <c r="N214" s="111"/>
      <c r="O214" s="111"/>
    </row>
    <row r="215" spans="4:15" ht="14.5" x14ac:dyDescent="0.35">
      <c r="D215" s="111"/>
      <c r="E215" s="111"/>
      <c r="F215" s="111"/>
      <c r="G215" s="111"/>
      <c r="H215" s="111"/>
      <c r="I215" s="111"/>
      <c r="J215" s="111"/>
      <c r="K215" s="111"/>
      <c r="L215" s="111"/>
      <c r="M215" s="111"/>
      <c r="N215" s="111"/>
      <c r="O215" s="111"/>
    </row>
    <row r="216" spans="4:15" ht="14.5" x14ac:dyDescent="0.35">
      <c r="D216" s="111"/>
      <c r="E216" s="111"/>
      <c r="F216" s="111"/>
      <c r="G216" s="111"/>
      <c r="H216" s="111"/>
      <c r="I216" s="111"/>
      <c r="J216" s="111"/>
      <c r="K216" s="111"/>
      <c r="L216" s="111"/>
      <c r="M216" s="111"/>
      <c r="N216" s="111"/>
      <c r="O216" s="111"/>
    </row>
  </sheetData>
  <mergeCells count="5">
    <mergeCell ref="D6:E6"/>
    <mergeCell ref="G6:K6"/>
    <mergeCell ref="M6:M7"/>
    <mergeCell ref="O6:O7"/>
    <mergeCell ref="B56:O56"/>
  </mergeCells>
  <pageMargins left="0.70866141732283472" right="0.70866141732283472" top="0.74803149606299213" bottom="0.74803149606299213" header="0.31496062992125984" footer="0.31496062992125984"/>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F7C7-08D9-4F8C-AEDE-77E5B93F02DD}">
  <sheetPr>
    <pageSetUpPr fitToPage="1"/>
  </sheetPr>
  <dimension ref="A1:I50"/>
  <sheetViews>
    <sheetView view="pageBreakPreview" zoomScaleNormal="100" zoomScaleSheetLayoutView="100" workbookViewId="0">
      <selection activeCell="C3" sqref="C3"/>
    </sheetView>
  </sheetViews>
  <sheetFormatPr defaultColWidth="9.08984375" defaultRowHeight="14.5" x14ac:dyDescent="0.35"/>
  <cols>
    <col min="1" max="1" width="6.90625" style="4" customWidth="1"/>
    <col min="2" max="2" width="30.54296875" style="4" customWidth="1"/>
    <col min="3" max="3" width="10.6328125" style="4" customWidth="1"/>
    <col min="4" max="4" width="2.54296875" style="4" customWidth="1"/>
    <col min="5" max="5" width="10.6328125" style="4" customWidth="1"/>
    <col min="6" max="6" width="2" style="4" customWidth="1"/>
    <col min="7" max="7" width="10.6328125" style="4" customWidth="1"/>
    <col min="8" max="8" width="2" style="4" customWidth="1"/>
    <col min="9" max="9" width="33.1796875" style="4" customWidth="1"/>
    <col min="10" max="16384" width="9.08984375" style="4"/>
  </cols>
  <sheetData>
    <row r="1" spans="1:9" ht="26" x14ac:dyDescent="0.35">
      <c r="A1" s="1"/>
      <c r="B1" s="2" t="s">
        <v>99</v>
      </c>
      <c r="C1" s="3"/>
      <c r="D1" s="3"/>
      <c r="E1" s="3"/>
      <c r="F1" s="3"/>
      <c r="G1" s="3"/>
      <c r="H1" s="3"/>
      <c r="I1" s="3"/>
    </row>
    <row r="2" spans="1:9" x14ac:dyDescent="0.35">
      <c r="A2" s="1"/>
      <c r="B2" s="1"/>
      <c r="C2" s="1"/>
      <c r="D2" s="1"/>
      <c r="E2" s="1"/>
      <c r="F2" s="1"/>
      <c r="G2" s="1"/>
      <c r="H2" s="1"/>
      <c r="I2" s="1"/>
    </row>
    <row r="3" spans="1:9" ht="52" x14ac:dyDescent="0.35">
      <c r="A3" s="1"/>
      <c r="B3" s="1"/>
      <c r="C3" s="68" t="s">
        <v>110</v>
      </c>
      <c r="D3" s="5"/>
      <c r="E3" s="68" t="s">
        <v>111</v>
      </c>
      <c r="F3" s="5"/>
      <c r="G3" s="68" t="s">
        <v>56</v>
      </c>
      <c r="H3" s="5"/>
      <c r="I3" s="67" t="s">
        <v>97</v>
      </c>
    </row>
    <row r="4" spans="1:9" x14ac:dyDescent="0.35">
      <c r="A4" s="1"/>
      <c r="B4" s="1"/>
      <c r="C4" s="53"/>
      <c r="D4" s="1"/>
      <c r="E4" s="53"/>
      <c r="F4" s="1"/>
      <c r="G4" s="53"/>
      <c r="H4" s="1"/>
      <c r="I4" s="1"/>
    </row>
    <row r="5" spans="1:9" x14ac:dyDescent="0.35">
      <c r="A5" s="1"/>
      <c r="B5" s="5" t="s">
        <v>2</v>
      </c>
      <c r="C5" s="54"/>
      <c r="D5" s="6"/>
      <c r="E5" s="54"/>
      <c r="F5" s="6"/>
      <c r="G5" s="54"/>
      <c r="H5" s="1"/>
      <c r="I5" s="1"/>
    </row>
    <row r="6" spans="1:9" ht="6.75" customHeight="1" x14ac:dyDescent="0.35">
      <c r="A6" s="1"/>
      <c r="B6" s="1"/>
      <c r="C6" s="54"/>
      <c r="D6" s="6"/>
      <c r="E6" s="54"/>
      <c r="F6" s="6"/>
      <c r="G6" s="54"/>
      <c r="H6" s="1"/>
      <c r="I6" s="1"/>
    </row>
    <row r="7" spans="1:9" x14ac:dyDescent="0.35">
      <c r="A7" s="1"/>
      <c r="B7" s="1" t="s">
        <v>3</v>
      </c>
      <c r="C7" s="55">
        <v>15882.070192506908</v>
      </c>
      <c r="D7" s="7"/>
      <c r="E7" s="55">
        <v>15882.070192506908</v>
      </c>
      <c r="F7" s="7"/>
      <c r="G7" s="55">
        <f>E7-C7</f>
        <v>0</v>
      </c>
      <c r="H7" s="1"/>
      <c r="I7" s="65"/>
    </row>
    <row r="8" spans="1:9" x14ac:dyDescent="0.35">
      <c r="A8" s="1"/>
      <c r="B8" s="1" t="s">
        <v>4</v>
      </c>
      <c r="C8" s="55">
        <v>13016.041129742953</v>
      </c>
      <c r="D8" s="7"/>
      <c r="E8" s="55">
        <v>13016.041129742953</v>
      </c>
      <c r="F8" s="7"/>
      <c r="G8" s="55">
        <f>E8-C8</f>
        <v>0</v>
      </c>
      <c r="H8" s="1"/>
      <c r="I8" s="65"/>
    </row>
    <row r="9" spans="1:9" x14ac:dyDescent="0.35">
      <c r="A9" s="1"/>
      <c r="B9" s="1" t="s">
        <v>5</v>
      </c>
      <c r="C9" s="55">
        <v>15558.7903403196</v>
      </c>
      <c r="D9" s="7"/>
      <c r="E9" s="55">
        <v>15558.7903403196</v>
      </c>
      <c r="F9" s="7"/>
      <c r="G9" s="55">
        <f>E9-C9</f>
        <v>0</v>
      </c>
      <c r="H9" s="1"/>
      <c r="I9" s="65"/>
    </row>
    <row r="10" spans="1:9" x14ac:dyDescent="0.35">
      <c r="A10" s="1"/>
      <c r="B10" s="1" t="s">
        <v>6</v>
      </c>
      <c r="C10" s="55">
        <v>12765.525865977892</v>
      </c>
      <c r="D10" s="7"/>
      <c r="E10" s="55">
        <v>12631.387442442705</v>
      </c>
      <c r="F10" s="7"/>
      <c r="G10" s="55">
        <f>E10-C10</f>
        <v>-134.13842353518703</v>
      </c>
      <c r="H10" s="1"/>
      <c r="I10" s="65" t="s">
        <v>7</v>
      </c>
    </row>
    <row r="11" spans="1:9" ht="20" x14ac:dyDescent="0.35">
      <c r="A11" s="1"/>
      <c r="B11" s="1"/>
      <c r="C11" s="55"/>
      <c r="D11" s="7"/>
      <c r="E11" s="55"/>
      <c r="F11" s="7"/>
      <c r="G11" s="62">
        <v>-198</v>
      </c>
      <c r="H11" s="1"/>
      <c r="I11" s="79" t="s">
        <v>112</v>
      </c>
    </row>
    <row r="12" spans="1:9" ht="20" x14ac:dyDescent="0.35">
      <c r="A12" s="1"/>
      <c r="B12" s="1"/>
      <c r="C12" s="55"/>
      <c r="D12" s="7"/>
      <c r="E12" s="55"/>
      <c r="F12" s="7"/>
      <c r="G12" s="62">
        <f>G10-G11</f>
        <v>63.86157646481297</v>
      </c>
      <c r="H12" s="1"/>
      <c r="I12" s="79" t="s">
        <v>113</v>
      </c>
    </row>
    <row r="13" spans="1:9" ht="16.5" customHeight="1" x14ac:dyDescent="0.35">
      <c r="A13" s="1"/>
      <c r="B13" s="1" t="s">
        <v>8</v>
      </c>
      <c r="C13" s="55">
        <v>15655.831130009312</v>
      </c>
      <c r="D13" s="7"/>
      <c r="E13" s="55">
        <v>15603.314872782466</v>
      </c>
      <c r="F13" s="7"/>
      <c r="G13" s="55">
        <f>E13-C13</f>
        <v>-52.516257226845482</v>
      </c>
      <c r="H13" s="1"/>
      <c r="I13" s="79" t="s">
        <v>114</v>
      </c>
    </row>
    <row r="14" spans="1:9" ht="6.75" customHeight="1" x14ac:dyDescent="0.35">
      <c r="A14" s="1"/>
      <c r="B14" s="1"/>
      <c r="C14" s="56"/>
      <c r="D14" s="8"/>
      <c r="E14" s="56"/>
      <c r="F14" s="7"/>
      <c r="G14" s="55"/>
      <c r="H14" s="1"/>
      <c r="I14" s="65"/>
    </row>
    <row r="15" spans="1:9" x14ac:dyDescent="0.35">
      <c r="A15" s="60" t="s">
        <v>9</v>
      </c>
      <c r="B15" s="5" t="s">
        <v>10</v>
      </c>
      <c r="C15" s="57">
        <f>SUM(C7:C13)</f>
        <v>72878.258658556675</v>
      </c>
      <c r="D15" s="10"/>
      <c r="E15" s="57">
        <f>SUM(E7:E13)</f>
        <v>72691.603977794643</v>
      </c>
      <c r="F15" s="11"/>
      <c r="G15" s="58">
        <f>E15-C15</f>
        <v>-186.65468076203251</v>
      </c>
      <c r="H15" s="1"/>
      <c r="I15" s="65"/>
    </row>
    <row r="16" spans="1:9" x14ac:dyDescent="0.35">
      <c r="A16" s="1"/>
      <c r="B16" s="1"/>
      <c r="C16" s="56"/>
      <c r="D16" s="8"/>
      <c r="E16" s="56"/>
      <c r="F16" s="7"/>
      <c r="G16" s="55"/>
      <c r="H16" s="1"/>
      <c r="I16" s="65"/>
    </row>
    <row r="17" spans="1:9" x14ac:dyDescent="0.35">
      <c r="A17" s="1"/>
      <c r="B17" s="12" t="s">
        <v>11</v>
      </c>
      <c r="C17" s="56"/>
      <c r="D17" s="8"/>
      <c r="E17" s="56"/>
      <c r="F17" s="7"/>
      <c r="G17" s="55"/>
      <c r="H17" s="1"/>
      <c r="I17" s="65"/>
    </row>
    <row r="18" spans="1:9" ht="6.75" customHeight="1" x14ac:dyDescent="0.35">
      <c r="A18" s="1"/>
      <c r="B18" s="1"/>
      <c r="C18" s="56"/>
      <c r="D18" s="8"/>
      <c r="E18" s="56"/>
      <c r="F18" s="7"/>
      <c r="G18" s="55"/>
      <c r="H18" s="1"/>
      <c r="I18" s="65"/>
    </row>
    <row r="19" spans="1:9" x14ac:dyDescent="0.35">
      <c r="A19" s="1"/>
      <c r="B19" s="13" t="s">
        <v>12</v>
      </c>
      <c r="C19" s="55">
        <v>2384.1188693170443</v>
      </c>
      <c r="D19" s="7"/>
      <c r="E19" s="55">
        <v>2384.1188693170443</v>
      </c>
      <c r="F19" s="7"/>
      <c r="G19" s="55">
        <f t="shared" ref="G19:G26" si="0">E19-C19</f>
        <v>0</v>
      </c>
      <c r="H19" s="1"/>
      <c r="I19" s="65"/>
    </row>
    <row r="20" spans="1:9" x14ac:dyDescent="0.35">
      <c r="A20" s="1"/>
      <c r="B20" s="13" t="s">
        <v>13</v>
      </c>
      <c r="C20" s="55">
        <v>5388.0779262706401</v>
      </c>
      <c r="D20" s="7"/>
      <c r="E20" s="55">
        <v>5388.0779262706401</v>
      </c>
      <c r="F20" s="7"/>
      <c r="G20" s="55">
        <f t="shared" si="0"/>
        <v>0</v>
      </c>
      <c r="H20" s="1"/>
      <c r="I20" s="65"/>
    </row>
    <row r="21" spans="1:9" x14ac:dyDescent="0.35">
      <c r="A21" s="1"/>
      <c r="B21" s="13" t="s">
        <v>14</v>
      </c>
      <c r="C21" s="55">
        <v>11480.811251316387</v>
      </c>
      <c r="D21" s="7"/>
      <c r="E21" s="55">
        <v>11480.771413245669</v>
      </c>
      <c r="F21" s="7"/>
      <c r="G21" s="55">
        <f t="shared" si="0"/>
        <v>-3.9838070717451046E-2</v>
      </c>
      <c r="H21" s="1"/>
      <c r="I21" s="65"/>
    </row>
    <row r="22" spans="1:9" x14ac:dyDescent="0.35">
      <c r="A22" s="1"/>
      <c r="B22" s="13" t="s">
        <v>15</v>
      </c>
      <c r="C22" s="55">
        <v>84.446520000000007</v>
      </c>
      <c r="D22" s="7"/>
      <c r="E22" s="55">
        <v>84.446520000000007</v>
      </c>
      <c r="F22" s="7"/>
      <c r="G22" s="55">
        <f t="shared" si="0"/>
        <v>0</v>
      </c>
      <c r="H22" s="1"/>
      <c r="I22" s="65"/>
    </row>
    <row r="23" spans="1:9" x14ac:dyDescent="0.35">
      <c r="A23" s="1"/>
      <c r="B23" s="13" t="s">
        <v>16</v>
      </c>
      <c r="C23" s="55">
        <v>28506.700260000001</v>
      </c>
      <c r="D23" s="7"/>
      <c r="E23" s="55">
        <v>28506.700260000001</v>
      </c>
      <c r="F23" s="7"/>
      <c r="G23" s="55">
        <f t="shared" si="0"/>
        <v>0</v>
      </c>
      <c r="H23" s="1"/>
      <c r="I23" s="65"/>
    </row>
    <row r="24" spans="1:9" x14ac:dyDescent="0.35">
      <c r="A24" s="1"/>
      <c r="B24" s="1" t="s">
        <v>17</v>
      </c>
      <c r="C24" s="55">
        <v>0</v>
      </c>
      <c r="D24" s="7"/>
      <c r="E24" s="55">
        <v>0</v>
      </c>
      <c r="F24" s="7"/>
      <c r="G24" s="55">
        <f t="shared" si="0"/>
        <v>0</v>
      </c>
      <c r="H24" s="1"/>
      <c r="I24" s="65"/>
    </row>
    <row r="25" spans="1:9" x14ac:dyDescent="0.35">
      <c r="A25" s="1"/>
      <c r="B25" s="1" t="s">
        <v>18</v>
      </c>
      <c r="C25" s="55">
        <v>15886.683639088964</v>
      </c>
      <c r="D25" s="7"/>
      <c r="E25" s="55">
        <v>15886.676201321159</v>
      </c>
      <c r="F25" s="7"/>
      <c r="G25" s="55">
        <f t="shared" si="0"/>
        <v>-7.4377678047312656E-3</v>
      </c>
      <c r="H25" s="1"/>
      <c r="I25" s="65"/>
    </row>
    <row r="26" spans="1:9" x14ac:dyDescent="0.35">
      <c r="A26" s="1"/>
      <c r="B26" s="1" t="s">
        <v>19</v>
      </c>
      <c r="C26" s="55">
        <v>368.7</v>
      </c>
      <c r="D26" s="7"/>
      <c r="E26" s="55">
        <v>368.7</v>
      </c>
      <c r="F26" s="7"/>
      <c r="G26" s="55">
        <f t="shared" si="0"/>
        <v>0</v>
      </c>
      <c r="H26" s="1"/>
      <c r="I26" s="66"/>
    </row>
    <row r="27" spans="1:9" ht="9.75" customHeight="1" x14ac:dyDescent="0.35">
      <c r="A27" s="1"/>
      <c r="B27" s="13"/>
      <c r="C27" s="55"/>
      <c r="D27" s="7"/>
      <c r="E27" s="55"/>
      <c r="F27" s="7"/>
      <c r="G27" s="55"/>
      <c r="H27" s="1"/>
      <c r="I27" s="66"/>
    </row>
    <row r="28" spans="1:9" x14ac:dyDescent="0.35">
      <c r="A28" s="60" t="s">
        <v>20</v>
      </c>
      <c r="B28" s="12" t="s">
        <v>21</v>
      </c>
      <c r="C28" s="58">
        <f>SUM(C19:C21)+SUM(C22:C23)+SUM(C24:C26)</f>
        <v>64099.538465993035</v>
      </c>
      <c r="D28" s="11"/>
      <c r="E28" s="58">
        <f>SUM(E19:E21)+SUM(E22:E23)+SUM(E24:E26)</f>
        <v>64099.49119015452</v>
      </c>
      <c r="F28" s="11"/>
      <c r="G28" s="58">
        <f>SUM(G19:G21)+SUM(G22:G23)+SUM(G24:G26)</f>
        <v>-4.7275838522182312E-2</v>
      </c>
      <c r="H28" s="1"/>
      <c r="I28" s="65"/>
    </row>
    <row r="29" spans="1:9" x14ac:dyDescent="0.35">
      <c r="A29" s="1"/>
      <c r="B29" s="1"/>
      <c r="C29" s="55"/>
      <c r="D29" s="7"/>
      <c r="E29" s="55"/>
      <c r="F29" s="7"/>
      <c r="G29" s="55"/>
      <c r="H29" s="1"/>
      <c r="I29" s="65"/>
    </row>
    <row r="30" spans="1:9" x14ac:dyDescent="0.35">
      <c r="A30" s="60" t="s">
        <v>22</v>
      </c>
      <c r="B30" s="12" t="s">
        <v>23</v>
      </c>
      <c r="C30" s="58">
        <f>C15-C28</f>
        <v>8778.72019256364</v>
      </c>
      <c r="D30" s="11"/>
      <c r="E30" s="58">
        <f>E15-E28</f>
        <v>8592.1127876401224</v>
      </c>
      <c r="F30" s="11"/>
      <c r="G30" s="58">
        <f>E30-C30</f>
        <v>-186.60740492351761</v>
      </c>
      <c r="H30" s="1"/>
      <c r="I30" s="65"/>
    </row>
    <row r="31" spans="1:9" x14ac:dyDescent="0.35">
      <c r="A31" s="1"/>
      <c r="B31" s="1"/>
      <c r="C31" s="59"/>
      <c r="D31" s="6"/>
      <c r="E31" s="59"/>
      <c r="F31" s="6"/>
      <c r="G31" s="59"/>
      <c r="H31" s="1"/>
      <c r="I31" s="1"/>
    </row>
    <row r="32" spans="1:9" x14ac:dyDescent="0.35">
      <c r="A32" s="1"/>
      <c r="B32" s="13"/>
      <c r="C32" s="6"/>
      <c r="D32" s="6"/>
      <c r="E32" s="6"/>
      <c r="F32" s="6"/>
      <c r="G32" s="6"/>
      <c r="H32" s="1"/>
      <c r="I32" s="1"/>
    </row>
    <row r="33" spans="1:9" x14ac:dyDescent="0.35">
      <c r="A33" s="1"/>
      <c r="C33" s="6"/>
      <c r="D33" s="6"/>
      <c r="E33" s="6"/>
      <c r="F33" s="6"/>
      <c r="G33" s="6"/>
      <c r="H33" s="1"/>
      <c r="I33" s="1"/>
    </row>
    <row r="34" spans="1:9" x14ac:dyDescent="0.35">
      <c r="A34" s="1"/>
      <c r="B34" s="1"/>
      <c r="C34" s="1"/>
      <c r="D34" s="1"/>
      <c r="E34" s="1"/>
      <c r="F34" s="1"/>
      <c r="G34" s="1"/>
      <c r="H34" s="1"/>
      <c r="I34" s="1"/>
    </row>
    <row r="35" spans="1:9" x14ac:dyDescent="0.35">
      <c r="B35" s="1"/>
      <c r="C35" s="14"/>
      <c r="D35" s="14"/>
      <c r="E35" s="14"/>
      <c r="F35" s="14"/>
      <c r="G35" s="14"/>
    </row>
    <row r="36" spans="1:9" x14ac:dyDescent="0.35">
      <c r="B36" s="70"/>
      <c r="C36" s="14"/>
      <c r="D36" s="14"/>
      <c r="E36" s="14"/>
      <c r="F36" s="14"/>
      <c r="G36" s="14"/>
    </row>
    <row r="37" spans="1:9" x14ac:dyDescent="0.35">
      <c r="B37" s="70"/>
      <c r="C37" s="69"/>
      <c r="D37" s="14"/>
      <c r="E37" s="69"/>
      <c r="F37" s="14"/>
      <c r="G37" s="14"/>
    </row>
    <row r="38" spans="1:9" x14ac:dyDescent="0.35">
      <c r="B38" s="70"/>
      <c r="C38" s="14"/>
      <c r="D38" s="14"/>
      <c r="E38" s="14"/>
      <c r="F38" s="14"/>
      <c r="G38" s="14"/>
    </row>
    <row r="39" spans="1:9" x14ac:dyDescent="0.35">
      <c r="B39" s="70"/>
      <c r="C39" s="14"/>
      <c r="D39" s="14"/>
      <c r="E39" s="14"/>
      <c r="F39" s="14"/>
      <c r="G39" s="14"/>
    </row>
    <row r="40" spans="1:9" x14ac:dyDescent="0.35">
      <c r="B40" s="70"/>
      <c r="C40" s="69"/>
      <c r="D40" s="14"/>
      <c r="E40" s="69"/>
      <c r="F40" s="14"/>
      <c r="G40" s="14"/>
    </row>
    <row r="41" spans="1:9" x14ac:dyDescent="0.35">
      <c r="B41" s="70"/>
      <c r="C41" s="14"/>
      <c r="D41" s="14"/>
      <c r="E41" s="14"/>
      <c r="F41" s="14"/>
      <c r="G41" s="14"/>
    </row>
    <row r="42" spans="1:9" x14ac:dyDescent="0.35">
      <c r="C42" s="14"/>
      <c r="D42" s="14"/>
      <c r="E42" s="14"/>
      <c r="F42" s="14"/>
      <c r="G42" s="14"/>
    </row>
    <row r="43" spans="1:9" x14ac:dyDescent="0.35">
      <c r="C43" s="14"/>
      <c r="D43" s="14"/>
      <c r="E43" s="14"/>
      <c r="F43" s="14"/>
      <c r="G43" s="14"/>
    </row>
    <row r="44" spans="1:9" x14ac:dyDescent="0.35">
      <c r="C44" s="14"/>
      <c r="D44" s="14"/>
      <c r="E44" s="14"/>
      <c r="F44" s="14"/>
      <c r="G44" s="14"/>
    </row>
    <row r="45" spans="1:9" x14ac:dyDescent="0.35">
      <c r="C45" s="14"/>
      <c r="D45" s="14"/>
      <c r="E45" s="14"/>
      <c r="F45" s="14"/>
      <c r="G45" s="14"/>
    </row>
    <row r="46" spans="1:9" x14ac:dyDescent="0.35">
      <c r="C46" s="14"/>
      <c r="D46" s="14"/>
      <c r="E46" s="14"/>
      <c r="F46" s="14"/>
      <c r="G46" s="14"/>
    </row>
    <row r="47" spans="1:9" x14ac:dyDescent="0.35">
      <c r="C47" s="14"/>
      <c r="D47" s="14"/>
      <c r="E47" s="14"/>
      <c r="F47" s="14"/>
      <c r="G47" s="14"/>
    </row>
    <row r="48" spans="1:9" x14ac:dyDescent="0.35">
      <c r="C48" s="14"/>
      <c r="D48" s="14"/>
      <c r="E48" s="14"/>
      <c r="F48" s="14"/>
      <c r="G48" s="14"/>
    </row>
    <row r="49" spans="5:5" x14ac:dyDescent="0.35">
      <c r="E49" s="14"/>
    </row>
    <row r="50" spans="5:5" x14ac:dyDescent="0.35">
      <c r="E50" s="14"/>
    </row>
  </sheetData>
  <pageMargins left="0.70866141732283472" right="0.70866141732283472" top="0.74803149606299213" bottom="0.74803149606299213" header="0.31496062992125984" footer="0.31496062992125984"/>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6D0-71CF-4749-9715-DD1E67BDECC8}">
  <sheetPr>
    <pageSetUpPr fitToPage="1"/>
  </sheetPr>
  <dimension ref="A1:B17"/>
  <sheetViews>
    <sheetView showGridLines="0" view="pageBreakPreview" zoomScale="130" zoomScaleNormal="100" zoomScaleSheetLayoutView="130" workbookViewId="0">
      <selection activeCell="A4" sqref="A4"/>
    </sheetView>
  </sheetViews>
  <sheetFormatPr defaultRowHeight="12.5" x14ac:dyDescent="0.25"/>
  <cols>
    <col min="1" max="1" width="51.453125" style="32" bestFit="1" customWidth="1"/>
    <col min="2" max="2" width="10.08984375" style="32" bestFit="1" customWidth="1"/>
    <col min="3" max="16384" width="8.7265625" style="32"/>
  </cols>
  <sheetData>
    <row r="1" spans="1:2" ht="6" customHeight="1" x14ac:dyDescent="0.3">
      <c r="A1" s="177"/>
      <c r="B1" s="177"/>
    </row>
    <row r="2" spans="1:2" ht="24.75" customHeight="1" x14ac:dyDescent="0.3">
      <c r="A2" s="178" t="s">
        <v>72</v>
      </c>
      <c r="B2" s="177"/>
    </row>
    <row r="3" spans="1:2" ht="24.75" customHeight="1" x14ac:dyDescent="0.3">
      <c r="A3" s="82"/>
      <c r="B3" s="86"/>
    </row>
    <row r="4" spans="1:2" ht="13" x14ac:dyDescent="0.3">
      <c r="A4" s="82"/>
      <c r="B4" s="84" t="str">
        <f>'Table 1.1'!$I$3</f>
        <v>May 12, 2022 Revised</v>
      </c>
    </row>
    <row r="5" spans="1:2" ht="8.75" customHeight="1" x14ac:dyDescent="0.3">
      <c r="A5" s="177"/>
      <c r="B5" s="177"/>
    </row>
    <row r="6" spans="1:2" ht="16.5" customHeight="1" x14ac:dyDescent="0.3">
      <c r="A6" s="86"/>
      <c r="B6" s="86"/>
    </row>
    <row r="7" spans="1:2" ht="12.75" customHeight="1" thickBot="1" x14ac:dyDescent="0.3">
      <c r="A7" s="15"/>
      <c r="B7" s="80">
        <v>2021</v>
      </c>
    </row>
    <row r="8" spans="1:2" ht="11.25" customHeight="1" thickTop="1" x14ac:dyDescent="0.25">
      <c r="A8" s="15"/>
      <c r="B8" s="15"/>
    </row>
    <row r="9" spans="1:2" x14ac:dyDescent="0.25">
      <c r="A9" s="15" t="s">
        <v>73</v>
      </c>
      <c r="B9" s="16">
        <f>'Table 1.1'!E17</f>
        <v>72691.603977794643</v>
      </c>
    </row>
    <row r="10" spans="1:2" x14ac:dyDescent="0.25">
      <c r="A10" s="15" t="s">
        <v>24</v>
      </c>
      <c r="B10" s="16">
        <f>'Table 1.1'!E30</f>
        <v>368.7</v>
      </c>
    </row>
    <row r="11" spans="1:2" x14ac:dyDescent="0.25">
      <c r="A11" s="15" t="s">
        <v>25</v>
      </c>
      <c r="B11" s="17">
        <f>+'Table 1.1'!E28</f>
        <v>0</v>
      </c>
    </row>
    <row r="12" spans="1:2" ht="9" customHeight="1" x14ac:dyDescent="0.25">
      <c r="A12" s="15"/>
      <c r="B12" s="18"/>
    </row>
    <row r="13" spans="1:2" x14ac:dyDescent="0.25">
      <c r="A13" s="15" t="s">
        <v>26</v>
      </c>
      <c r="B13" s="16">
        <f>B9-B10-B11</f>
        <v>72322.903977794645</v>
      </c>
    </row>
    <row r="14" spans="1:2" ht="9" customHeight="1" x14ac:dyDescent="0.25">
      <c r="A14" s="15"/>
      <c r="B14" s="16"/>
    </row>
    <row r="15" spans="1:2" ht="25" x14ac:dyDescent="0.25">
      <c r="A15" s="15" t="s">
        <v>27</v>
      </c>
      <c r="B15" s="19">
        <f>'Table 1.1'!E32-B10-B11</f>
        <v>63730.791190154523</v>
      </c>
    </row>
    <row r="16" spans="1:2" ht="8.25" customHeight="1" x14ac:dyDescent="0.25">
      <c r="A16" s="15"/>
      <c r="B16" s="19"/>
    </row>
    <row r="17" spans="1:2" x14ac:dyDescent="0.25">
      <c r="A17" s="15" t="s">
        <v>28</v>
      </c>
      <c r="B17" s="16">
        <f>B13-B15</f>
        <v>8592.1127876401224</v>
      </c>
    </row>
  </sheetData>
  <mergeCells count="3">
    <mergeCell ref="A1:B1"/>
    <mergeCell ref="A2:B2"/>
    <mergeCell ref="A5:B5"/>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165F-BC12-4733-A117-9E8E497EF7D2}">
  <sheetPr>
    <pageSetUpPr fitToPage="1"/>
  </sheetPr>
  <dimension ref="B1:F35"/>
  <sheetViews>
    <sheetView showGridLines="0" view="pageBreakPreview" zoomScaleNormal="100" zoomScaleSheetLayoutView="100" workbookViewId="0">
      <selection activeCell="F2" sqref="F2"/>
    </sheetView>
  </sheetViews>
  <sheetFormatPr defaultColWidth="9.08984375" defaultRowHeight="12.5" x14ac:dyDescent="0.35"/>
  <cols>
    <col min="1" max="1" width="3.54296875" style="20" customWidth="1"/>
    <col min="2" max="2" width="16.36328125" style="20" customWidth="1"/>
    <col min="3" max="3" width="57.54296875" style="20" customWidth="1"/>
    <col min="4" max="4" width="10" style="20" customWidth="1"/>
    <col min="5" max="5" width="5.81640625" style="20" customWidth="1"/>
    <col min="6" max="6" width="15.36328125" style="20" customWidth="1"/>
    <col min="7" max="7" width="3.08984375" style="20" customWidth="1"/>
    <col min="8" max="16384" width="9.08984375" style="20"/>
  </cols>
  <sheetData>
    <row r="1" spans="2:6" ht="28.5" customHeight="1" x14ac:dyDescent="0.3">
      <c r="B1" s="178" t="s">
        <v>74</v>
      </c>
      <c r="C1" s="178"/>
      <c r="D1" s="178"/>
      <c r="E1" s="178"/>
      <c r="F1" s="178"/>
    </row>
    <row r="2" spans="2:6" ht="13" x14ac:dyDescent="0.3">
      <c r="C2" s="71"/>
      <c r="D2" s="71"/>
      <c r="E2" s="71"/>
      <c r="F2" s="85" t="str">
        <f>'Table 1.1'!$I$3</f>
        <v>May 12, 2022 Revised</v>
      </c>
    </row>
    <row r="3" spans="2:6" ht="13" x14ac:dyDescent="0.3">
      <c r="C3" s="71"/>
      <c r="D3" s="71"/>
      <c r="E3" s="71"/>
      <c r="F3" s="83"/>
    </row>
    <row r="4" spans="2:6" ht="13" x14ac:dyDescent="0.3">
      <c r="C4" s="71"/>
      <c r="D4" s="71"/>
      <c r="E4" s="71"/>
      <c r="F4" s="83"/>
    </row>
    <row r="5" spans="2:6" ht="13" x14ac:dyDescent="0.35">
      <c r="F5" s="81">
        <v>2021</v>
      </c>
    </row>
    <row r="6" spans="2:6" ht="15" customHeight="1" x14ac:dyDescent="0.35">
      <c r="B6" s="20" t="s">
        <v>29</v>
      </c>
    </row>
    <row r="7" spans="2:6" ht="5.25" customHeight="1" x14ac:dyDescent="0.35">
      <c r="C7" s="21"/>
      <c r="F7" s="22"/>
    </row>
    <row r="8" spans="2:6" ht="18" customHeight="1" x14ac:dyDescent="0.35">
      <c r="B8" s="20" t="s">
        <v>30</v>
      </c>
      <c r="C8" s="23" t="s">
        <v>31</v>
      </c>
      <c r="D8" s="24" t="s">
        <v>32</v>
      </c>
      <c r="F8" s="22">
        <v>61573.549186685435</v>
      </c>
    </row>
    <row r="9" spans="2:6" ht="17.25" customHeight="1" x14ac:dyDescent="0.35">
      <c r="B9" s="20" t="s">
        <v>33</v>
      </c>
      <c r="C9" s="23" t="s">
        <v>34</v>
      </c>
      <c r="D9" s="24" t="s">
        <v>32</v>
      </c>
      <c r="F9" s="22">
        <f>'Table 1.1'!E23</f>
        <v>11480.771413245669</v>
      </c>
    </row>
    <row r="10" spans="2:6" ht="15" customHeight="1" x14ac:dyDescent="0.35">
      <c r="B10" s="20" t="s">
        <v>35</v>
      </c>
      <c r="C10" s="23" t="s">
        <v>36</v>
      </c>
      <c r="D10" s="24" t="s">
        <v>32</v>
      </c>
      <c r="F10" s="22">
        <v>15886.676201321159</v>
      </c>
    </row>
    <row r="11" spans="2:6" ht="15.75" customHeight="1" x14ac:dyDescent="0.35">
      <c r="B11" s="20" t="s">
        <v>37</v>
      </c>
      <c r="C11" s="23" t="s">
        <v>38</v>
      </c>
      <c r="D11" s="24" t="s">
        <v>32</v>
      </c>
      <c r="F11" s="22">
        <v>6068.0506998088067</v>
      </c>
    </row>
    <row r="12" spans="2:6" ht="11.4" customHeight="1" x14ac:dyDescent="0.35">
      <c r="C12" s="21"/>
      <c r="F12" s="22"/>
    </row>
    <row r="13" spans="2:6" ht="13.5" thickBot="1" x14ac:dyDescent="0.4">
      <c r="B13" s="20" t="s">
        <v>39</v>
      </c>
      <c r="C13" s="25" t="s">
        <v>40</v>
      </c>
      <c r="D13" s="26" t="s">
        <v>32</v>
      </c>
      <c r="E13" s="27"/>
      <c r="F13" s="28">
        <f>F8+F10+F9+F11</f>
        <v>95009.047501061083</v>
      </c>
    </row>
    <row r="14" spans="2:6" ht="7.5" customHeight="1" thickTop="1" x14ac:dyDescent="0.35">
      <c r="F14" s="22"/>
    </row>
    <row r="15" spans="2:6" x14ac:dyDescent="0.35">
      <c r="B15" s="20" t="s">
        <v>41</v>
      </c>
      <c r="C15" s="29" t="s">
        <v>75</v>
      </c>
      <c r="D15" s="24" t="s">
        <v>32</v>
      </c>
      <c r="F15" s="22">
        <f>'Table 1.2'!B17</f>
        <v>8592.1127876401224</v>
      </c>
    </row>
    <row r="16" spans="2:6" x14ac:dyDescent="0.35">
      <c r="B16" s="20" t="s">
        <v>42</v>
      </c>
      <c r="C16" s="23" t="s">
        <v>43</v>
      </c>
      <c r="D16" s="20" t="s">
        <v>44</v>
      </c>
      <c r="F16" s="30">
        <f>F15/F13</f>
        <v>9.0434679787145159E-2</v>
      </c>
    </row>
    <row r="17" spans="2:6" x14ac:dyDescent="0.35">
      <c r="B17" s="20" t="s">
        <v>45</v>
      </c>
      <c r="C17" s="23" t="s">
        <v>46</v>
      </c>
      <c r="D17" s="20" t="s">
        <v>44</v>
      </c>
      <c r="F17" s="30">
        <f>F15/SUM(F8:F9)</f>
        <v>0.11761265750034537</v>
      </c>
    </row>
    <row r="18" spans="2:6" ht="7.5" customHeight="1" x14ac:dyDescent="0.35">
      <c r="C18" s="23"/>
      <c r="F18" s="22"/>
    </row>
    <row r="19" spans="2:6" ht="13.5" thickBot="1" x14ac:dyDescent="0.4">
      <c r="B19" s="20" t="s">
        <v>47</v>
      </c>
      <c r="C19" s="25" t="s">
        <v>76</v>
      </c>
      <c r="D19" s="26" t="s">
        <v>32</v>
      </c>
      <c r="E19" s="27"/>
      <c r="F19" s="28">
        <f>F13+F15</f>
        <v>103601.16028870121</v>
      </c>
    </row>
    <row r="20" spans="2:6" ht="9.75" customHeight="1" thickTop="1" x14ac:dyDescent="0.35">
      <c r="F20" s="22"/>
    </row>
    <row r="21" spans="2:6" x14ac:dyDescent="0.35">
      <c r="B21" s="20">
        <v>7</v>
      </c>
      <c r="C21" s="23" t="s">
        <v>77</v>
      </c>
      <c r="F21" s="30">
        <f>F16</f>
        <v>9.0434679787145159E-2</v>
      </c>
    </row>
    <row r="22" spans="2:6" ht="11.25" customHeight="1" x14ac:dyDescent="0.35">
      <c r="C22" s="23"/>
      <c r="F22" s="30"/>
    </row>
    <row r="23" spans="2:6" ht="13" x14ac:dyDescent="0.35">
      <c r="C23" s="72" t="s">
        <v>48</v>
      </c>
      <c r="F23" s="30"/>
    </row>
    <row r="24" spans="2:6" x14ac:dyDescent="0.35">
      <c r="B24" s="20" t="s">
        <v>78</v>
      </c>
      <c r="C24" s="23" t="s">
        <v>46</v>
      </c>
      <c r="D24" s="20" t="s">
        <v>44</v>
      </c>
      <c r="E24" s="31"/>
      <c r="F24" s="31">
        <f>F17</f>
        <v>0.11761265750034537</v>
      </c>
    </row>
    <row r="25" spans="2:6" x14ac:dyDescent="0.35">
      <c r="B25" s="20">
        <v>9</v>
      </c>
      <c r="C25" s="23" t="s">
        <v>49</v>
      </c>
      <c r="D25" s="20" t="s">
        <v>44</v>
      </c>
      <c r="E25" s="31"/>
      <c r="F25" s="73">
        <v>0.22320000000000001</v>
      </c>
    </row>
    <row r="26" spans="2:6" x14ac:dyDescent="0.35">
      <c r="B26" s="20">
        <v>10</v>
      </c>
      <c r="C26" s="23" t="s">
        <v>50</v>
      </c>
      <c r="D26" s="20" t="s">
        <v>44</v>
      </c>
      <c r="E26" s="31"/>
      <c r="F26" s="73">
        <v>0.1867</v>
      </c>
    </row>
    <row r="27" spans="2:6" x14ac:dyDescent="0.35">
      <c r="C27" s="23"/>
      <c r="E27" s="31"/>
      <c r="F27" s="31"/>
    </row>
    <row r="28" spans="2:6" x14ac:dyDescent="0.25">
      <c r="B28" s="20" t="s">
        <v>79</v>
      </c>
      <c r="C28" s="23" t="s">
        <v>51</v>
      </c>
      <c r="D28" s="20" t="s">
        <v>44</v>
      </c>
      <c r="E28" s="33"/>
      <c r="F28" s="33">
        <f>F24+F25</f>
        <v>0.3408126575003454</v>
      </c>
    </row>
    <row r="29" spans="2:6" x14ac:dyDescent="0.25">
      <c r="B29" s="20" t="s">
        <v>80</v>
      </c>
      <c r="C29" s="23" t="s">
        <v>52</v>
      </c>
      <c r="D29" s="20" t="s">
        <v>44</v>
      </c>
      <c r="E29" s="33"/>
      <c r="F29" s="33">
        <f>F24+F26</f>
        <v>0.30431265750034536</v>
      </c>
    </row>
    <row r="30" spans="2:6" x14ac:dyDescent="0.25">
      <c r="C30" s="32"/>
      <c r="D30" s="32"/>
      <c r="E30" s="32"/>
      <c r="F30" s="32"/>
    </row>
    <row r="31" spans="2:6" x14ac:dyDescent="0.35">
      <c r="B31" s="20" t="s">
        <v>53</v>
      </c>
    </row>
    <row r="32" spans="2:6" ht="23" customHeight="1" x14ac:dyDescent="0.35">
      <c r="B32" s="179" t="s">
        <v>54</v>
      </c>
      <c r="C32" s="179"/>
      <c r="D32" s="179"/>
      <c r="E32" s="179"/>
      <c r="F32" s="179"/>
    </row>
    <row r="33" spans="2:6" ht="44.5" customHeight="1" x14ac:dyDescent="0.35">
      <c r="B33" s="179" t="s">
        <v>94</v>
      </c>
      <c r="C33" s="179"/>
      <c r="D33" s="179"/>
      <c r="E33" s="179"/>
      <c r="F33" s="179"/>
    </row>
    <row r="34" spans="2:6" ht="25.5" customHeight="1" x14ac:dyDescent="0.35">
      <c r="B34" s="179" t="s">
        <v>55</v>
      </c>
      <c r="C34" s="179"/>
      <c r="D34" s="179"/>
      <c r="E34" s="179"/>
      <c r="F34" s="179"/>
    </row>
    <row r="35" spans="2:6" x14ac:dyDescent="0.35">
      <c r="B35" s="74"/>
      <c r="C35" s="74"/>
      <c r="D35" s="74"/>
      <c r="E35" s="74"/>
      <c r="F35" s="74"/>
    </row>
  </sheetData>
  <mergeCells count="4">
    <mergeCell ref="B34:F34"/>
    <mergeCell ref="B1:F1"/>
    <mergeCell ref="B32:F32"/>
    <mergeCell ref="B33:F33"/>
  </mergeCells>
  <pageMargins left="0.70866141732283472" right="0.70866141732283472" top="0.74803149606299213" bottom="0.74803149606299213" header="0.31496062992125984" footer="0.31496062992125984"/>
  <pageSetup scale="80" orientation="portrait" r:id="rId1"/>
  <colBreaks count="1" manualBreakCount="1">
    <brk id="6"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A43C-D8F1-4185-8C76-9E62B96C7148}">
  <sheetPr>
    <tabColor theme="6" tint="0.79998168889431442"/>
    <pageSetUpPr fitToPage="1"/>
  </sheetPr>
  <dimension ref="B1:J92"/>
  <sheetViews>
    <sheetView view="pageBreakPreview" zoomScaleNormal="100" zoomScaleSheetLayoutView="100" workbookViewId="0">
      <selection activeCell="G2" sqref="G2"/>
    </sheetView>
  </sheetViews>
  <sheetFormatPr defaultColWidth="9.08984375" defaultRowHeight="14.5" x14ac:dyDescent="0.35"/>
  <cols>
    <col min="1" max="1" width="9.08984375" style="127"/>
    <col min="2" max="2" width="75.453125" style="127" customWidth="1"/>
    <col min="3" max="3" width="11.90625" style="127" customWidth="1"/>
    <col min="4" max="4" width="2.6328125" style="127" customWidth="1"/>
    <col min="5" max="5" width="11.90625" style="127" customWidth="1"/>
    <col min="6" max="6" width="2.453125" style="127" customWidth="1"/>
    <col min="7" max="7" width="11.90625" style="127" customWidth="1"/>
    <col min="8" max="8" width="9.08984375" style="127"/>
    <col min="9" max="9" width="10.54296875" style="127" bestFit="1" customWidth="1"/>
    <col min="10" max="10" width="9.54296875" style="127" bestFit="1" customWidth="1"/>
    <col min="11" max="11" width="3.6328125" style="127" customWidth="1"/>
    <col min="12" max="12" width="9.36328125" style="127" bestFit="1" customWidth="1"/>
    <col min="13" max="16384" width="9.08984375" style="127"/>
  </cols>
  <sheetData>
    <row r="1" spans="2:8" ht="18.5" x14ac:dyDescent="0.35">
      <c r="B1" s="125" t="s">
        <v>160</v>
      </c>
      <c r="C1" s="126"/>
      <c r="D1" s="126"/>
      <c r="E1" s="126"/>
      <c r="F1" s="126"/>
      <c r="G1" s="126"/>
    </row>
    <row r="2" spans="2:8" x14ac:dyDescent="0.35">
      <c r="C2" s="126"/>
      <c r="D2" s="126"/>
      <c r="E2" s="126"/>
      <c r="F2" s="126"/>
      <c r="G2" s="276" t="str">
        <f>'Table 1.1'!$I$3</f>
        <v>May 12, 2022 Revised</v>
      </c>
    </row>
    <row r="3" spans="2:8" ht="15" thickBot="1" x14ac:dyDescent="0.4">
      <c r="C3" s="128"/>
      <c r="D3" s="128"/>
      <c r="E3" s="128"/>
      <c r="F3" s="128"/>
      <c r="G3" s="128"/>
    </row>
    <row r="4" spans="2:8" ht="48.5" customHeight="1" thickBot="1" x14ac:dyDescent="0.4">
      <c r="B4" s="128" t="s">
        <v>161</v>
      </c>
      <c r="C4" s="129" t="s">
        <v>162</v>
      </c>
      <c r="D4" s="128"/>
      <c r="E4" s="129" t="s">
        <v>163</v>
      </c>
      <c r="F4" s="128"/>
      <c r="G4" s="130" t="s">
        <v>164</v>
      </c>
    </row>
    <row r="5" spans="2:8" ht="8.25" customHeight="1" x14ac:dyDescent="0.35"/>
    <row r="6" spans="2:8" x14ac:dyDescent="0.35">
      <c r="B6" s="132" t="s">
        <v>165</v>
      </c>
      <c r="C6" s="133"/>
      <c r="D6" s="133"/>
      <c r="E6" s="133"/>
      <c r="F6" s="133"/>
      <c r="G6" s="133"/>
      <c r="H6" s="134"/>
    </row>
    <row r="7" spans="2:8" ht="5.25" customHeight="1" x14ac:dyDescent="0.35">
      <c r="B7" s="136"/>
      <c r="C7" s="137"/>
      <c r="D7" s="137"/>
      <c r="E7" s="137"/>
      <c r="F7" s="137"/>
      <c r="G7" s="137"/>
      <c r="H7" s="134"/>
    </row>
    <row r="8" spans="2:8" x14ac:dyDescent="0.35">
      <c r="B8" s="138" t="s">
        <v>166</v>
      </c>
      <c r="C8" s="137"/>
      <c r="D8" s="137"/>
      <c r="E8" s="137"/>
      <c r="F8" s="137"/>
      <c r="G8" s="137"/>
      <c r="H8" s="134"/>
    </row>
    <row r="9" spans="2:8" x14ac:dyDescent="0.35">
      <c r="B9" s="139" t="s">
        <v>167</v>
      </c>
      <c r="C9" s="133">
        <v>677308.5838599999</v>
      </c>
      <c r="D9" s="133"/>
      <c r="E9" s="133">
        <v>672466.67311999993</v>
      </c>
      <c r="F9" s="133"/>
      <c r="G9" s="133">
        <f>E9-C9</f>
        <v>-4841.910739999963</v>
      </c>
      <c r="H9" s="134"/>
    </row>
    <row r="10" spans="2:8" x14ac:dyDescent="0.35">
      <c r="B10" s="138"/>
      <c r="C10" s="137"/>
      <c r="D10" s="137"/>
      <c r="E10" s="137"/>
      <c r="F10" s="137"/>
      <c r="G10" s="137"/>
      <c r="H10" s="134"/>
    </row>
    <row r="11" spans="2:8" x14ac:dyDescent="0.35">
      <c r="B11" s="139" t="s">
        <v>168</v>
      </c>
      <c r="C11" s="133">
        <v>738663.02811999992</v>
      </c>
      <c r="D11" s="133"/>
      <c r="E11" s="133">
        <v>728281.80911846145</v>
      </c>
      <c r="F11" s="133"/>
      <c r="G11" s="133">
        <f>E11-C11</f>
        <v>-10381.219001538469</v>
      </c>
      <c r="H11" s="134"/>
    </row>
    <row r="12" spans="2:8" ht="5.25" customHeight="1" x14ac:dyDescent="0.35">
      <c r="B12" s="136"/>
      <c r="C12" s="137"/>
      <c r="D12" s="137"/>
      <c r="E12" s="137"/>
      <c r="F12" s="137"/>
      <c r="G12" s="137"/>
      <c r="H12" s="134"/>
    </row>
    <row r="13" spans="2:8" x14ac:dyDescent="0.35">
      <c r="B13" s="140" t="s">
        <v>169</v>
      </c>
      <c r="C13" s="141">
        <v>198970.25078836372</v>
      </c>
      <c r="D13" s="141"/>
      <c r="E13" s="141">
        <v>198403.27302694708</v>
      </c>
      <c r="F13" s="141"/>
      <c r="G13" s="141">
        <f>E13-C13</f>
        <v>-566.9777614166378</v>
      </c>
      <c r="H13" s="134"/>
    </row>
    <row r="14" spans="2:8" x14ac:dyDescent="0.35">
      <c r="B14" s="140" t="s">
        <v>170</v>
      </c>
      <c r="C14" s="141">
        <v>37389.414280000005</v>
      </c>
      <c r="D14" s="141"/>
      <c r="E14" s="141">
        <v>40571.94255</v>
      </c>
      <c r="F14" s="141"/>
      <c r="G14" s="141">
        <f>E14-C14</f>
        <v>3182.5282699999952</v>
      </c>
      <c r="H14" s="134"/>
    </row>
    <row r="15" spans="2:8" x14ac:dyDescent="0.35">
      <c r="B15" s="140" t="s">
        <v>171</v>
      </c>
      <c r="C15" s="141">
        <v>1581.50344</v>
      </c>
      <c r="D15" s="141"/>
      <c r="E15" s="141">
        <v>12152.327230000001</v>
      </c>
      <c r="F15" s="141"/>
      <c r="G15" s="141">
        <f>E15-C15</f>
        <v>10570.82379</v>
      </c>
      <c r="H15" s="134"/>
    </row>
    <row r="16" spans="2:8" x14ac:dyDescent="0.35">
      <c r="B16" s="140" t="s">
        <v>172</v>
      </c>
      <c r="C16" s="141">
        <v>5011.79997</v>
      </c>
      <c r="D16" s="141"/>
      <c r="E16" s="141">
        <v>7608.9731785037347</v>
      </c>
      <c r="F16" s="141"/>
      <c r="G16" s="141">
        <f>E16-C16</f>
        <v>2597.1732085037347</v>
      </c>
      <c r="H16" s="134"/>
    </row>
    <row r="17" spans="2:8" ht="5.25" customHeight="1" x14ac:dyDescent="0.35">
      <c r="B17" s="143"/>
      <c r="C17" s="137"/>
      <c r="D17" s="137"/>
      <c r="E17" s="137"/>
      <c r="F17" s="137"/>
      <c r="G17" s="137"/>
      <c r="H17" s="134"/>
    </row>
    <row r="18" spans="2:8" x14ac:dyDescent="0.35">
      <c r="B18" s="139" t="s">
        <v>173</v>
      </c>
      <c r="C18" s="133">
        <f>SUM(C13:C16)</f>
        <v>242952.96847836371</v>
      </c>
      <c r="D18" s="133"/>
      <c r="E18" s="133">
        <f>SUM(E13:E16)</f>
        <v>258736.51598545082</v>
      </c>
      <c r="F18" s="133"/>
      <c r="G18" s="133">
        <f>E18-C18</f>
        <v>15783.547507087118</v>
      </c>
      <c r="H18" s="134"/>
    </row>
    <row r="19" spans="2:8" ht="5.25" customHeight="1" x14ac:dyDescent="0.35">
      <c r="B19" s="136"/>
      <c r="C19" s="137"/>
      <c r="D19" s="137"/>
      <c r="E19" s="137"/>
      <c r="F19" s="137"/>
      <c r="G19" s="137"/>
      <c r="H19" s="134"/>
    </row>
    <row r="20" spans="2:8" x14ac:dyDescent="0.35">
      <c r="B20" s="140" t="s">
        <v>174</v>
      </c>
      <c r="C20" s="141">
        <v>44400.401114999993</v>
      </c>
      <c r="D20" s="141"/>
      <c r="E20" s="141">
        <v>42109.839012000011</v>
      </c>
      <c r="F20" s="141"/>
      <c r="G20" s="141">
        <f>E20-C20</f>
        <v>-2290.562102999982</v>
      </c>
      <c r="H20" s="134"/>
    </row>
    <row r="21" spans="2:8" x14ac:dyDescent="0.35">
      <c r="B21" s="143" t="s">
        <v>175</v>
      </c>
      <c r="C21" s="142">
        <v>-29972.499079999998</v>
      </c>
      <c r="D21" s="142"/>
      <c r="E21" s="142">
        <v>-30489.241899999997</v>
      </c>
      <c r="F21" s="142"/>
      <c r="G21" s="142">
        <f>E21-C21</f>
        <v>-516.74281999999948</v>
      </c>
      <c r="H21" s="134"/>
    </row>
    <row r="22" spans="2:8" ht="6" customHeight="1" x14ac:dyDescent="0.35">
      <c r="B22" s="143"/>
      <c r="C22" s="144"/>
      <c r="D22" s="144"/>
      <c r="E22" s="144"/>
      <c r="F22" s="144"/>
      <c r="G22" s="144"/>
      <c r="H22" s="134"/>
    </row>
    <row r="23" spans="2:8" x14ac:dyDescent="0.35">
      <c r="B23" s="145" t="s">
        <v>176</v>
      </c>
      <c r="C23" s="146">
        <f>SUM(C20:C22)</f>
        <v>14427.902034999996</v>
      </c>
      <c r="D23" s="146"/>
      <c r="E23" s="146">
        <f>SUM(E20:E22)</f>
        <v>11620.597112000014</v>
      </c>
      <c r="F23" s="146"/>
      <c r="G23" s="146">
        <f>E23-C23</f>
        <v>-2807.3049229999815</v>
      </c>
      <c r="H23" s="134"/>
    </row>
    <row r="24" spans="2:8" ht="5.25" customHeight="1" x14ac:dyDescent="0.35">
      <c r="B24" s="136"/>
      <c r="C24" s="137"/>
      <c r="D24" s="137"/>
      <c r="E24" s="137"/>
      <c r="F24" s="137"/>
      <c r="G24" s="137"/>
      <c r="H24" s="134"/>
    </row>
    <row r="25" spans="2:8" x14ac:dyDescent="0.35">
      <c r="B25" s="143" t="s">
        <v>177</v>
      </c>
      <c r="C25" s="142">
        <v>486307.40725899982</v>
      </c>
      <c r="D25" s="142"/>
      <c r="E25" s="142">
        <v>485050.22777437046</v>
      </c>
      <c r="F25" s="142"/>
      <c r="G25" s="142">
        <f>E25-C25</f>
        <v>-1257.1794846293633</v>
      </c>
      <c r="H25" s="134"/>
    </row>
    <row r="26" spans="2:8" x14ac:dyDescent="0.35">
      <c r="B26" s="143" t="s">
        <v>178</v>
      </c>
      <c r="C26" s="147">
        <f>C11-C18+C23</f>
        <v>510137.96167663619</v>
      </c>
      <c r="D26" s="137"/>
      <c r="E26" s="147">
        <f>E11-E18+E23</f>
        <v>481165.89024501061</v>
      </c>
      <c r="F26" s="137"/>
      <c r="G26" s="147">
        <f>G11-G18+G23</f>
        <v>-28972.071431625569</v>
      </c>
      <c r="H26" s="134"/>
    </row>
    <row r="27" spans="2:8" x14ac:dyDescent="0.35">
      <c r="B27" s="145" t="s">
        <v>179</v>
      </c>
      <c r="C27" s="146">
        <f>AVERAGE(C25:C26)</f>
        <v>498222.68446781801</v>
      </c>
      <c r="D27" s="146"/>
      <c r="E27" s="146">
        <f>AVERAGE(E25:E26)</f>
        <v>483108.05900969054</v>
      </c>
      <c r="F27" s="146"/>
      <c r="G27" s="146">
        <f>AVERAGE(G25:G26)</f>
        <v>-15114.625458127466</v>
      </c>
      <c r="H27" s="134"/>
    </row>
    <row r="28" spans="2:8" ht="5.25" customHeight="1" x14ac:dyDescent="0.35">
      <c r="B28" s="136"/>
      <c r="C28" s="137"/>
      <c r="D28" s="137"/>
      <c r="E28" s="137"/>
      <c r="F28" s="137"/>
      <c r="G28" s="137"/>
      <c r="H28" s="134"/>
    </row>
    <row r="29" spans="2:8" x14ac:dyDescent="0.35">
      <c r="B29" s="148" t="s">
        <v>180</v>
      </c>
      <c r="C29" s="149">
        <v>2732</v>
      </c>
      <c r="D29" s="149"/>
      <c r="E29" s="149">
        <v>1818</v>
      </c>
      <c r="F29" s="149"/>
      <c r="G29" s="149">
        <f>E29-C29</f>
        <v>-914</v>
      </c>
      <c r="H29" s="134"/>
    </row>
    <row r="30" spans="2:8" ht="5.25" customHeight="1" x14ac:dyDescent="0.35">
      <c r="B30" s="150"/>
      <c r="C30" s="142"/>
      <c r="D30" s="142"/>
      <c r="E30" s="142"/>
      <c r="F30" s="142"/>
      <c r="G30" s="142"/>
      <c r="H30" s="134"/>
    </row>
    <row r="31" spans="2:8" x14ac:dyDescent="0.35">
      <c r="B31" s="148" t="s">
        <v>181</v>
      </c>
      <c r="C31" s="149">
        <v>7141.1272023422216</v>
      </c>
      <c r="D31" s="149"/>
      <c r="E31" s="149">
        <v>7091.9572242594759</v>
      </c>
      <c r="F31" s="149"/>
      <c r="G31" s="149">
        <f>E31-C31</f>
        <v>-49.169978082745729</v>
      </c>
      <c r="H31" s="134"/>
    </row>
    <row r="32" spans="2:8" ht="5.25" customHeight="1" x14ac:dyDescent="0.35">
      <c r="B32" s="150"/>
      <c r="C32" s="142"/>
      <c r="D32" s="142"/>
      <c r="E32" s="142"/>
      <c r="F32" s="142"/>
      <c r="G32" s="142"/>
      <c r="H32" s="134"/>
    </row>
    <row r="33" spans="2:8" x14ac:dyDescent="0.35">
      <c r="B33" s="132" t="s">
        <v>182</v>
      </c>
      <c r="C33" s="133">
        <f>C27+C29+C31</f>
        <v>508095.81167016021</v>
      </c>
      <c r="D33" s="133"/>
      <c r="E33" s="133">
        <f>E27+E29+E31</f>
        <v>492018.01623395004</v>
      </c>
      <c r="F33" s="133"/>
      <c r="G33" s="133">
        <f>E33-C33</f>
        <v>-16077.795436210174</v>
      </c>
      <c r="H33" s="134"/>
    </row>
    <row r="34" spans="2:8" ht="5.25" customHeight="1" x14ac:dyDescent="0.35">
      <c r="B34" s="136"/>
      <c r="C34" s="137"/>
      <c r="D34" s="137"/>
      <c r="E34" s="137"/>
      <c r="F34" s="137"/>
      <c r="G34" s="137"/>
      <c r="H34" s="134"/>
    </row>
    <row r="35" spans="2:8" x14ac:dyDescent="0.35">
      <c r="B35" s="143" t="s">
        <v>183</v>
      </c>
      <c r="C35" s="142">
        <v>185318.86823900003</v>
      </c>
      <c r="D35" s="142"/>
      <c r="E35" s="142">
        <v>182551.97156900002</v>
      </c>
      <c r="F35" s="142"/>
      <c r="G35" s="142">
        <f>E35-C35</f>
        <v>-2766.8966700000165</v>
      </c>
      <c r="H35" s="134"/>
    </row>
    <row r="36" spans="2:8" ht="5.25" customHeight="1" x14ac:dyDescent="0.35">
      <c r="B36" s="136"/>
      <c r="C36" s="137"/>
      <c r="D36" s="137"/>
      <c r="E36" s="137"/>
      <c r="F36" s="137"/>
      <c r="G36" s="137"/>
      <c r="H36" s="134"/>
    </row>
    <row r="37" spans="2:8" x14ac:dyDescent="0.35">
      <c r="B37" s="132" t="s">
        <v>184</v>
      </c>
      <c r="C37" s="133">
        <f>C33-C35</f>
        <v>322776.94343116018</v>
      </c>
      <c r="D37" s="133"/>
      <c r="E37" s="133">
        <f>E33-E35</f>
        <v>309466.04466494999</v>
      </c>
      <c r="F37" s="133"/>
      <c r="G37" s="133">
        <f>E37-C37</f>
        <v>-13310.898766210186</v>
      </c>
      <c r="H37" s="134"/>
    </row>
    <row r="38" spans="2:8" ht="9.75" customHeight="1" x14ac:dyDescent="0.35">
      <c r="B38" s="151"/>
      <c r="C38" s="152"/>
      <c r="D38" s="152"/>
      <c r="E38" s="152"/>
      <c r="F38" s="152"/>
      <c r="G38" s="152"/>
      <c r="H38" s="134"/>
    </row>
    <row r="39" spans="2:8" ht="6.75" customHeight="1" x14ac:dyDescent="0.35">
      <c r="B39" s="153"/>
      <c r="C39" s="141"/>
      <c r="D39" s="141"/>
      <c r="E39" s="141"/>
      <c r="F39" s="141"/>
      <c r="G39" s="154"/>
      <c r="H39" s="134"/>
    </row>
    <row r="40" spans="2:8" x14ac:dyDescent="0.35">
      <c r="B40" s="155" t="s">
        <v>185</v>
      </c>
      <c r="C40" s="156">
        <f>C41*0.6+C42*0.4</f>
        <v>5.1683262530595617E-2</v>
      </c>
      <c r="D40" s="157"/>
      <c r="E40" s="156">
        <f>E41*0.6+E42*0.4</f>
        <v>5.0420016652789126E-2</v>
      </c>
      <c r="F40" s="157"/>
      <c r="G40" s="156">
        <f>E40-C40</f>
        <v>-1.2632458778064903E-3</v>
      </c>
      <c r="H40" s="134"/>
    </row>
    <row r="41" spans="2:8" x14ac:dyDescent="0.35">
      <c r="B41" s="158" t="s">
        <v>186</v>
      </c>
      <c r="C41" s="156">
        <v>2.8127221735891734E-2</v>
      </c>
      <c r="D41" s="156"/>
      <c r="E41" s="156">
        <v>2.9368118565980813E-2</v>
      </c>
      <c r="F41" s="156"/>
      <c r="G41" s="156">
        <f>E41-C41</f>
        <v>1.2408968300890791E-3</v>
      </c>
      <c r="H41" s="134"/>
    </row>
    <row r="42" spans="2:8" x14ac:dyDescent="0.35">
      <c r="B42" s="158" t="s">
        <v>187</v>
      </c>
      <c r="C42" s="156">
        <v>8.7017323722651446E-2</v>
      </c>
      <c r="D42" s="156"/>
      <c r="E42" s="156">
        <v>8.1997863783001584E-2</v>
      </c>
      <c r="F42" s="156"/>
      <c r="G42" s="156">
        <f>E42-C42</f>
        <v>-5.0194599396498618E-3</v>
      </c>
      <c r="H42" s="134"/>
    </row>
    <row r="43" spans="2:8" ht="6.75" customHeight="1" x14ac:dyDescent="0.35">
      <c r="B43" s="158"/>
      <c r="C43" s="154"/>
      <c r="D43" s="142"/>
      <c r="E43" s="154"/>
      <c r="F43" s="142"/>
      <c r="G43" s="154"/>
      <c r="H43" s="134"/>
    </row>
    <row r="44" spans="2:8" x14ac:dyDescent="0.35">
      <c r="B44" s="155" t="s">
        <v>188</v>
      </c>
      <c r="C44" s="137">
        <f>SUM(C45:C46)</f>
        <v>16682.165506175865</v>
      </c>
      <c r="D44" s="137"/>
      <c r="E44" s="137">
        <f>SUM(E45:E46)</f>
        <v>15603.28312547956</v>
      </c>
      <c r="F44" s="137"/>
      <c r="G44" s="137">
        <f>E44-C44</f>
        <v>-1078.8823806963046</v>
      </c>
      <c r="H44" s="134"/>
    </row>
    <row r="45" spans="2:8" x14ac:dyDescent="0.35">
      <c r="B45" s="158" t="s">
        <v>189</v>
      </c>
      <c r="C45" s="142">
        <f>C37*0.6*C41</f>
        <v>5447.2911954729752</v>
      </c>
      <c r="D45" s="142"/>
      <c r="E45" s="142">
        <f>E37*0.6*E41</f>
        <v>5453.0612951192188</v>
      </c>
      <c r="F45" s="142"/>
      <c r="G45" s="142">
        <f>E45-C45</f>
        <v>5.7700996462435796</v>
      </c>
      <c r="H45" s="134"/>
    </row>
    <row r="46" spans="2:8" x14ac:dyDescent="0.35">
      <c r="B46" s="158" t="s">
        <v>187</v>
      </c>
      <c r="C46" s="142">
        <f>C37*0.4*C42</f>
        <v>11234.874310702888</v>
      </c>
      <c r="D46" s="142"/>
      <c r="E46" s="142">
        <f>E37*0.4*E42</f>
        <v>10150.221830360342</v>
      </c>
      <c r="F46" s="142"/>
      <c r="G46" s="142">
        <f>E46-C46</f>
        <v>-1084.6524803425455</v>
      </c>
      <c r="H46" s="134"/>
    </row>
    <row r="47" spans="2:8" ht="5.25" customHeight="1" x14ac:dyDescent="0.35">
      <c r="B47" s="158"/>
      <c r="C47" s="142"/>
      <c r="D47" s="142"/>
      <c r="E47" s="142"/>
      <c r="F47" s="142"/>
      <c r="G47" s="142"/>
      <c r="H47" s="134"/>
    </row>
    <row r="48" spans="2:8" x14ac:dyDescent="0.35">
      <c r="B48" s="155" t="s">
        <v>190</v>
      </c>
      <c r="C48" s="142"/>
      <c r="D48" s="142"/>
      <c r="E48" s="142"/>
      <c r="F48" s="142"/>
      <c r="G48" s="137">
        <f>SUM(G49:G50)</f>
        <v>-1078.8823806963046</v>
      </c>
      <c r="H48" s="134"/>
    </row>
    <row r="49" spans="2:8" x14ac:dyDescent="0.35">
      <c r="B49" s="158" t="s">
        <v>191</v>
      </c>
      <c r="C49" s="142"/>
      <c r="D49" s="142"/>
      <c r="E49" s="142"/>
      <c r="F49" s="142"/>
      <c r="G49" s="142">
        <f>(E37*0.4*E42+E37*0.6*E41)-(E37*0.4*C42+E37*0.6*C41)</f>
        <v>-390.93170524408015</v>
      </c>
      <c r="H49" s="134"/>
    </row>
    <row r="50" spans="2:8" x14ac:dyDescent="0.35">
      <c r="B50" s="158" t="s">
        <v>192</v>
      </c>
      <c r="C50" s="141"/>
      <c r="D50" s="141"/>
      <c r="E50" s="141"/>
      <c r="F50" s="141"/>
      <c r="G50" s="141">
        <f>(E37*0.4*C42+E37*0.6*C41)-(C37*0.4*C42+C37*0.6*C41)</f>
        <v>-687.95067545222446</v>
      </c>
      <c r="H50" s="134"/>
    </row>
    <row r="51" spans="2:8" ht="6" customHeight="1" x14ac:dyDescent="0.35">
      <c r="B51" s="159"/>
      <c r="C51" s="147"/>
      <c r="D51" s="160"/>
      <c r="E51" s="147"/>
      <c r="F51" s="160"/>
      <c r="G51" s="147"/>
      <c r="H51" s="134"/>
    </row>
    <row r="52" spans="2:8" ht="9.75" customHeight="1" x14ac:dyDescent="0.35">
      <c r="B52" s="153"/>
      <c r="C52" s="141"/>
      <c r="D52" s="141"/>
      <c r="E52" s="141"/>
      <c r="F52" s="141"/>
      <c r="G52" s="141"/>
      <c r="H52" s="134"/>
    </row>
    <row r="53" spans="2:8" x14ac:dyDescent="0.35">
      <c r="B53" s="155" t="s">
        <v>193</v>
      </c>
      <c r="C53" s="137">
        <f>SUM(C55:C59)</f>
        <v>13125.239382363608</v>
      </c>
      <c r="D53" s="137"/>
      <c r="E53" s="137">
        <f>SUM(E55:E59)</f>
        <v>12631.387442442705</v>
      </c>
      <c r="F53" s="137"/>
      <c r="G53" s="137">
        <f>E53-C53</f>
        <v>-493.85193992090353</v>
      </c>
      <c r="H53" s="134"/>
    </row>
    <row r="54" spans="2:8" ht="7.5" customHeight="1" x14ac:dyDescent="0.35">
      <c r="B54" s="153"/>
      <c r="C54" s="141"/>
      <c r="D54" s="141"/>
      <c r="E54" s="141"/>
      <c r="F54" s="141"/>
      <c r="G54" s="141"/>
      <c r="H54" s="134"/>
    </row>
    <row r="55" spans="2:8" x14ac:dyDescent="0.35">
      <c r="B55" s="161" t="s">
        <v>194</v>
      </c>
      <c r="C55" s="142">
        <v>13581.070098363607</v>
      </c>
      <c r="D55" s="141"/>
      <c r="E55" s="142">
        <v>13435.829192331592</v>
      </c>
      <c r="F55" s="141"/>
      <c r="G55" s="142">
        <f>E55-C55</f>
        <v>-145.24090603201512</v>
      </c>
      <c r="H55" s="134"/>
    </row>
    <row r="56" spans="2:8" ht="14.5" customHeight="1" x14ac:dyDescent="0.35">
      <c r="B56" s="161" t="s">
        <v>195</v>
      </c>
      <c r="C56" s="142">
        <v>-4460.8047819999992</v>
      </c>
      <c r="D56" s="141"/>
      <c r="E56" s="142">
        <v>-4422.2715019999996</v>
      </c>
      <c r="F56" s="141"/>
      <c r="G56" s="142">
        <f>E56-C56</f>
        <v>38.53327999999965</v>
      </c>
      <c r="H56" s="134"/>
    </row>
    <row r="57" spans="2:8" x14ac:dyDescent="0.35">
      <c r="B57" s="161" t="s">
        <v>196</v>
      </c>
      <c r="C57" s="142">
        <v>-262</v>
      </c>
      <c r="D57" s="141"/>
      <c r="E57" s="142">
        <v>-262</v>
      </c>
      <c r="F57" s="141"/>
      <c r="G57" s="142">
        <f>E57-C57</f>
        <v>0</v>
      </c>
      <c r="H57" s="134"/>
    </row>
    <row r="58" spans="2:8" x14ac:dyDescent="0.35">
      <c r="B58" s="161" t="s">
        <v>197</v>
      </c>
      <c r="C58" s="142">
        <v>-203.80146299999998</v>
      </c>
      <c r="D58" s="141"/>
      <c r="E58" s="142">
        <v>-238.28448299999997</v>
      </c>
      <c r="F58" s="141"/>
      <c r="G58" s="142">
        <f>E58-C58</f>
        <v>-34.483019999999982</v>
      </c>
      <c r="H58" s="134"/>
    </row>
    <row r="59" spans="2:8" x14ac:dyDescent="0.35">
      <c r="B59" s="161" t="s">
        <v>198</v>
      </c>
      <c r="C59" s="142">
        <v>4470.7755290000005</v>
      </c>
      <c r="D59" s="141"/>
      <c r="E59" s="142">
        <v>4118.1142351111112</v>
      </c>
      <c r="F59" s="141"/>
      <c r="G59" s="142">
        <f>E59-C59</f>
        <v>-352.6612938888893</v>
      </c>
      <c r="H59" s="134"/>
    </row>
    <row r="60" spans="2:8" x14ac:dyDescent="0.35">
      <c r="B60" s="162" t="s">
        <v>180</v>
      </c>
      <c r="C60" s="142">
        <v>767.29844000000003</v>
      </c>
      <c r="D60" s="141"/>
      <c r="E60" s="142">
        <v>497.05519611111163</v>
      </c>
      <c r="F60" s="141"/>
      <c r="G60" s="142">
        <f t="shared" ref="G60:G64" si="0">E60-C60</f>
        <v>-270.2432438888884</v>
      </c>
      <c r="H60" s="134"/>
    </row>
    <row r="61" spans="2:8" x14ac:dyDescent="0.35">
      <c r="B61" s="162" t="s">
        <v>199</v>
      </c>
      <c r="C61" s="142">
        <v>2640.4422800000007</v>
      </c>
      <c r="D61" s="141"/>
      <c r="E61" s="142">
        <v>2612.4523099999997</v>
      </c>
      <c r="F61" s="141"/>
      <c r="G61" s="142">
        <f t="shared" si="0"/>
        <v>-27.989970000000994</v>
      </c>
      <c r="H61" s="134"/>
    </row>
    <row r="62" spans="2:8" x14ac:dyDescent="0.35">
      <c r="B62" s="162" t="s">
        <v>200</v>
      </c>
      <c r="C62" s="142">
        <v>92.542389999999983</v>
      </c>
      <c r="D62" s="141"/>
      <c r="E62" s="142">
        <v>64.270150000000001</v>
      </c>
      <c r="F62" s="141"/>
      <c r="G62" s="142">
        <f t="shared" si="0"/>
        <v>-28.272239999999982</v>
      </c>
      <c r="H62" s="134"/>
    </row>
    <row r="63" spans="2:8" x14ac:dyDescent="0.35">
      <c r="B63" s="162" t="s">
        <v>201</v>
      </c>
      <c r="C63" s="142">
        <v>221.53123899999997</v>
      </c>
      <c r="D63" s="141"/>
      <c r="E63" s="142">
        <v>221.53123899999997</v>
      </c>
      <c r="F63" s="141"/>
      <c r="G63" s="142">
        <f t="shared" si="0"/>
        <v>0</v>
      </c>
      <c r="H63" s="134"/>
    </row>
    <row r="64" spans="2:8" x14ac:dyDescent="0.35">
      <c r="B64" s="162" t="s">
        <v>202</v>
      </c>
      <c r="C64" s="142">
        <v>748.9611799999999</v>
      </c>
      <c r="D64" s="141"/>
      <c r="E64" s="142">
        <v>728.80534000000011</v>
      </c>
      <c r="F64" s="141"/>
      <c r="G64" s="142">
        <f t="shared" si="0"/>
        <v>-20.155839999999785</v>
      </c>
      <c r="H64" s="134"/>
    </row>
    <row r="65" spans="2:10" ht="8.25" customHeight="1" x14ac:dyDescent="0.35">
      <c r="B65" s="159"/>
      <c r="C65" s="147"/>
      <c r="D65" s="160"/>
      <c r="E65" s="147"/>
      <c r="F65" s="160"/>
      <c r="G65" s="147"/>
      <c r="H65" s="134"/>
    </row>
    <row r="66" spans="2:10" ht="8.25" customHeight="1" x14ac:dyDescent="0.35">
      <c r="B66" s="153"/>
      <c r="C66" s="141"/>
      <c r="D66" s="141"/>
      <c r="E66" s="141"/>
      <c r="F66" s="141"/>
      <c r="G66" s="141"/>
      <c r="H66" s="134"/>
    </row>
    <row r="67" spans="2:10" x14ac:dyDescent="0.35">
      <c r="B67" s="155" t="s">
        <v>203</v>
      </c>
      <c r="C67" s="137"/>
      <c r="D67" s="137"/>
      <c r="E67" s="137"/>
      <c r="F67" s="137"/>
      <c r="G67" s="137">
        <f>G44+G53</f>
        <v>-1572.7343206172081</v>
      </c>
      <c r="H67" s="134"/>
      <c r="J67" s="163"/>
    </row>
    <row r="68" spans="2:10" ht="6" customHeight="1" x14ac:dyDescent="0.35">
      <c r="B68" s="155"/>
      <c r="C68" s="137"/>
      <c r="D68" s="137"/>
      <c r="E68" s="137"/>
      <c r="F68" s="137"/>
      <c r="G68" s="137"/>
      <c r="H68" s="134"/>
    </row>
    <row r="69" spans="2:10" x14ac:dyDescent="0.35">
      <c r="C69" s="141"/>
      <c r="D69" s="141"/>
      <c r="E69" s="141"/>
      <c r="F69" s="141"/>
      <c r="G69" s="141"/>
      <c r="H69" s="134"/>
      <c r="J69" s="135"/>
    </row>
    <row r="70" spans="2:10" x14ac:dyDescent="0.35">
      <c r="B70" s="164"/>
      <c r="C70" s="165"/>
      <c r="D70" s="165"/>
      <c r="E70" s="165"/>
      <c r="F70" s="165"/>
      <c r="G70" s="165"/>
      <c r="H70" s="134"/>
    </row>
    <row r="71" spans="2:10" x14ac:dyDescent="0.35">
      <c r="B71" s="164"/>
      <c r="C71" s="165"/>
      <c r="D71" s="165"/>
      <c r="E71" s="165"/>
      <c r="F71" s="165"/>
      <c r="G71" s="165"/>
      <c r="H71" s="134"/>
    </row>
    <row r="72" spans="2:10" x14ac:dyDescent="0.35">
      <c r="B72" s="166"/>
      <c r="C72" s="167"/>
      <c r="D72" s="167"/>
      <c r="E72" s="167"/>
      <c r="F72" s="167"/>
      <c r="G72" s="167"/>
      <c r="H72" s="168"/>
    </row>
    <row r="73" spans="2:10" ht="30" customHeight="1" x14ac:dyDescent="0.35">
      <c r="B73" s="180"/>
      <c r="C73" s="180"/>
      <c r="D73" s="180"/>
      <c r="E73" s="180"/>
      <c r="F73" s="180"/>
      <c r="G73" s="180"/>
      <c r="H73" s="134"/>
    </row>
    <row r="74" spans="2:10" x14ac:dyDescent="0.35">
      <c r="B74" s="155"/>
      <c r="C74" s="141"/>
      <c r="D74" s="141"/>
      <c r="E74" s="141"/>
      <c r="F74" s="141"/>
      <c r="G74" s="141"/>
      <c r="H74" s="134"/>
    </row>
    <row r="75" spans="2:10" x14ac:dyDescent="0.35">
      <c r="C75" s="169"/>
      <c r="D75" s="170"/>
      <c r="E75" s="169"/>
      <c r="F75" s="141"/>
      <c r="G75" s="141"/>
      <c r="H75" s="134"/>
    </row>
    <row r="76" spans="2:10" x14ac:dyDescent="0.3">
      <c r="B76" s="171"/>
      <c r="C76" s="170"/>
      <c r="D76" s="170"/>
      <c r="E76" s="170"/>
      <c r="F76" s="170"/>
      <c r="G76" s="170"/>
      <c r="H76" s="131"/>
    </row>
    <row r="77" spans="2:10" x14ac:dyDescent="0.3">
      <c r="B77" s="171"/>
      <c r="C77" s="170"/>
      <c r="D77" s="170"/>
      <c r="E77" s="170"/>
      <c r="F77" s="170"/>
      <c r="G77" s="170"/>
      <c r="H77" s="131"/>
    </row>
    <row r="78" spans="2:10" x14ac:dyDescent="0.35">
      <c r="B78" s="172"/>
      <c r="C78" s="141"/>
      <c r="D78" s="170"/>
      <c r="E78" s="170"/>
      <c r="F78" s="170"/>
      <c r="G78" s="170"/>
      <c r="H78" s="131"/>
    </row>
    <row r="79" spans="2:10" x14ac:dyDescent="0.3">
      <c r="B79" s="173"/>
      <c r="C79" s="174"/>
      <c r="D79" s="128"/>
      <c r="E79" s="175"/>
      <c r="F79" s="175"/>
      <c r="G79" s="175"/>
      <c r="H79" s="131"/>
    </row>
    <row r="80" spans="2:10" x14ac:dyDescent="0.35">
      <c r="E80" s="131"/>
      <c r="F80" s="131"/>
      <c r="G80" s="131"/>
      <c r="H80" s="131"/>
    </row>
    <row r="81" spans="2:8" x14ac:dyDescent="0.35">
      <c r="B81" s="176"/>
      <c r="C81" s="131"/>
      <c r="E81" s="131"/>
      <c r="F81" s="131"/>
      <c r="G81" s="131"/>
      <c r="H81" s="131"/>
    </row>
    <row r="82" spans="2:8" x14ac:dyDescent="0.35">
      <c r="E82" s="131"/>
      <c r="F82" s="131"/>
      <c r="G82" s="131"/>
      <c r="H82" s="131"/>
    </row>
    <row r="85" spans="2:8" x14ac:dyDescent="0.35">
      <c r="C85" s="131"/>
    </row>
    <row r="88" spans="2:8" x14ac:dyDescent="0.35">
      <c r="E88" s="131"/>
    </row>
    <row r="89" spans="2:8" x14ac:dyDescent="0.35">
      <c r="E89" s="131"/>
    </row>
    <row r="90" spans="2:8" x14ac:dyDescent="0.35">
      <c r="E90" s="131"/>
    </row>
    <row r="91" spans="2:8" x14ac:dyDescent="0.35">
      <c r="E91" s="131"/>
    </row>
    <row r="92" spans="2:8" x14ac:dyDescent="0.35">
      <c r="E92" s="131"/>
    </row>
  </sheetData>
  <mergeCells count="1">
    <mergeCell ref="B73:G73"/>
  </mergeCells>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72CE-B300-4248-86C8-C16C9EF08375}">
  <sheetPr>
    <tabColor theme="6" tint="0.79998168889431442"/>
    <pageSetUpPr fitToPage="1"/>
  </sheetPr>
  <dimension ref="B1:O35"/>
  <sheetViews>
    <sheetView view="pageBreakPreview" zoomScaleNormal="100" zoomScaleSheetLayoutView="100" workbookViewId="0">
      <selection activeCell="H2" sqref="H2"/>
    </sheetView>
  </sheetViews>
  <sheetFormatPr defaultColWidth="9.08984375" defaultRowHeight="14.5" x14ac:dyDescent="0.35"/>
  <cols>
    <col min="1" max="1" width="9.08984375" style="127"/>
    <col min="2" max="2" width="36.81640625" style="127" customWidth="1"/>
    <col min="3" max="3" width="11.36328125" style="127" customWidth="1"/>
    <col min="4" max="4" width="2.6328125" style="127" customWidth="1"/>
    <col min="5" max="5" width="11.36328125" style="127" customWidth="1"/>
    <col min="6" max="6" width="2.453125" style="127" customWidth="1"/>
    <col min="7" max="7" width="11.36328125" style="127" customWidth="1"/>
    <col min="8" max="8" width="43.08984375" style="127" customWidth="1"/>
    <col min="9" max="9" width="6.6328125" style="127" customWidth="1"/>
    <col min="16" max="18" width="9.08984375" style="127"/>
    <col min="19" max="19" width="10.54296875" style="127" bestFit="1" customWidth="1"/>
    <col min="20" max="20" width="13.453125" style="127" bestFit="1" customWidth="1"/>
    <col min="21" max="22" width="9.54296875" style="127" bestFit="1" customWidth="1"/>
    <col min="23" max="23" width="3.6328125" style="127" customWidth="1"/>
    <col min="24" max="24" width="9.36328125" style="127" bestFit="1" customWidth="1"/>
    <col min="25" max="16384" width="9.08984375" style="127"/>
  </cols>
  <sheetData>
    <row r="1" spans="2:9" x14ac:dyDescent="0.35">
      <c r="B1" s="187" t="s">
        <v>204</v>
      </c>
      <c r="C1" s="126"/>
      <c r="D1" s="126"/>
      <c r="E1" s="126"/>
      <c r="F1" s="126"/>
      <c r="G1" s="126"/>
      <c r="H1" s="126"/>
    </row>
    <row r="2" spans="2:9" x14ac:dyDescent="0.35">
      <c r="C2" s="126"/>
      <c r="D2" s="126"/>
      <c r="E2" s="126"/>
      <c r="F2" s="126"/>
      <c r="G2" s="126"/>
      <c r="H2" s="276" t="str">
        <f>'Table 1.1'!$I$3</f>
        <v>May 12, 2022 Revised</v>
      </c>
    </row>
    <row r="3" spans="2:9" x14ac:dyDescent="0.35">
      <c r="C3" s="128"/>
      <c r="D3" s="128"/>
      <c r="E3" s="128"/>
      <c r="F3" s="128"/>
      <c r="G3" s="128"/>
      <c r="H3" s="128"/>
    </row>
    <row r="4" spans="2:9" ht="15" thickBot="1" x14ac:dyDescent="0.4">
      <c r="C4" s="128"/>
      <c r="D4" s="128"/>
      <c r="E4" s="128"/>
      <c r="F4" s="128"/>
      <c r="G4" s="128"/>
      <c r="H4" s="128"/>
    </row>
    <row r="5" spans="2:9" ht="30" customHeight="1" x14ac:dyDescent="0.35">
      <c r="C5" s="188" t="s">
        <v>162</v>
      </c>
      <c r="D5" s="128"/>
      <c r="E5" s="188" t="s">
        <v>163</v>
      </c>
      <c r="F5" s="128"/>
      <c r="G5" s="189" t="s">
        <v>164</v>
      </c>
      <c r="H5" s="189" t="s">
        <v>205</v>
      </c>
    </row>
    <row r="6" spans="2:9" ht="15" thickBot="1" x14ac:dyDescent="0.4">
      <c r="B6" s="128" t="s">
        <v>161</v>
      </c>
      <c r="C6" s="190"/>
      <c r="D6" s="128"/>
      <c r="E6" s="190"/>
      <c r="F6" s="128"/>
      <c r="G6" s="191"/>
      <c r="H6" s="191"/>
    </row>
    <row r="8" spans="2:9" x14ac:dyDescent="0.35">
      <c r="B8" s="192" t="s">
        <v>194</v>
      </c>
      <c r="C8" s="133">
        <v>13581.070098363607</v>
      </c>
      <c r="D8" s="133"/>
      <c r="E8" s="133">
        <v>13435.829192331592</v>
      </c>
      <c r="F8" s="133"/>
      <c r="G8" s="133">
        <f>E8-C8</f>
        <v>-145.24090603201512</v>
      </c>
      <c r="H8" s="193"/>
      <c r="I8" s="134"/>
    </row>
    <row r="9" spans="2:9" ht="5.25" customHeight="1" x14ac:dyDescent="0.35">
      <c r="B9" s="136"/>
      <c r="C9" s="137"/>
      <c r="D9" s="137"/>
      <c r="E9" s="137"/>
      <c r="F9" s="137"/>
      <c r="G9" s="137"/>
      <c r="H9" s="137"/>
      <c r="I9" s="134"/>
    </row>
    <row r="10" spans="2:9" x14ac:dyDescent="0.35">
      <c r="B10" s="158" t="s">
        <v>206</v>
      </c>
      <c r="C10" s="137"/>
      <c r="D10" s="137"/>
      <c r="E10" s="137"/>
      <c r="F10" s="137"/>
      <c r="G10" s="137"/>
      <c r="H10" s="137"/>
      <c r="I10" s="134"/>
    </row>
    <row r="11" spans="2:9" x14ac:dyDescent="0.35">
      <c r="B11" s="194" t="s">
        <v>207</v>
      </c>
      <c r="C11" s="142">
        <v>522.88594999999998</v>
      </c>
      <c r="E11" s="142">
        <v>488.20276000000001</v>
      </c>
      <c r="G11" s="142">
        <f>E11-C11</f>
        <v>-34.683189999999968</v>
      </c>
      <c r="H11" s="142" t="s">
        <v>208</v>
      </c>
      <c r="I11" s="134"/>
    </row>
    <row r="12" spans="2:9" x14ac:dyDescent="0.35">
      <c r="B12" s="194" t="s">
        <v>209</v>
      </c>
      <c r="C12" s="142">
        <v>1685.3515</v>
      </c>
      <c r="E12" s="142">
        <v>1683.49622</v>
      </c>
      <c r="G12" s="142">
        <f>E12-C12</f>
        <v>-1.8552799999999934</v>
      </c>
      <c r="H12" s="142" t="s">
        <v>208</v>
      </c>
      <c r="I12" s="134"/>
    </row>
    <row r="13" spans="2:9" x14ac:dyDescent="0.35">
      <c r="B13" s="194" t="s">
        <v>210</v>
      </c>
      <c r="C13" s="142">
        <v>438.99077333333344</v>
      </c>
      <c r="E13" s="142">
        <v>309.87584000000004</v>
      </c>
      <c r="G13" s="142">
        <f>E13-C13</f>
        <v>-129.1149333333334</v>
      </c>
      <c r="H13" s="142" t="s">
        <v>211</v>
      </c>
      <c r="I13" s="134"/>
    </row>
    <row r="14" spans="2:9" x14ac:dyDescent="0.35">
      <c r="B14" s="158" t="s">
        <v>212</v>
      </c>
      <c r="C14" s="142"/>
      <c r="E14" s="142"/>
      <c r="G14" s="142"/>
      <c r="H14" s="142"/>
      <c r="I14" s="134"/>
    </row>
    <row r="15" spans="2:9" x14ac:dyDescent="0.35">
      <c r="B15" s="194" t="s">
        <v>213</v>
      </c>
      <c r="C15" s="142">
        <v>199.65346</v>
      </c>
      <c r="E15" s="142">
        <v>208.73443</v>
      </c>
      <c r="G15" s="142">
        <f>E15-C15</f>
        <v>9.0809700000000078</v>
      </c>
      <c r="H15" s="142" t="s">
        <v>208</v>
      </c>
      <c r="I15" s="134"/>
    </row>
    <row r="16" spans="2:9" x14ac:dyDescent="0.35">
      <c r="B16" s="158" t="s">
        <v>214</v>
      </c>
      <c r="C16" s="142"/>
      <c r="E16" s="142"/>
      <c r="G16" s="142"/>
      <c r="H16" s="142"/>
      <c r="I16" s="134"/>
    </row>
    <row r="17" spans="2:9" x14ac:dyDescent="0.35">
      <c r="B17" s="194" t="s">
        <v>215</v>
      </c>
      <c r="C17" s="142">
        <v>1720.2119610000002</v>
      </c>
      <c r="E17" s="142">
        <v>1276.8707300000001</v>
      </c>
      <c r="G17" s="142">
        <f>E17-C17</f>
        <v>-443.34123100000011</v>
      </c>
      <c r="H17" s="142" t="s">
        <v>216</v>
      </c>
      <c r="I17" s="134"/>
    </row>
    <row r="18" spans="2:9" x14ac:dyDescent="0.35">
      <c r="B18" s="194" t="s">
        <v>217</v>
      </c>
      <c r="C18" s="142">
        <v>198.90237500000001</v>
      </c>
      <c r="E18" s="142">
        <v>149.34634166666663</v>
      </c>
      <c r="G18" s="142">
        <f>E18-C18</f>
        <v>-49.556033333333374</v>
      </c>
      <c r="H18" s="142" t="s">
        <v>208</v>
      </c>
      <c r="I18" s="134"/>
    </row>
    <row r="19" spans="2:9" x14ac:dyDescent="0.35">
      <c r="B19" s="194" t="s">
        <v>218</v>
      </c>
      <c r="C19" s="142">
        <v>1562.0371899705447</v>
      </c>
      <c r="E19" s="142">
        <v>1298.1960144550414</v>
      </c>
      <c r="G19" s="142">
        <f>E19-C19</f>
        <v>-263.84117551550321</v>
      </c>
      <c r="H19" s="142" t="s">
        <v>219</v>
      </c>
      <c r="I19" s="134"/>
    </row>
    <row r="20" spans="2:9" x14ac:dyDescent="0.35">
      <c r="B20" s="194" t="s">
        <v>220</v>
      </c>
      <c r="C20" s="142">
        <v>237.52340333333333</v>
      </c>
      <c r="E20" s="142">
        <v>890.71276250000005</v>
      </c>
      <c r="G20" s="142">
        <f>E20-C20</f>
        <v>653.18935916666669</v>
      </c>
      <c r="H20" s="142" t="s">
        <v>221</v>
      </c>
      <c r="I20" s="134"/>
    </row>
    <row r="21" spans="2:9" x14ac:dyDescent="0.35">
      <c r="B21" s="194" t="s">
        <v>222</v>
      </c>
      <c r="C21" s="142">
        <v>15.773690696121548</v>
      </c>
      <c r="E21" s="142">
        <v>70.670025833333327</v>
      </c>
      <c r="G21" s="142">
        <f>E21-C21</f>
        <v>54.896335137211778</v>
      </c>
      <c r="H21" s="142" t="s">
        <v>223</v>
      </c>
      <c r="I21" s="134"/>
    </row>
    <row r="22" spans="2:9" ht="29" x14ac:dyDescent="0.35">
      <c r="B22" s="194" t="s">
        <v>224</v>
      </c>
      <c r="C22" s="142">
        <v>-79.59684</v>
      </c>
      <c r="E22" s="142">
        <v>43.729402602583463</v>
      </c>
      <c r="G22" s="142">
        <f>E22-C22</f>
        <v>123.32624260258346</v>
      </c>
      <c r="H22" s="195" t="s">
        <v>225</v>
      </c>
      <c r="I22" s="134"/>
    </row>
    <row r="23" spans="2:9" x14ac:dyDescent="0.35">
      <c r="B23" s="158" t="s">
        <v>226</v>
      </c>
      <c r="C23" s="142"/>
      <c r="E23" s="142"/>
      <c r="G23" s="142"/>
      <c r="H23" s="142"/>
      <c r="I23" s="134"/>
    </row>
    <row r="24" spans="2:9" x14ac:dyDescent="0.35">
      <c r="B24" s="194" t="s">
        <v>215</v>
      </c>
      <c r="C24" s="142">
        <v>90.04303800000001</v>
      </c>
      <c r="E24" s="142">
        <v>66.958864615384627</v>
      </c>
      <c r="G24" s="142">
        <f>E24-C24</f>
        <v>-23.084173384615383</v>
      </c>
      <c r="H24" s="142" t="s">
        <v>216</v>
      </c>
      <c r="I24" s="134"/>
    </row>
    <row r="25" spans="2:9" x14ac:dyDescent="0.35">
      <c r="B25" s="194" t="s">
        <v>227</v>
      </c>
      <c r="C25" s="142">
        <v>178.08020444444443</v>
      </c>
      <c r="E25" s="142">
        <v>148.40017037037035</v>
      </c>
      <c r="G25" s="142">
        <f>E25-C25</f>
        <v>-29.680034074074086</v>
      </c>
      <c r="H25" s="142" t="s">
        <v>219</v>
      </c>
      <c r="I25" s="134"/>
    </row>
    <row r="26" spans="2:9" x14ac:dyDescent="0.35">
      <c r="B26" s="158" t="s">
        <v>228</v>
      </c>
      <c r="C26" s="142">
        <v>530.13064389285728</v>
      </c>
      <c r="E26" s="142">
        <v>526.32916614285716</v>
      </c>
      <c r="G26" s="142">
        <f>E26-C26</f>
        <v>-3.8014777500001173</v>
      </c>
      <c r="H26" s="142" t="s">
        <v>208</v>
      </c>
      <c r="I26" s="134"/>
    </row>
    <row r="27" spans="2:9" x14ac:dyDescent="0.35">
      <c r="B27" s="158" t="s">
        <v>229</v>
      </c>
      <c r="C27" s="142"/>
      <c r="E27" s="142"/>
      <c r="G27" s="142"/>
      <c r="H27" s="142"/>
      <c r="I27" s="134"/>
    </row>
    <row r="28" spans="2:9" x14ac:dyDescent="0.35">
      <c r="B28" s="194" t="s">
        <v>230</v>
      </c>
      <c r="C28" s="142">
        <v>212.64271600000001</v>
      </c>
      <c r="E28" s="142">
        <v>190.90380000000002</v>
      </c>
      <c r="G28" s="142">
        <f>E28-C28</f>
        <v>-21.738915999999989</v>
      </c>
      <c r="H28" s="142" t="s">
        <v>231</v>
      </c>
      <c r="I28" s="134"/>
    </row>
    <row r="29" spans="2:9" x14ac:dyDescent="0.35">
      <c r="B29" s="194" t="s">
        <v>232</v>
      </c>
      <c r="C29" s="142">
        <v>558.92580800000019</v>
      </c>
      <c r="E29" s="142">
        <v>548.6729802857144</v>
      </c>
      <c r="G29" s="142">
        <f>E29-C29</f>
        <v>-10.252827714285786</v>
      </c>
      <c r="H29" s="142" t="s">
        <v>208</v>
      </c>
      <c r="I29" s="134"/>
    </row>
    <row r="30" spans="2:9" x14ac:dyDescent="0.35">
      <c r="B30" s="158" t="s">
        <v>233</v>
      </c>
      <c r="C30" s="142">
        <v>430.95156730707083</v>
      </c>
      <c r="E30" s="142">
        <v>455.41703397373743</v>
      </c>
      <c r="G30" s="142">
        <f>E30-C30</f>
        <v>24.4654666666666</v>
      </c>
      <c r="H30" s="142" t="s">
        <v>208</v>
      </c>
      <c r="I30" s="134"/>
    </row>
    <row r="31" spans="2:9" x14ac:dyDescent="0.35">
      <c r="B31" s="194"/>
      <c r="C31" s="142"/>
      <c r="E31" s="142"/>
      <c r="G31" s="142"/>
      <c r="H31" s="142"/>
      <c r="I31" s="134"/>
    </row>
    <row r="32" spans="2:9" x14ac:dyDescent="0.35">
      <c r="B32" s="194"/>
      <c r="C32" s="142"/>
      <c r="E32" s="142"/>
      <c r="G32" s="142"/>
      <c r="H32" s="142"/>
      <c r="I32" s="134"/>
    </row>
    <row r="33" spans="2:9" x14ac:dyDescent="0.35">
      <c r="B33" s="194"/>
      <c r="C33" s="142"/>
      <c r="E33" s="142"/>
      <c r="G33" s="142"/>
      <c r="H33" s="142"/>
      <c r="I33" s="134"/>
    </row>
    <row r="34" spans="2:9" x14ac:dyDescent="0.35">
      <c r="B34" s="194"/>
      <c r="C34" s="142"/>
      <c r="E34" s="142"/>
      <c r="G34" s="142"/>
      <c r="H34" s="142"/>
      <c r="I34" s="134"/>
    </row>
    <row r="35" spans="2:9" x14ac:dyDescent="0.35">
      <c r="B35" s="136"/>
      <c r="C35" s="137"/>
      <c r="D35" s="137"/>
      <c r="E35" s="137"/>
      <c r="F35" s="137"/>
      <c r="G35" s="137"/>
      <c r="H35" s="137"/>
      <c r="I35" s="134"/>
    </row>
  </sheetData>
  <mergeCells count="4">
    <mergeCell ref="C5:C6"/>
    <mergeCell ref="E5:E6"/>
    <mergeCell ref="G5:G6"/>
    <mergeCell ref="H5:H6"/>
  </mergeCells>
  <pageMargins left="0.70866141732283472" right="0.70866141732283472" top="0.74803149606299213" bottom="0.74803149606299213" header="0.31496062992125984" footer="0.31496062992125984"/>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6D07-4076-4987-A582-AA5CAFB6E368}">
  <sheetPr>
    <tabColor theme="6" tint="0.79998168889431442"/>
    <pageSetUpPr fitToPage="1"/>
  </sheetPr>
  <dimension ref="B1:K18"/>
  <sheetViews>
    <sheetView view="pageBreakPreview" zoomScaleNormal="100" zoomScaleSheetLayoutView="100" workbookViewId="0">
      <selection activeCell="H2" sqref="H2"/>
    </sheetView>
  </sheetViews>
  <sheetFormatPr defaultColWidth="9.08984375" defaultRowHeight="14.5" x14ac:dyDescent="0.35"/>
  <cols>
    <col min="1" max="1" width="9.08984375" style="127"/>
    <col min="2" max="2" width="35.26953125" style="127" customWidth="1"/>
    <col min="3" max="3" width="12.36328125" style="127" customWidth="1"/>
    <col min="4" max="5" width="14.26953125" style="127" customWidth="1"/>
    <col min="6" max="6" width="11.90625" style="127" customWidth="1"/>
    <col min="7" max="7" width="9.81640625" style="127" customWidth="1"/>
    <col min="8" max="8" width="13" style="127" customWidth="1"/>
    <col min="9" max="9" width="6.6328125" style="127" customWidth="1"/>
    <col min="10" max="10" width="10.54296875" style="127" bestFit="1" customWidth="1"/>
    <col min="11" max="11" width="13.36328125" style="127" bestFit="1" customWidth="1"/>
    <col min="12" max="12" width="10.54296875" style="127" bestFit="1" customWidth="1"/>
    <col min="13" max="13" width="9.08984375" style="127"/>
    <col min="14" max="14" width="9.54296875" style="127" bestFit="1" customWidth="1"/>
    <col min="15" max="18" width="9.08984375" style="127"/>
    <col min="19" max="19" width="10.54296875" style="127" bestFit="1" customWidth="1"/>
    <col min="20" max="20" width="13.453125" style="127" bestFit="1" customWidth="1"/>
    <col min="21" max="22" width="9.54296875" style="127" bestFit="1" customWidth="1"/>
    <col min="23" max="23" width="3.6328125" style="127" customWidth="1"/>
    <col min="24" max="24" width="9.36328125" style="127" bestFit="1" customWidth="1"/>
    <col min="25" max="16384" width="9.08984375" style="127"/>
  </cols>
  <sheetData>
    <row r="1" spans="2:11" x14ac:dyDescent="0.35">
      <c r="B1" s="187" t="s">
        <v>234</v>
      </c>
      <c r="C1" s="126"/>
      <c r="D1" s="126"/>
      <c r="E1" s="126"/>
      <c r="F1" s="126"/>
      <c r="G1" s="126"/>
      <c r="H1" s="126"/>
    </row>
    <row r="2" spans="2:11" x14ac:dyDescent="0.35">
      <c r="C2" s="126"/>
      <c r="D2" s="126"/>
      <c r="E2" s="126"/>
      <c r="F2" s="126"/>
      <c r="G2" s="126"/>
      <c r="H2" s="276" t="str">
        <f>'Table 1.1'!$I$3</f>
        <v>May 12, 2022 Revised</v>
      </c>
    </row>
    <row r="3" spans="2:11" ht="15" thickBot="1" x14ac:dyDescent="0.4">
      <c r="C3" s="128"/>
      <c r="D3" s="128"/>
      <c r="E3" s="128"/>
      <c r="F3" s="128"/>
      <c r="G3" s="128"/>
      <c r="H3" s="128"/>
    </row>
    <row r="4" spans="2:11" ht="89" customHeight="1" thickBot="1" x14ac:dyDescent="0.4">
      <c r="B4" s="196" t="s">
        <v>161</v>
      </c>
      <c r="C4" s="197" t="s">
        <v>235</v>
      </c>
      <c r="D4" s="197" t="s">
        <v>236</v>
      </c>
      <c r="E4" s="197" t="s">
        <v>237</v>
      </c>
      <c r="F4" s="197" t="s">
        <v>238</v>
      </c>
      <c r="G4" s="197" t="s">
        <v>239</v>
      </c>
      <c r="H4" s="197" t="s">
        <v>240</v>
      </c>
    </row>
    <row r="5" spans="2:11" ht="15" thickBot="1" x14ac:dyDescent="0.4">
      <c r="B5" s="198"/>
      <c r="C5" s="197" t="s">
        <v>9</v>
      </c>
      <c r="D5" s="197" t="s">
        <v>20</v>
      </c>
      <c r="E5" s="197" t="s">
        <v>241</v>
      </c>
      <c r="F5" s="197" t="s">
        <v>242</v>
      </c>
      <c r="G5" s="197" t="s">
        <v>243</v>
      </c>
      <c r="H5" s="197" t="s">
        <v>244</v>
      </c>
    </row>
    <row r="6" spans="2:11" x14ac:dyDescent="0.35">
      <c r="B6" s="198"/>
      <c r="C6" s="198"/>
      <c r="D6" s="198"/>
      <c r="E6" s="199"/>
      <c r="F6" s="199"/>
      <c r="G6" s="199"/>
      <c r="H6" s="199"/>
    </row>
    <row r="7" spans="2:11" x14ac:dyDescent="0.35">
      <c r="B7" s="196" t="s">
        <v>220</v>
      </c>
      <c r="C7" s="198"/>
      <c r="D7" s="198"/>
      <c r="E7" s="199"/>
      <c r="F7" s="199"/>
      <c r="G7" s="199"/>
      <c r="H7" s="199"/>
    </row>
    <row r="8" spans="2:11" x14ac:dyDescent="0.35">
      <c r="B8" s="198" t="s">
        <v>245</v>
      </c>
      <c r="C8" s="200">
        <v>10688.55315</v>
      </c>
      <c r="D8" s="200">
        <v>326.45910686453578</v>
      </c>
      <c r="E8" s="200">
        <v>1469.0659808904109</v>
      </c>
      <c r="F8" s="200">
        <f>E8-D8</f>
        <v>1142.6068740258752</v>
      </c>
      <c r="G8" s="200">
        <f>2031-2021</f>
        <v>10</v>
      </c>
      <c r="H8" s="200">
        <f>F8/G8</f>
        <v>114.26068740258752</v>
      </c>
    </row>
    <row r="9" spans="2:11" x14ac:dyDescent="0.35">
      <c r="B9" s="198" t="s">
        <v>246</v>
      </c>
      <c r="C9" s="201">
        <v>10688.55315</v>
      </c>
      <c r="D9" s="201">
        <v>1469.0659807254794</v>
      </c>
      <c r="E9" s="201">
        <v>1469.0659808904109</v>
      </c>
      <c r="F9" s="201">
        <f>E9-D9</f>
        <v>1.649314071983099E-7</v>
      </c>
      <c r="G9" s="201">
        <f>G8</f>
        <v>10</v>
      </c>
      <c r="H9" s="201">
        <f>F9/G9</f>
        <v>1.6493140719830991E-8</v>
      </c>
    </row>
    <row r="10" spans="2:11" x14ac:dyDescent="0.35">
      <c r="B10" s="198" t="s">
        <v>247</v>
      </c>
      <c r="C10" s="200">
        <f>C8-C9</f>
        <v>0</v>
      </c>
      <c r="D10" s="200">
        <f>D8-D9</f>
        <v>-1142.6068738609438</v>
      </c>
      <c r="E10" s="200">
        <f>E8-E9</f>
        <v>0</v>
      </c>
      <c r="F10" s="200">
        <f>F8-F9</f>
        <v>1142.6068738609438</v>
      </c>
      <c r="G10" s="200"/>
      <c r="H10" s="200">
        <f>H8-H9</f>
        <v>114.26068738609438</v>
      </c>
    </row>
    <row r="13" spans="2:11" x14ac:dyDescent="0.35">
      <c r="B13" s="196" t="s">
        <v>222</v>
      </c>
      <c r="C13" s="198"/>
      <c r="D13" s="198"/>
      <c r="E13" s="199"/>
      <c r="F13" s="199"/>
      <c r="G13" s="199"/>
      <c r="H13" s="199"/>
    </row>
    <row r="14" spans="2:11" x14ac:dyDescent="0.35">
      <c r="B14" s="198" t="s">
        <v>248</v>
      </c>
      <c r="C14" s="200">
        <v>848.04031000000009</v>
      </c>
      <c r="D14" s="200">
        <v>25.901586332825982</v>
      </c>
      <c r="E14" s="200">
        <v>116.55713849771689</v>
      </c>
      <c r="F14" s="200">
        <f>E14-D14</f>
        <v>90.655552164890906</v>
      </c>
      <c r="G14" s="200">
        <f>2031-2021</f>
        <v>10</v>
      </c>
      <c r="H14" s="200">
        <f>F14/G14</f>
        <v>9.0655552164890914</v>
      </c>
      <c r="K14" s="200"/>
    </row>
    <row r="15" spans="2:11" x14ac:dyDescent="0.35">
      <c r="B15" s="198" t="s">
        <v>246</v>
      </c>
      <c r="C15" s="201">
        <v>848.04031000000009</v>
      </c>
      <c r="D15" s="201">
        <v>116.55713849771689</v>
      </c>
      <c r="E15" s="201">
        <v>116.55713849771689</v>
      </c>
      <c r="F15" s="201">
        <f>E15-D15</f>
        <v>0</v>
      </c>
      <c r="G15" s="201">
        <f>G14</f>
        <v>10</v>
      </c>
      <c r="H15" s="201">
        <f>F15/G15</f>
        <v>0</v>
      </c>
      <c r="K15" s="200"/>
    </row>
    <row r="16" spans="2:11" x14ac:dyDescent="0.35">
      <c r="B16" s="198" t="s">
        <v>247</v>
      </c>
      <c r="C16" s="200">
        <f>C14-C15</f>
        <v>0</v>
      </c>
      <c r="D16" s="200">
        <f>D14-D15</f>
        <v>-90.655552164890906</v>
      </c>
      <c r="E16" s="200">
        <f>E14-E15</f>
        <v>0</v>
      </c>
      <c r="F16" s="200">
        <f>F14-F15</f>
        <v>90.655552164890906</v>
      </c>
      <c r="G16" s="200"/>
      <c r="H16" s="200">
        <f>H14-H15</f>
        <v>9.0655552164890914</v>
      </c>
      <c r="K16" s="200"/>
    </row>
    <row r="17" spans="11:11" x14ac:dyDescent="0.35">
      <c r="K17" s="200"/>
    </row>
    <row r="18" spans="11:11" x14ac:dyDescent="0.35">
      <c r="K18" s="200"/>
    </row>
  </sheetData>
  <pageMargins left="0.70866141732283472" right="0.70866141732283472" top="0.74803149606299213" bottom="0.74803149606299213" header="0.31496062992125984" footer="0.31496062992125984"/>
  <pageSetup scale="96"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E287-BBA2-417F-8D34-68CFFE289D08}">
  <sheetPr>
    <pageSetUpPr fitToPage="1"/>
  </sheetPr>
  <dimension ref="A1:O88"/>
  <sheetViews>
    <sheetView showGridLines="0" view="pageBreakPreview" zoomScale="90" zoomScaleNormal="80" zoomScaleSheetLayoutView="90" workbookViewId="0"/>
  </sheetViews>
  <sheetFormatPr defaultColWidth="9.08984375" defaultRowHeight="14" x14ac:dyDescent="0.3"/>
  <cols>
    <col min="1" max="1" width="5.54296875" style="202" customWidth="1"/>
    <col min="2" max="2" width="5" style="202" customWidth="1"/>
    <col min="3" max="3" width="26.08984375" style="202" customWidth="1"/>
    <col min="4" max="4" width="77.90625" style="202" customWidth="1"/>
    <col min="5" max="7" width="15.08984375" style="202" customWidth="1"/>
    <col min="8" max="8" width="11.90625" style="202" customWidth="1"/>
    <col min="9" max="9" width="53" style="204" customWidth="1"/>
    <col min="10" max="10" width="9.08984375" style="202"/>
    <col min="11" max="11" width="10.7265625" style="202" customWidth="1"/>
    <col min="12" max="12" width="12.1796875" style="202" customWidth="1"/>
    <col min="13" max="13" width="18.90625" style="202" customWidth="1"/>
    <col min="14" max="16384" width="9.08984375" style="202"/>
  </cols>
  <sheetData>
    <row r="1" spans="1:11" ht="14.5" x14ac:dyDescent="0.3">
      <c r="D1" s="203" t="s">
        <v>249</v>
      </c>
      <c r="I1" s="276" t="str">
        <f>'Table 1.1'!$I$3</f>
        <v>May 12, 2022 Revised</v>
      </c>
    </row>
    <row r="2" spans="1:11" x14ac:dyDescent="0.3">
      <c r="B2" s="203"/>
    </row>
    <row r="3" spans="1:11" x14ac:dyDescent="0.3">
      <c r="B3" s="203"/>
      <c r="D3" s="203"/>
      <c r="E3" s="205">
        <v>2019</v>
      </c>
      <c r="F3" s="205">
        <v>2020</v>
      </c>
      <c r="G3" s="205">
        <v>2021</v>
      </c>
    </row>
    <row r="4" spans="1:11" x14ac:dyDescent="0.3">
      <c r="C4" s="205" t="s">
        <v>250</v>
      </c>
      <c r="E4" s="206"/>
      <c r="F4" s="206"/>
      <c r="G4" s="206"/>
      <c r="I4" s="207" t="s">
        <v>97</v>
      </c>
    </row>
    <row r="5" spans="1:11" ht="14.25" customHeight="1" x14ac:dyDescent="0.3">
      <c r="A5" s="208"/>
      <c r="B5" s="208"/>
      <c r="C5" s="209" t="s">
        <v>251</v>
      </c>
      <c r="D5" s="202" t="s">
        <v>252</v>
      </c>
      <c r="E5" s="210">
        <v>26.332999999999998</v>
      </c>
      <c r="F5" s="210">
        <v>26.332999999999998</v>
      </c>
      <c r="G5" s="210">
        <v>20.506710312413048</v>
      </c>
      <c r="H5" s="202" t="s">
        <v>253</v>
      </c>
      <c r="I5" s="211" t="s">
        <v>254</v>
      </c>
    </row>
    <row r="6" spans="1:11" x14ac:dyDescent="0.3">
      <c r="C6" s="209" t="s">
        <v>255</v>
      </c>
      <c r="D6" s="202" t="s">
        <v>256</v>
      </c>
      <c r="E6" s="210">
        <v>14.667999999999999</v>
      </c>
      <c r="F6" s="210">
        <v>14.667999999999999</v>
      </c>
      <c r="G6" s="210">
        <v>18.136250357142856</v>
      </c>
      <c r="H6" s="202" t="s">
        <v>253</v>
      </c>
      <c r="I6" s="211"/>
    </row>
    <row r="7" spans="1:11" x14ac:dyDescent="0.3">
      <c r="C7" s="209" t="s">
        <v>257</v>
      </c>
      <c r="D7" s="202" t="s">
        <v>258</v>
      </c>
      <c r="E7" s="212">
        <v>420264.91230784886</v>
      </c>
      <c r="F7" s="212">
        <v>420264.91230784886</v>
      </c>
      <c r="G7" s="212">
        <v>538726.08366088604</v>
      </c>
      <c r="H7" s="202" t="s">
        <v>147</v>
      </c>
      <c r="I7" s="213"/>
    </row>
    <row r="8" spans="1:11" x14ac:dyDescent="0.3">
      <c r="C8" s="209" t="s">
        <v>259</v>
      </c>
      <c r="D8" s="202" t="s">
        <v>260</v>
      </c>
      <c r="E8" s="212">
        <v>16355.21807538836</v>
      </c>
      <c r="F8" s="212">
        <v>16355.21807538836</v>
      </c>
      <c r="G8" s="212">
        <v>85929.884484656504</v>
      </c>
      <c r="H8" s="202" t="s">
        <v>147</v>
      </c>
      <c r="I8" s="213"/>
    </row>
    <row r="9" spans="1:11" ht="6.65" customHeight="1" x14ac:dyDescent="0.3">
      <c r="H9" s="210"/>
    </row>
    <row r="10" spans="1:11" x14ac:dyDescent="0.3">
      <c r="B10" s="208" t="s">
        <v>261</v>
      </c>
    </row>
    <row r="11" spans="1:11" ht="6.65" customHeight="1" x14ac:dyDescent="0.3"/>
    <row r="12" spans="1:11" x14ac:dyDescent="0.3">
      <c r="B12" s="203"/>
      <c r="C12" s="209"/>
      <c r="D12" s="214" t="s">
        <v>262</v>
      </c>
      <c r="E12" s="215"/>
      <c r="F12" s="215"/>
      <c r="G12" s="215"/>
    </row>
    <row r="13" spans="1:11" ht="6.75" customHeight="1" x14ac:dyDescent="0.3">
      <c r="B13" s="203"/>
      <c r="C13" s="209"/>
      <c r="D13" s="209"/>
      <c r="E13" s="215"/>
      <c r="F13" s="215"/>
      <c r="G13" s="215"/>
    </row>
    <row r="14" spans="1:11" x14ac:dyDescent="0.3">
      <c r="B14" s="203"/>
      <c r="C14" s="209" t="s">
        <v>263</v>
      </c>
      <c r="D14" s="202" t="s">
        <v>264</v>
      </c>
      <c r="E14" s="215">
        <v>440675.93235256959</v>
      </c>
      <c r="F14" s="215">
        <v>504792.97096687835</v>
      </c>
      <c r="G14" s="215">
        <v>528255.93644263386</v>
      </c>
      <c r="H14" s="202" t="s">
        <v>147</v>
      </c>
      <c r="I14" s="204" t="s">
        <v>265</v>
      </c>
      <c r="K14" s="216"/>
    </row>
    <row r="15" spans="1:11" x14ac:dyDescent="0.3">
      <c r="B15" s="203"/>
      <c r="C15" s="209" t="s">
        <v>266</v>
      </c>
      <c r="D15" s="202" t="s">
        <v>267</v>
      </c>
      <c r="E15" s="217">
        <v>4963.5179999999991</v>
      </c>
      <c r="F15" s="217">
        <v>5033.6640000000007</v>
      </c>
      <c r="G15" s="217">
        <v>9843.116</v>
      </c>
      <c r="H15" s="202" t="s">
        <v>147</v>
      </c>
      <c r="I15" s="204" t="s">
        <v>265</v>
      </c>
      <c r="K15" s="216"/>
    </row>
    <row r="16" spans="1:11" ht="6.75" customHeight="1" x14ac:dyDescent="0.3">
      <c r="B16" s="203"/>
      <c r="C16" s="209"/>
      <c r="E16" s="215"/>
      <c r="F16" s="215"/>
      <c r="G16" s="215"/>
    </row>
    <row r="17" spans="2:13" x14ac:dyDescent="0.3">
      <c r="B17" s="203"/>
      <c r="C17" s="209" t="s">
        <v>268</v>
      </c>
      <c r="D17" s="202" t="s">
        <v>269</v>
      </c>
      <c r="E17" s="215">
        <f>SUM(E14:E15)</f>
        <v>445639.45035256958</v>
      </c>
      <c r="F17" s="215">
        <f>SUM(F14:F15)</f>
        <v>509826.63496687834</v>
      </c>
      <c r="G17" s="215">
        <f>SUM(G14:G15)</f>
        <v>538099.0524426339</v>
      </c>
      <c r="H17" s="202" t="s">
        <v>147</v>
      </c>
      <c r="K17" s="216"/>
      <c r="L17" s="216"/>
      <c r="M17" s="216"/>
    </row>
    <row r="18" spans="2:13" ht="6.75" customHeight="1" x14ac:dyDescent="0.3">
      <c r="B18" s="203"/>
      <c r="C18" s="209"/>
      <c r="E18" s="215"/>
      <c r="F18" s="215"/>
      <c r="G18" s="215"/>
    </row>
    <row r="19" spans="2:13" x14ac:dyDescent="0.3">
      <c r="B19" s="203"/>
      <c r="C19" s="209"/>
      <c r="D19" s="202" t="s">
        <v>270</v>
      </c>
      <c r="E19" s="215"/>
      <c r="F19" s="215"/>
      <c r="G19" s="215"/>
    </row>
    <row r="20" spans="2:13" ht="15" customHeight="1" x14ac:dyDescent="0.3">
      <c r="B20" s="203"/>
      <c r="C20" s="209" t="s">
        <v>271</v>
      </c>
      <c r="D20" s="218" t="s">
        <v>272</v>
      </c>
      <c r="E20" s="215">
        <f>E15</f>
        <v>4963.5179999999991</v>
      </c>
      <c r="F20" s="215">
        <f>F15</f>
        <v>5033.6640000000007</v>
      </c>
      <c r="G20" s="212">
        <f>G15</f>
        <v>9843.116</v>
      </c>
      <c r="H20" s="202" t="s">
        <v>147</v>
      </c>
      <c r="I20" s="204" t="s">
        <v>265</v>
      </c>
    </row>
    <row r="21" spans="2:13" x14ac:dyDescent="0.3">
      <c r="B21" s="203"/>
      <c r="C21" s="209" t="s">
        <v>273</v>
      </c>
      <c r="D21" s="218" t="s">
        <v>274</v>
      </c>
      <c r="E21" s="215">
        <f>E14-E22-E34</f>
        <v>370818.30052256957</v>
      </c>
      <c r="F21" s="215">
        <f>F14-F22-F34</f>
        <v>435355.65487687837</v>
      </c>
      <c r="G21" s="215">
        <f>G14-G22-G34</f>
        <v>488119.68011963385</v>
      </c>
      <c r="H21" s="202" t="s">
        <v>147</v>
      </c>
      <c r="I21" s="204" t="s">
        <v>275</v>
      </c>
      <c r="M21" s="215"/>
    </row>
    <row r="22" spans="2:13" x14ac:dyDescent="0.3">
      <c r="B22" s="203"/>
      <c r="C22" s="219" t="s">
        <v>276</v>
      </c>
      <c r="D22" s="220" t="s">
        <v>277</v>
      </c>
      <c r="E22" s="221">
        <f>E23+E24</f>
        <v>69857.631829999998</v>
      </c>
      <c r="F22" s="221">
        <f>F23+F24</f>
        <v>69437.316090000008</v>
      </c>
      <c r="G22" s="221">
        <f>G23+G24</f>
        <v>40133.800340000002</v>
      </c>
      <c r="H22" s="202" t="s">
        <v>147</v>
      </c>
      <c r="I22" s="204" t="s">
        <v>265</v>
      </c>
      <c r="M22" s="215"/>
    </row>
    <row r="23" spans="2:13" ht="14.5" x14ac:dyDescent="0.35">
      <c r="B23" s="203"/>
      <c r="C23" s="219"/>
      <c r="D23" s="222" t="s">
        <v>278</v>
      </c>
      <c r="E23" s="221">
        <v>3793.1318299999998</v>
      </c>
      <c r="F23" s="221">
        <v>21723.316090000004</v>
      </c>
      <c r="G23" s="221">
        <v>18588.40034</v>
      </c>
      <c r="H23" s="202" t="s">
        <v>147</v>
      </c>
      <c r="I23" s="204" t="s">
        <v>265</v>
      </c>
      <c r="M23" s="215"/>
    </row>
    <row r="24" spans="2:13" ht="14.5" x14ac:dyDescent="0.35">
      <c r="B24" s="203"/>
      <c r="C24" s="219"/>
      <c r="D24" s="222" t="s">
        <v>279</v>
      </c>
      <c r="E24" s="215">
        <v>66064.5</v>
      </c>
      <c r="F24" s="215">
        <v>47714.000000000007</v>
      </c>
      <c r="G24" s="215">
        <v>21545.4</v>
      </c>
      <c r="H24" s="202" t="s">
        <v>147</v>
      </c>
      <c r="I24" s="204" t="s">
        <v>265</v>
      </c>
      <c r="M24" s="215"/>
    </row>
    <row r="25" spans="2:13" ht="6" customHeight="1" x14ac:dyDescent="0.35">
      <c r="B25" s="203"/>
      <c r="C25" s="219"/>
      <c r="D25" s="222"/>
      <c r="E25" s="215"/>
      <c r="F25" s="215"/>
      <c r="G25" s="215"/>
      <c r="M25" s="215"/>
    </row>
    <row r="26" spans="2:13" ht="14.5" x14ac:dyDescent="0.35">
      <c r="B26" s="203"/>
      <c r="C26" s="209" t="s">
        <v>280</v>
      </c>
      <c r="D26" s="223" t="s">
        <v>281</v>
      </c>
      <c r="E26" s="221">
        <f>E27+E28</f>
        <v>1653.1</v>
      </c>
      <c r="F26" s="221">
        <f>F27+F28</f>
        <v>71.372065599999999</v>
      </c>
      <c r="G26" s="221">
        <f>G27+G28</f>
        <v>527.17435148105665</v>
      </c>
      <c r="H26" s="202" t="s">
        <v>147</v>
      </c>
      <c r="I26" s="204" t="s">
        <v>265</v>
      </c>
      <c r="M26" s="215"/>
    </row>
    <row r="27" spans="2:13" ht="14.5" x14ac:dyDescent="0.35">
      <c r="B27" s="203"/>
      <c r="C27" s="209" t="s">
        <v>282</v>
      </c>
      <c r="D27" s="222" t="s">
        <v>278</v>
      </c>
      <c r="E27" s="215">
        <f>767.3+715</f>
        <v>1482.3</v>
      </c>
      <c r="F27" s="215">
        <v>71.372065599999999</v>
      </c>
      <c r="G27" s="215">
        <v>466.3</v>
      </c>
      <c r="H27" s="202" t="s">
        <v>147</v>
      </c>
      <c r="I27" s="204" t="s">
        <v>265</v>
      </c>
      <c r="M27" s="215"/>
    </row>
    <row r="28" spans="2:13" ht="14.5" x14ac:dyDescent="0.35">
      <c r="B28" s="203"/>
      <c r="C28" s="209" t="s">
        <v>283</v>
      </c>
      <c r="D28" s="222" t="s">
        <v>279</v>
      </c>
      <c r="E28" s="215">
        <v>170.8</v>
      </c>
      <c r="F28" s="215">
        <v>0</v>
      </c>
      <c r="G28" s="215">
        <v>60.874351481056628</v>
      </c>
      <c r="H28" s="202" t="s">
        <v>147</v>
      </c>
      <c r="I28" s="204" t="s">
        <v>265</v>
      </c>
      <c r="M28" s="215"/>
    </row>
    <row r="29" spans="2:13" ht="6" customHeight="1" x14ac:dyDescent="0.35">
      <c r="B29" s="203"/>
      <c r="C29" s="209"/>
      <c r="D29" s="222"/>
      <c r="E29" s="215"/>
      <c r="F29" s="215"/>
      <c r="G29" s="215"/>
      <c r="M29" s="215"/>
    </row>
    <row r="30" spans="2:13" ht="14.5" x14ac:dyDescent="0.35">
      <c r="B30" s="203"/>
      <c r="C30" s="209" t="s">
        <v>284</v>
      </c>
      <c r="D30" s="223" t="s">
        <v>285</v>
      </c>
      <c r="E30" s="221">
        <f t="shared" ref="E30:G32" si="0">E22-E26</f>
        <v>68204.531829999993</v>
      </c>
      <c r="F30" s="221">
        <f t="shared" si="0"/>
        <v>69365.944024400014</v>
      </c>
      <c r="G30" s="221">
        <f t="shared" si="0"/>
        <v>39606.625988518943</v>
      </c>
      <c r="H30" s="202" t="s">
        <v>147</v>
      </c>
      <c r="I30" s="204" t="s">
        <v>265</v>
      </c>
      <c r="M30" s="215"/>
    </row>
    <row r="31" spans="2:13" ht="14.5" x14ac:dyDescent="0.35">
      <c r="B31" s="203"/>
      <c r="C31" s="209" t="s">
        <v>286</v>
      </c>
      <c r="D31" s="222" t="s">
        <v>278</v>
      </c>
      <c r="E31" s="215">
        <f t="shared" si="0"/>
        <v>2310.8318300000001</v>
      </c>
      <c r="F31" s="215">
        <f t="shared" si="0"/>
        <v>21651.944024400003</v>
      </c>
      <c r="G31" s="215">
        <f t="shared" si="0"/>
        <v>18122.100340000001</v>
      </c>
      <c r="H31" s="202" t="s">
        <v>147</v>
      </c>
      <c r="I31" s="204" t="s">
        <v>265</v>
      </c>
      <c r="M31" s="215"/>
    </row>
    <row r="32" spans="2:13" ht="14.5" x14ac:dyDescent="0.35">
      <c r="B32" s="203"/>
      <c r="C32" s="209" t="s">
        <v>287</v>
      </c>
      <c r="D32" s="222" t="s">
        <v>279</v>
      </c>
      <c r="E32" s="215">
        <f t="shared" si="0"/>
        <v>65893.7</v>
      </c>
      <c r="F32" s="215">
        <f t="shared" si="0"/>
        <v>47714.000000000007</v>
      </c>
      <c r="G32" s="215">
        <f t="shared" si="0"/>
        <v>21484.525648518946</v>
      </c>
      <c r="H32" s="202" t="s">
        <v>147</v>
      </c>
      <c r="I32" s="204" t="s">
        <v>265</v>
      </c>
      <c r="M32" s="215"/>
    </row>
    <row r="33" spans="2:15" ht="14.5" x14ac:dyDescent="0.35">
      <c r="B33" s="203"/>
      <c r="C33" s="209" t="s">
        <v>288</v>
      </c>
      <c r="D33" s="222" t="s">
        <v>289</v>
      </c>
      <c r="E33" s="224">
        <f>E31/E30</f>
        <v>3.3880913305874685E-2</v>
      </c>
      <c r="F33" s="224">
        <f>F31/F30</f>
        <v>0.31214083984474805</v>
      </c>
      <c r="G33" s="224">
        <f>G31/G30</f>
        <v>0.45755223747797108</v>
      </c>
      <c r="M33" s="215"/>
    </row>
    <row r="34" spans="2:15" x14ac:dyDescent="0.3">
      <c r="B34" s="203"/>
      <c r="C34" s="209" t="s">
        <v>290</v>
      </c>
      <c r="D34" s="218" t="s">
        <v>291</v>
      </c>
      <c r="E34" s="225">
        <f>E39</f>
        <v>0</v>
      </c>
      <c r="F34" s="225">
        <f>F39</f>
        <v>0</v>
      </c>
      <c r="G34" s="225">
        <v>2.4559830000000002</v>
      </c>
      <c r="H34" s="202" t="s">
        <v>147</v>
      </c>
      <c r="I34" s="204" t="s">
        <v>265</v>
      </c>
      <c r="M34" s="215"/>
    </row>
    <row r="35" spans="2:15" x14ac:dyDescent="0.3">
      <c r="B35" s="203"/>
      <c r="C35" s="209" t="s">
        <v>292</v>
      </c>
      <c r="D35" s="202" t="s">
        <v>269</v>
      </c>
      <c r="E35" s="226">
        <f>E20+E21+E22+E34</f>
        <v>445639.45035256958</v>
      </c>
      <c r="F35" s="226">
        <f>F20+F21+F22+F34</f>
        <v>509826.63496687834</v>
      </c>
      <c r="G35" s="226">
        <f>G20+G21+G22+G34</f>
        <v>538099.05244263378</v>
      </c>
      <c r="H35" s="202" t="s">
        <v>147</v>
      </c>
      <c r="M35" s="215"/>
    </row>
    <row r="36" spans="2:15" ht="6.75" customHeight="1" x14ac:dyDescent="0.3">
      <c r="B36" s="203"/>
      <c r="C36" s="209"/>
      <c r="E36" s="226"/>
      <c r="F36" s="226"/>
      <c r="G36" s="226"/>
      <c r="M36" s="215"/>
    </row>
    <row r="37" spans="2:15" x14ac:dyDescent="0.3">
      <c r="B37" s="203"/>
      <c r="C37" s="209"/>
      <c r="D37" s="202" t="s">
        <v>293</v>
      </c>
      <c r="E37" s="226"/>
      <c r="F37" s="226"/>
      <c r="G37" s="226"/>
      <c r="M37" s="215"/>
    </row>
    <row r="38" spans="2:15" x14ac:dyDescent="0.3">
      <c r="B38" s="203"/>
      <c r="C38" s="227" t="s">
        <v>294</v>
      </c>
      <c r="D38" s="218" t="s">
        <v>295</v>
      </c>
      <c r="E38" s="228">
        <v>8391</v>
      </c>
      <c r="F38" s="228">
        <f>E38</f>
        <v>8391</v>
      </c>
      <c r="G38" s="229">
        <v>8730</v>
      </c>
      <c r="H38" s="230" t="s">
        <v>147</v>
      </c>
      <c r="I38" s="231" t="s">
        <v>296</v>
      </c>
      <c r="M38" s="215"/>
    </row>
    <row r="39" spans="2:15" x14ac:dyDescent="0.3">
      <c r="B39" s="203"/>
      <c r="C39" s="209" t="s">
        <v>297</v>
      </c>
      <c r="D39" s="218" t="s">
        <v>298</v>
      </c>
      <c r="E39" s="225">
        <v>0</v>
      </c>
      <c r="F39" s="225">
        <v>0</v>
      </c>
      <c r="G39" s="225">
        <f>G34</f>
        <v>2.4559830000000002</v>
      </c>
      <c r="H39" s="202" t="s">
        <v>147</v>
      </c>
      <c r="I39" s="231" t="s">
        <v>299</v>
      </c>
      <c r="J39" s="216"/>
      <c r="M39" s="215"/>
    </row>
    <row r="40" spans="2:15" x14ac:dyDescent="0.3">
      <c r="B40" s="203"/>
      <c r="C40" s="209" t="s">
        <v>300</v>
      </c>
      <c r="D40" s="218" t="s">
        <v>301</v>
      </c>
      <c r="E40" s="226">
        <f>E35-E38-E39</f>
        <v>437248.45035256958</v>
      </c>
      <c r="F40" s="226">
        <f>F35-F38-F39</f>
        <v>501435.63496687834</v>
      </c>
      <c r="G40" s="226">
        <f>G35-G38-G39</f>
        <v>529366.59645963379</v>
      </c>
      <c r="H40" s="202" t="s">
        <v>147</v>
      </c>
      <c r="J40" s="216"/>
      <c r="M40" s="215"/>
    </row>
    <row r="41" spans="2:15" ht="6.75" customHeight="1" x14ac:dyDescent="0.3">
      <c r="B41" s="203"/>
      <c r="C41" s="209"/>
      <c r="E41" s="215"/>
      <c r="F41" s="215"/>
      <c r="G41" s="215"/>
      <c r="M41" s="215"/>
    </row>
    <row r="42" spans="2:15" x14ac:dyDescent="0.3">
      <c r="B42" s="203"/>
      <c r="C42" s="227" t="s">
        <v>302</v>
      </c>
      <c r="D42" s="232" t="s">
        <v>303</v>
      </c>
      <c r="E42" s="229">
        <f>E40-E7+E39</f>
        <v>16983.538044720714</v>
      </c>
      <c r="F42" s="229">
        <f>F40-F7+F39</f>
        <v>81170.722659029474</v>
      </c>
      <c r="G42" s="229">
        <f>G40-G7+G39</f>
        <v>-9357.0312182522539</v>
      </c>
      <c r="H42" s="230" t="s">
        <v>147</v>
      </c>
      <c r="M42" s="215"/>
    </row>
    <row r="43" spans="2:15" x14ac:dyDescent="0.3">
      <c r="B43" s="203"/>
      <c r="C43" s="227"/>
      <c r="D43" s="232"/>
      <c r="E43" s="233"/>
      <c r="F43" s="233"/>
      <c r="G43" s="233"/>
      <c r="H43" s="230"/>
      <c r="M43" s="215"/>
    </row>
    <row r="44" spans="2:15" x14ac:dyDescent="0.3">
      <c r="B44" s="203"/>
      <c r="C44" s="227" t="s">
        <v>304</v>
      </c>
      <c r="D44" s="202" t="s">
        <v>305</v>
      </c>
      <c r="E44" s="234">
        <v>25299.850904343759</v>
      </c>
      <c r="F44" s="234">
        <v>67443.224433959316</v>
      </c>
      <c r="G44" s="234">
        <v>78306.262551455453</v>
      </c>
      <c r="H44" s="230" t="s">
        <v>147</v>
      </c>
      <c r="I44" s="204" t="s">
        <v>306</v>
      </c>
      <c r="M44" s="215"/>
    </row>
    <row r="45" spans="2:15" x14ac:dyDescent="0.3">
      <c r="B45" s="203"/>
      <c r="C45" s="227" t="s">
        <v>307</v>
      </c>
      <c r="D45" s="202" t="s">
        <v>308</v>
      </c>
      <c r="E45" s="235">
        <f>E30/E44</f>
        <v>2.6958471845496086</v>
      </c>
      <c r="F45" s="235">
        <f>F30/F44</f>
        <v>1.0285087139082953</v>
      </c>
      <c r="G45" s="235">
        <f>G30/G44</f>
        <v>0.50579129558754288</v>
      </c>
      <c r="H45" s="230"/>
      <c r="I45" s="202"/>
      <c r="M45" s="215"/>
    </row>
    <row r="46" spans="2:15" x14ac:dyDescent="0.3">
      <c r="B46" s="203"/>
      <c r="C46" s="209"/>
      <c r="E46" s="215"/>
      <c r="F46" s="215"/>
      <c r="G46" s="215"/>
      <c r="I46" s="202"/>
      <c r="M46" s="215"/>
    </row>
    <row r="47" spans="2:15" x14ac:dyDescent="0.3">
      <c r="B47" s="203"/>
      <c r="C47" s="209" t="s">
        <v>309</v>
      </c>
      <c r="D47" s="202" t="s">
        <v>310</v>
      </c>
      <c r="E47" s="215">
        <f>E44</f>
        <v>25299.850904343759</v>
      </c>
      <c r="F47" s="215">
        <f>F44</f>
        <v>67443.224433959316</v>
      </c>
      <c r="G47" s="215">
        <f>G44</f>
        <v>78306.262551455453</v>
      </c>
      <c r="H47" s="202" t="s">
        <v>147</v>
      </c>
      <c r="I47" s="204" t="s">
        <v>306</v>
      </c>
      <c r="K47" s="215"/>
      <c r="M47" s="215"/>
    </row>
    <row r="48" spans="2:15" ht="14.5" x14ac:dyDescent="0.35">
      <c r="B48" s="203"/>
      <c r="C48" s="209" t="s">
        <v>311</v>
      </c>
      <c r="D48" s="218" t="s">
        <v>278</v>
      </c>
      <c r="E48" s="236">
        <f>E47-E49</f>
        <v>2529.9850904343766</v>
      </c>
      <c r="F48" s="236">
        <f>F47-F49</f>
        <v>21051.7847166539</v>
      </c>
      <c r="G48" s="236">
        <f>G47-G49</f>
        <v>18122.100340000005</v>
      </c>
      <c r="H48" s="202" t="s">
        <v>147</v>
      </c>
      <c r="I48" s="237" t="s">
        <v>312</v>
      </c>
      <c r="K48" s="236"/>
      <c r="M48" s="215"/>
      <c r="N48" s="238"/>
      <c r="O48" s="239"/>
    </row>
    <row r="49" spans="2:14" ht="38.5" x14ac:dyDescent="0.35">
      <c r="B49" s="203"/>
      <c r="C49" s="209" t="s">
        <v>313</v>
      </c>
      <c r="D49" s="218" t="s">
        <v>279</v>
      </c>
      <c r="E49" s="236">
        <f>IF(E45&gt;1,IF(E47*0.9&lt;E47-E47*E31/E30,E47*0.9,E47-E47*E31/E30),IF(E47*0.9&lt;E47-E31,E47*0.9,E47-E31))</f>
        <v>22769.865813909382</v>
      </c>
      <c r="F49" s="236">
        <f>IF(F45&gt;1,IF(F47*0.9&lt;F47-F47*F31/F30,F47*0.9,F47-F47*F31/F30),IF(F47*0.9&lt;F47-F31,F47*0.9,F47-F31))</f>
        <v>46391.439717305417</v>
      </c>
      <c r="G49" s="236">
        <f>IF(G45&gt;1,IF(G47*0.9&lt;G47-G47*G31/G30,G47*0.9,G47-G47*G31/G30),IF(G47*0.9&lt;G47-G31,G47*0.9,G47-G31))</f>
        <v>60184.162211455448</v>
      </c>
      <c r="H49" s="202" t="s">
        <v>147</v>
      </c>
      <c r="I49" s="240" t="s">
        <v>314</v>
      </c>
      <c r="K49" s="236"/>
      <c r="M49" s="215"/>
      <c r="N49" s="216"/>
    </row>
    <row r="50" spans="2:14" x14ac:dyDescent="0.3">
      <c r="B50" s="203"/>
      <c r="C50" s="209"/>
      <c r="E50" s="215"/>
      <c r="F50" s="215"/>
      <c r="G50" s="215"/>
      <c r="K50" s="215"/>
      <c r="M50" s="215"/>
    </row>
    <row r="51" spans="2:14" ht="14.75" customHeight="1" x14ac:dyDescent="0.3">
      <c r="C51" s="209" t="s">
        <v>315</v>
      </c>
      <c r="D51" s="202" t="s">
        <v>316</v>
      </c>
      <c r="E51" s="215">
        <f>SUM(E52:E53)</f>
        <v>68204.531829999993</v>
      </c>
      <c r="F51" s="215">
        <f>SUM(F52:F53)</f>
        <v>69365.944024400014</v>
      </c>
      <c r="G51" s="215">
        <f>SUM(G52:G53)</f>
        <v>39606.62598851895</v>
      </c>
      <c r="H51" s="202" t="s">
        <v>147</v>
      </c>
      <c r="I51" s="237"/>
      <c r="K51" s="215"/>
      <c r="M51" s="215"/>
    </row>
    <row r="52" spans="2:14" ht="14.75" customHeight="1" x14ac:dyDescent="0.35">
      <c r="C52" s="209" t="s">
        <v>317</v>
      </c>
      <c r="D52" s="218" t="s">
        <v>278</v>
      </c>
      <c r="E52" s="236">
        <f t="shared" ref="E52:G53" si="1">E31</f>
        <v>2310.8318300000001</v>
      </c>
      <c r="F52" s="236">
        <f t="shared" si="1"/>
        <v>21651.944024400003</v>
      </c>
      <c r="G52" s="236">
        <f t="shared" si="1"/>
        <v>18122.100340000001</v>
      </c>
      <c r="H52" s="202" t="s">
        <v>147</v>
      </c>
      <c r="K52" s="236"/>
      <c r="M52" s="215"/>
    </row>
    <row r="53" spans="2:14" ht="14.75" customHeight="1" x14ac:dyDescent="0.35">
      <c r="C53" s="209" t="s">
        <v>318</v>
      </c>
      <c r="D53" s="218" t="s">
        <v>279</v>
      </c>
      <c r="E53" s="236">
        <f t="shared" si="1"/>
        <v>65893.7</v>
      </c>
      <c r="F53" s="236">
        <f t="shared" si="1"/>
        <v>47714.000000000007</v>
      </c>
      <c r="G53" s="236">
        <f t="shared" si="1"/>
        <v>21484.525648518946</v>
      </c>
      <c r="H53" s="202" t="s">
        <v>147</v>
      </c>
      <c r="K53" s="236"/>
      <c r="M53" s="215"/>
    </row>
    <row r="54" spans="2:14" x14ac:dyDescent="0.3">
      <c r="B54" s="203"/>
      <c r="C54" s="209"/>
      <c r="E54" s="215"/>
      <c r="F54" s="215"/>
      <c r="G54" s="215"/>
      <c r="K54" s="215"/>
      <c r="M54" s="215"/>
    </row>
    <row r="55" spans="2:14" x14ac:dyDescent="0.3">
      <c r="B55" s="203"/>
      <c r="C55" s="209" t="s">
        <v>319</v>
      </c>
      <c r="D55" s="202" t="s">
        <v>320</v>
      </c>
      <c r="E55" s="216">
        <f>E51-E47</f>
        <v>42904.680925656234</v>
      </c>
      <c r="F55" s="216">
        <f t="shared" ref="E55:H57" si="2">F51-F47</f>
        <v>1922.7195904406981</v>
      </c>
      <c r="G55" s="216">
        <f t="shared" si="2"/>
        <v>-38699.636562936503</v>
      </c>
      <c r="H55" s="202" t="s">
        <v>147</v>
      </c>
      <c r="K55" s="216"/>
      <c r="M55" s="215"/>
    </row>
    <row r="56" spans="2:14" x14ac:dyDescent="0.3">
      <c r="B56" s="203"/>
      <c r="C56" s="209" t="s">
        <v>321</v>
      </c>
      <c r="D56" s="218" t="s">
        <v>322</v>
      </c>
      <c r="E56" s="241">
        <f t="shared" si="2"/>
        <v>-219.15326043437653</v>
      </c>
      <c r="F56" s="216">
        <f t="shared" si="2"/>
        <v>600.15930774610388</v>
      </c>
      <c r="G56" s="216">
        <f t="shared" si="2"/>
        <v>0</v>
      </c>
      <c r="H56" s="202" t="s">
        <v>147</v>
      </c>
      <c r="K56" s="216"/>
      <c r="M56" s="215"/>
    </row>
    <row r="57" spans="2:14" x14ac:dyDescent="0.3">
      <c r="B57" s="203"/>
      <c r="C57" s="209" t="s">
        <v>323</v>
      </c>
      <c r="D57" s="218" t="s">
        <v>324</v>
      </c>
      <c r="E57" s="216">
        <f t="shared" si="2"/>
        <v>43123.834186090615</v>
      </c>
      <c r="F57" s="216">
        <f t="shared" si="2"/>
        <v>1322.5602826945906</v>
      </c>
      <c r="G57" s="216">
        <f t="shared" si="2"/>
        <v>-38699.636562936503</v>
      </c>
      <c r="H57" s="202" t="s">
        <v>147</v>
      </c>
      <c r="K57" s="216"/>
      <c r="M57" s="215"/>
    </row>
    <row r="58" spans="2:14" x14ac:dyDescent="0.3">
      <c r="B58" s="203"/>
      <c r="M58" s="215"/>
    </row>
    <row r="59" spans="2:14" x14ac:dyDescent="0.3">
      <c r="B59" s="203"/>
      <c r="C59" s="209" t="s">
        <v>325</v>
      </c>
      <c r="D59" s="202" t="s">
        <v>326</v>
      </c>
      <c r="E59" s="242">
        <f>E56*E5*10/1000+E57*E6*10/1000</f>
        <v>6267.6943703455872</v>
      </c>
      <c r="F59" s="242">
        <f>F56*F5*10/1000+F57*F6*10/1000</f>
        <v>352.03309277442406</v>
      </c>
      <c r="G59" s="242">
        <f>G56*G5*10/1000+G57*G6*10/1000</f>
        <v>-7018.662974358559</v>
      </c>
      <c r="K59" s="242"/>
      <c r="M59" s="215"/>
    </row>
    <row r="60" spans="2:14" x14ac:dyDescent="0.3">
      <c r="B60" s="203"/>
      <c r="C60" s="209"/>
      <c r="E60" s="215"/>
      <c r="F60" s="215"/>
      <c r="G60" s="215"/>
      <c r="K60" s="243"/>
      <c r="M60" s="215"/>
    </row>
    <row r="61" spans="2:14" x14ac:dyDescent="0.3">
      <c r="B61" s="203"/>
      <c r="C61" s="244" t="s">
        <v>53</v>
      </c>
      <c r="E61" s="215"/>
      <c r="F61" s="215"/>
      <c r="G61" s="215"/>
      <c r="K61" s="243"/>
      <c r="M61" s="215"/>
    </row>
    <row r="62" spans="2:14" ht="32" customHeight="1" x14ac:dyDescent="0.3">
      <c r="B62" s="203"/>
      <c r="C62" s="245" t="s">
        <v>327</v>
      </c>
      <c r="D62" s="245"/>
      <c r="E62" s="245"/>
      <c r="F62" s="245"/>
      <c r="G62" s="245"/>
      <c r="H62" s="245"/>
      <c r="I62" s="245"/>
      <c r="K62" s="243"/>
      <c r="M62" s="215"/>
    </row>
    <row r="63" spans="2:14" x14ac:dyDescent="0.3">
      <c r="B63" s="203"/>
      <c r="C63" s="245" t="s">
        <v>328</v>
      </c>
      <c r="D63" s="245"/>
      <c r="E63" s="245"/>
      <c r="F63" s="245"/>
      <c r="G63" s="245"/>
      <c r="H63" s="245"/>
      <c r="I63" s="245"/>
      <c r="K63" s="243"/>
      <c r="M63" s="215"/>
    </row>
    <row r="64" spans="2:14" x14ac:dyDescent="0.3">
      <c r="B64" s="203"/>
      <c r="E64" s="215"/>
      <c r="F64" s="215"/>
      <c r="G64" s="215"/>
      <c r="K64" s="243"/>
      <c r="M64" s="215"/>
    </row>
    <row r="66" spans="5:8" x14ac:dyDescent="0.3">
      <c r="G66" s="242"/>
    </row>
    <row r="67" spans="5:8" ht="14.5" x14ac:dyDescent="0.35">
      <c r="F67" s="236"/>
      <c r="G67" s="242"/>
    </row>
    <row r="68" spans="5:8" ht="14.5" x14ac:dyDescent="0.35">
      <c r="E68" s="236"/>
      <c r="F68" s="236"/>
      <c r="G68" s="242"/>
    </row>
    <row r="70" spans="5:8" ht="14.5" x14ac:dyDescent="0.35">
      <c r="E70" s="236"/>
      <c r="F70" s="246"/>
      <c r="G70" s="242"/>
    </row>
    <row r="71" spans="5:8" x14ac:dyDescent="0.3">
      <c r="G71" s="242"/>
    </row>
    <row r="72" spans="5:8" x14ac:dyDescent="0.3">
      <c r="G72" s="242"/>
    </row>
    <row r="75" spans="5:8" x14ac:dyDescent="0.3">
      <c r="E75" s="218"/>
      <c r="G75" s="247"/>
    </row>
    <row r="76" spans="5:8" x14ac:dyDescent="0.3">
      <c r="E76" s="218"/>
      <c r="G76" s="247"/>
    </row>
    <row r="77" spans="5:8" x14ac:dyDescent="0.3">
      <c r="E77" s="218"/>
      <c r="G77" s="247"/>
    </row>
    <row r="78" spans="5:8" x14ac:dyDescent="0.3">
      <c r="G78" s="247"/>
    </row>
    <row r="79" spans="5:8" x14ac:dyDescent="0.3">
      <c r="E79" s="218"/>
      <c r="G79" s="247"/>
    </row>
    <row r="80" spans="5:8" x14ac:dyDescent="0.3">
      <c r="E80" s="218"/>
      <c r="G80" s="242"/>
      <c r="H80" s="248"/>
    </row>
    <row r="82" spans="5:8" x14ac:dyDescent="0.3">
      <c r="E82" s="218"/>
      <c r="G82" s="242"/>
      <c r="H82" s="248"/>
    </row>
    <row r="84" spans="5:8" x14ac:dyDescent="0.3">
      <c r="G84" s="243"/>
      <c r="H84" s="248"/>
    </row>
    <row r="86" spans="5:8" x14ac:dyDescent="0.3">
      <c r="G86" s="243"/>
    </row>
    <row r="87" spans="5:8" x14ac:dyDescent="0.3">
      <c r="G87" s="243"/>
    </row>
    <row r="88" spans="5:8" x14ac:dyDescent="0.3">
      <c r="G88" s="243"/>
    </row>
  </sheetData>
  <mergeCells count="3">
    <mergeCell ref="I5:I6"/>
    <mergeCell ref="C62:I62"/>
    <mergeCell ref="C63:I63"/>
  </mergeCells>
  <pageMargins left="0.7" right="0.7" top="0.75" bottom="0.75" header="0.3" footer="0.3"/>
  <pageSetup scale="54"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8AE37-5A31-40E1-BD83-7C221A9158FA}">
  <sheetPr>
    <pageSetUpPr fitToPage="1"/>
  </sheetPr>
  <dimension ref="A1:N49"/>
  <sheetViews>
    <sheetView showGridLines="0" view="pageBreakPreview" zoomScale="85" zoomScaleSheetLayoutView="90" workbookViewId="0"/>
  </sheetViews>
  <sheetFormatPr defaultColWidth="9.08984375" defaultRowHeight="14" x14ac:dyDescent="0.3"/>
  <cols>
    <col min="1" max="1" width="3.36328125" style="249" customWidth="1"/>
    <col min="2" max="2" width="13.453125" style="249" customWidth="1"/>
    <col min="3" max="3" width="67" style="249" customWidth="1"/>
    <col min="4" max="4" width="2.08984375" style="249" customWidth="1"/>
    <col min="5" max="9" width="13" style="249" customWidth="1"/>
    <col min="10" max="10" width="3.54296875" style="249" customWidth="1"/>
    <col min="11" max="11" width="11.54296875" style="249" bestFit="1" customWidth="1"/>
    <col min="12" max="12" width="13" style="249" bestFit="1" customWidth="1"/>
    <col min="13" max="13" width="9.08984375" style="249"/>
    <col min="14" max="14" width="9.90625" style="249" bestFit="1" customWidth="1"/>
    <col min="15" max="17" width="9.08984375" style="249"/>
    <col min="18" max="18" width="11.36328125" style="249" bestFit="1" customWidth="1"/>
    <col min="19" max="19" width="15.453125" style="249" customWidth="1"/>
    <col min="20" max="20" width="11" style="249" bestFit="1" customWidth="1"/>
    <col min="21" max="16384" width="9.08984375" style="249"/>
  </cols>
  <sheetData>
    <row r="1" spans="2:10" ht="14.5" x14ac:dyDescent="0.3">
      <c r="C1" s="250" t="s">
        <v>329</v>
      </c>
      <c r="I1" s="276" t="str">
        <f>'Table 1.1'!$I$3</f>
        <v>May 12, 2022 Revised</v>
      </c>
    </row>
    <row r="2" spans="2:10" x14ac:dyDescent="0.3">
      <c r="D2" s="251"/>
      <c r="E2" s="251"/>
      <c r="F2" s="251"/>
      <c r="G2" s="251"/>
      <c r="H2" s="251"/>
      <c r="I2" s="251"/>
    </row>
    <row r="3" spans="2:10" ht="14.5" thickBot="1" x14ac:dyDescent="0.35">
      <c r="C3" s="252"/>
    </row>
    <row r="4" spans="2:10" ht="14.5" thickBot="1" x14ac:dyDescent="0.35">
      <c r="B4" s="253" t="s">
        <v>330</v>
      </c>
      <c r="C4" s="253" t="s">
        <v>331</v>
      </c>
      <c r="E4" s="253">
        <v>2017</v>
      </c>
      <c r="F4" s="253">
        <v>2018</v>
      </c>
      <c r="G4" s="253">
        <v>2019</v>
      </c>
      <c r="H4" s="253">
        <v>2020</v>
      </c>
      <c r="I4" s="253">
        <v>2021</v>
      </c>
    </row>
    <row r="5" spans="2:10" x14ac:dyDescent="0.3">
      <c r="B5" s="254"/>
      <c r="C5" s="254"/>
      <c r="E5" s="254" t="s">
        <v>332</v>
      </c>
      <c r="F5" s="254" t="s">
        <v>332</v>
      </c>
      <c r="G5" s="254" t="s">
        <v>332</v>
      </c>
      <c r="H5" s="254" t="s">
        <v>332</v>
      </c>
      <c r="I5" s="254" t="s">
        <v>332</v>
      </c>
    </row>
    <row r="7" spans="2:10" ht="16" x14ac:dyDescent="0.3">
      <c r="B7" s="255" t="s">
        <v>9</v>
      </c>
      <c r="C7" s="256" t="s">
        <v>333</v>
      </c>
      <c r="D7" s="257"/>
      <c r="E7" s="258">
        <f>9484658.24/1000</f>
        <v>9484.6582400000007</v>
      </c>
      <c r="F7" s="259">
        <f>E23</f>
        <v>6709.4974177070944</v>
      </c>
      <c r="G7" s="259">
        <f>F23</f>
        <v>3378.6736601395733</v>
      </c>
      <c r="H7" s="259">
        <f>G23</f>
        <v>-3900.0741014046744</v>
      </c>
      <c r="I7" s="259">
        <f>H23</f>
        <v>-4272.3523332707591</v>
      </c>
    </row>
    <row r="8" spans="2:10" x14ac:dyDescent="0.3">
      <c r="B8" s="260"/>
      <c r="C8" s="260"/>
      <c r="D8" s="260"/>
      <c r="E8" s="260"/>
      <c r="F8" s="260"/>
      <c r="G8" s="260"/>
      <c r="H8" s="260"/>
      <c r="I8" s="260"/>
    </row>
    <row r="9" spans="2:10" ht="7.5" customHeight="1" x14ac:dyDescent="0.3"/>
    <row r="10" spans="2:10" ht="8.25" customHeight="1" x14ac:dyDescent="0.3">
      <c r="B10" s="261"/>
      <c r="C10" s="202"/>
      <c r="E10" s="241"/>
      <c r="F10" s="241"/>
      <c r="G10" s="241"/>
      <c r="H10" s="241"/>
      <c r="I10" s="241"/>
    </row>
    <row r="11" spans="2:10" ht="16.5" x14ac:dyDescent="0.3">
      <c r="B11" s="261" t="s">
        <v>20</v>
      </c>
      <c r="C11" s="202" t="s">
        <v>334</v>
      </c>
      <c r="E11" s="242">
        <v>0</v>
      </c>
      <c r="F11" s="242">
        <v>533.72320364322513</v>
      </c>
      <c r="G11" s="242">
        <v>6267.6943703455872</v>
      </c>
      <c r="H11" s="242">
        <v>352.03309277442406</v>
      </c>
      <c r="I11" s="242">
        <f>'Table 1.1-3 (c) LWRF'!G59</f>
        <v>-7018.662974358559</v>
      </c>
    </row>
    <row r="12" spans="2:10" ht="8.25" customHeight="1" x14ac:dyDescent="0.3">
      <c r="B12" s="261"/>
      <c r="C12" s="202"/>
      <c r="E12" s="241"/>
      <c r="F12" s="241"/>
      <c r="G12" s="241"/>
      <c r="H12" s="241"/>
      <c r="I12" s="241"/>
    </row>
    <row r="13" spans="2:10" x14ac:dyDescent="0.3">
      <c r="B13" s="261" t="s">
        <v>335</v>
      </c>
      <c r="C13" s="202" t="s">
        <v>336</v>
      </c>
      <c r="E13" s="241"/>
      <c r="F13" s="241"/>
      <c r="G13" s="241"/>
      <c r="H13" s="241"/>
      <c r="I13" s="241"/>
    </row>
    <row r="14" spans="2:10" x14ac:dyDescent="0.3">
      <c r="B14" s="261"/>
      <c r="C14" s="218" t="s">
        <v>337</v>
      </c>
      <c r="E14" s="242">
        <f t="shared" ref="E14:I14" si="0">IF(E11&lt;0,-E11,0)</f>
        <v>0</v>
      </c>
      <c r="F14" s="242">
        <f t="shared" si="0"/>
        <v>0</v>
      </c>
      <c r="G14" s="242">
        <f t="shared" si="0"/>
        <v>0</v>
      </c>
      <c r="H14" s="242">
        <f t="shared" si="0"/>
        <v>0</v>
      </c>
      <c r="I14" s="242">
        <f t="shared" si="0"/>
        <v>7018.662974358559</v>
      </c>
    </row>
    <row r="15" spans="2:10" x14ac:dyDescent="0.3">
      <c r="B15" s="261"/>
      <c r="C15" s="218" t="s">
        <v>338</v>
      </c>
      <c r="E15" s="262">
        <f t="shared" ref="E15:I15" si="1">IF(E11&gt;0,-E11,0)</f>
        <v>0</v>
      </c>
      <c r="F15" s="262">
        <f t="shared" si="1"/>
        <v>-533.72320364322513</v>
      </c>
      <c r="G15" s="262">
        <f t="shared" si="1"/>
        <v>-6267.6943703455872</v>
      </c>
      <c r="H15" s="262">
        <f t="shared" si="1"/>
        <v>-352.03309277442406</v>
      </c>
      <c r="I15" s="262">
        <f t="shared" si="1"/>
        <v>0</v>
      </c>
    </row>
    <row r="16" spans="2:10" x14ac:dyDescent="0.3">
      <c r="B16" s="263"/>
      <c r="C16" s="264"/>
      <c r="D16" s="260"/>
      <c r="E16" s="265"/>
      <c r="F16" s="265"/>
      <c r="G16" s="265"/>
      <c r="H16" s="265"/>
      <c r="I16" s="265"/>
      <c r="J16" s="260"/>
    </row>
    <row r="17" spans="1:14" x14ac:dyDescent="0.3">
      <c r="B17" s="261"/>
      <c r="C17" s="218"/>
      <c r="E17" s="241"/>
      <c r="F17" s="241"/>
      <c r="G17" s="241"/>
      <c r="H17" s="241"/>
      <c r="I17" s="241"/>
    </row>
    <row r="18" spans="1:14" x14ac:dyDescent="0.3">
      <c r="B18" s="255" t="s">
        <v>339</v>
      </c>
      <c r="C18" s="257" t="s">
        <v>340</v>
      </c>
      <c r="D18" s="257"/>
      <c r="E18" s="266">
        <f>E7+SUM(E14:E15)</f>
        <v>9484.6582400000007</v>
      </c>
      <c r="F18" s="266">
        <f>F7+SUM(F14:F15)</f>
        <v>6175.7742140638693</v>
      </c>
      <c r="G18" s="266">
        <f>G7+SUM(G14:G15)</f>
        <v>-2889.020710206014</v>
      </c>
      <c r="H18" s="266">
        <f>H7+SUM(H14:H15)</f>
        <v>-4252.1071941790988</v>
      </c>
      <c r="I18" s="266">
        <f>I7+SUM(I14:I15)</f>
        <v>2746.3106410877999</v>
      </c>
    </row>
    <row r="19" spans="1:14" ht="16" x14ac:dyDescent="0.3">
      <c r="B19" s="255" t="s">
        <v>243</v>
      </c>
      <c r="C19" s="257" t="s">
        <v>341</v>
      </c>
      <c r="D19" s="257"/>
      <c r="E19" s="266">
        <v>85.726417707093262</v>
      </c>
      <c r="F19" s="266">
        <v>76.443506075704221</v>
      </c>
      <c r="G19" s="267">
        <v>-7.3173911986605393</v>
      </c>
      <c r="H19" s="267">
        <v>-20.245139091660661</v>
      </c>
      <c r="I19" s="267">
        <v>-2.8066834841846737</v>
      </c>
      <c r="K19" s="268"/>
    </row>
    <row r="20" spans="1:14" x14ac:dyDescent="0.3">
      <c r="B20" s="255" t="s">
        <v>342</v>
      </c>
      <c r="C20" s="257" t="s">
        <v>343</v>
      </c>
      <c r="E20" s="266">
        <f t="shared" ref="E20:I20" si="2">E18+E19</f>
        <v>9570.3846577070944</v>
      </c>
      <c r="F20" s="266">
        <f t="shared" si="2"/>
        <v>6252.2177201395734</v>
      </c>
      <c r="G20" s="266">
        <f t="shared" si="2"/>
        <v>-2896.3381014046745</v>
      </c>
      <c r="H20" s="266">
        <f t="shared" si="2"/>
        <v>-4272.3523332707591</v>
      </c>
      <c r="I20" s="266">
        <f t="shared" si="2"/>
        <v>2743.5039576036152</v>
      </c>
      <c r="N20" s="266"/>
    </row>
    <row r="21" spans="1:14" x14ac:dyDescent="0.3">
      <c r="B21" s="255"/>
      <c r="C21" s="257"/>
      <c r="E21" s="266"/>
      <c r="F21" s="266"/>
      <c r="G21" s="266"/>
      <c r="H21" s="266"/>
      <c r="I21" s="266"/>
      <c r="N21" s="266"/>
    </row>
    <row r="22" spans="1:14" x14ac:dyDescent="0.3">
      <c r="B22" s="255" t="s">
        <v>344</v>
      </c>
      <c r="C22" s="257" t="s">
        <v>345</v>
      </c>
      <c r="E22" s="266">
        <v>-2860.8872399999996</v>
      </c>
      <c r="F22" s="266">
        <v>-2873.5440600000002</v>
      </c>
      <c r="G22" s="266">
        <v>-1003.736</v>
      </c>
      <c r="H22" s="266">
        <v>0</v>
      </c>
      <c r="I22" s="266">
        <v>0</v>
      </c>
      <c r="N22" s="266"/>
    </row>
    <row r="23" spans="1:14" x14ac:dyDescent="0.3">
      <c r="B23" s="255" t="s">
        <v>346</v>
      </c>
      <c r="C23" s="257" t="s">
        <v>347</v>
      </c>
      <c r="E23" s="266">
        <f t="shared" ref="E23:I23" si="3">E20+E22</f>
        <v>6709.4974177070944</v>
      </c>
      <c r="F23" s="266">
        <f t="shared" si="3"/>
        <v>3378.6736601395733</v>
      </c>
      <c r="G23" s="266">
        <f t="shared" si="3"/>
        <v>-3900.0741014046744</v>
      </c>
      <c r="H23" s="266">
        <f t="shared" si="3"/>
        <v>-4272.3523332707591</v>
      </c>
      <c r="I23" s="266">
        <f t="shared" si="3"/>
        <v>2743.5039576036152</v>
      </c>
      <c r="N23" s="266"/>
    </row>
    <row r="24" spans="1:14" x14ac:dyDescent="0.3">
      <c r="B24" s="255"/>
      <c r="C24" s="257"/>
      <c r="E24" s="266"/>
      <c r="F24" s="266"/>
      <c r="G24" s="266"/>
      <c r="H24" s="266"/>
      <c r="I24" s="266"/>
      <c r="N24" s="266"/>
    </row>
    <row r="25" spans="1:14" ht="16" x14ac:dyDescent="0.3">
      <c r="B25" s="255" t="s">
        <v>348</v>
      </c>
      <c r="C25" s="257" t="s">
        <v>349</v>
      </c>
      <c r="E25" s="269"/>
      <c r="F25" s="269" t="s">
        <v>350</v>
      </c>
      <c r="G25" s="269" t="s">
        <v>350</v>
      </c>
      <c r="H25" s="269" t="s">
        <v>350</v>
      </c>
      <c r="I25" s="269" t="s">
        <v>351</v>
      </c>
      <c r="N25" s="266"/>
    </row>
    <row r="26" spans="1:14" x14ac:dyDescent="0.3">
      <c r="B26" s="255" t="s">
        <v>352</v>
      </c>
      <c r="C26" s="257" t="s">
        <v>353</v>
      </c>
      <c r="E26" s="266"/>
      <c r="F26" s="266">
        <f>IF(F23&gt;8000,F23-8000,IF(F23&lt;-8000,F23-(-8000),0))</f>
        <v>0</v>
      </c>
      <c r="G26" s="266">
        <f>IF(G23&gt;8000,G23-8000,IF(G23&lt;-8000,G23-(-8000),0))</f>
        <v>0</v>
      </c>
      <c r="H26" s="266">
        <f>IF(H23&gt;8000,H23-8000,IF(H23&lt;-8000,H23-(-8000),0))</f>
        <v>0</v>
      </c>
      <c r="I26" s="266">
        <f>IF(I23&gt;16000,I23-16000,IF(I23&lt;-16000,I23-(-16000),0))</f>
        <v>0</v>
      </c>
      <c r="N26" s="266"/>
    </row>
    <row r="27" spans="1:14" x14ac:dyDescent="0.3">
      <c r="C27" s="202"/>
      <c r="E27" s="241"/>
      <c r="F27" s="241"/>
      <c r="G27" s="241"/>
      <c r="H27" s="241"/>
      <c r="I27" s="241"/>
    </row>
    <row r="28" spans="1:14" x14ac:dyDescent="0.3">
      <c r="C28" s="249" t="s">
        <v>53</v>
      </c>
      <c r="E28" s="215"/>
      <c r="F28" s="215"/>
      <c r="G28" s="215"/>
      <c r="H28" s="215"/>
      <c r="I28" s="215"/>
    </row>
    <row r="29" spans="1:14" x14ac:dyDescent="0.3">
      <c r="C29" s="249" t="s">
        <v>354</v>
      </c>
    </row>
    <row r="30" spans="1:14" x14ac:dyDescent="0.3">
      <c r="C30" s="249" t="s">
        <v>355</v>
      </c>
    </row>
    <row r="31" spans="1:14" ht="66.75" customHeight="1" x14ac:dyDescent="0.3">
      <c r="A31" s="270"/>
      <c r="B31" s="270"/>
      <c r="C31" s="271" t="s">
        <v>356</v>
      </c>
      <c r="D31" s="271"/>
      <c r="E31" s="271"/>
      <c r="F31" s="271"/>
      <c r="G31" s="272"/>
      <c r="H31" s="272"/>
      <c r="I31" s="272"/>
    </row>
    <row r="32" spans="1:14" x14ac:dyDescent="0.3">
      <c r="C32" s="271" t="s">
        <v>357</v>
      </c>
      <c r="D32" s="271"/>
      <c r="E32" s="271"/>
      <c r="F32" s="271"/>
      <c r="G32" s="272"/>
      <c r="H32" s="272"/>
      <c r="I32" s="272"/>
    </row>
    <row r="33" spans="3:10" x14ac:dyDescent="0.3">
      <c r="C33" s="202"/>
      <c r="J33" s="202"/>
    </row>
    <row r="35" spans="3:10" x14ac:dyDescent="0.3">
      <c r="C35" s="202"/>
    </row>
    <row r="37" spans="3:10" x14ac:dyDescent="0.3">
      <c r="E37" s="255"/>
      <c r="F37" s="255"/>
      <c r="G37" s="255"/>
      <c r="H37" s="255"/>
      <c r="I37" s="255"/>
    </row>
    <row r="38" spans="3:10" x14ac:dyDescent="0.3">
      <c r="E38" s="255"/>
      <c r="F38" s="255"/>
      <c r="G38" s="255"/>
      <c r="H38" s="255"/>
      <c r="I38" s="255"/>
    </row>
    <row r="39" spans="3:10" x14ac:dyDescent="0.3">
      <c r="C39" s="202"/>
      <c r="E39" s="241"/>
      <c r="F39" s="241"/>
      <c r="G39" s="241"/>
      <c r="H39" s="241"/>
      <c r="I39" s="241"/>
    </row>
    <row r="40" spans="3:10" x14ac:dyDescent="0.3">
      <c r="E40" s="273"/>
      <c r="F40" s="273"/>
      <c r="G40" s="273"/>
      <c r="H40" s="273"/>
      <c r="I40" s="273"/>
    </row>
    <row r="41" spans="3:10" x14ac:dyDescent="0.3">
      <c r="E41" s="273"/>
      <c r="F41" s="273"/>
      <c r="G41" s="273"/>
      <c r="H41" s="273"/>
      <c r="I41" s="273"/>
    </row>
    <row r="43" spans="3:10" x14ac:dyDescent="0.3">
      <c r="C43" s="252"/>
      <c r="E43" s="273"/>
      <c r="F43" s="273"/>
      <c r="G43" s="273"/>
      <c r="H43" s="273"/>
      <c r="I43" s="273"/>
    </row>
    <row r="44" spans="3:10" x14ac:dyDescent="0.3">
      <c r="C44" s="252"/>
      <c r="E44" s="273"/>
      <c r="F44" s="273"/>
      <c r="G44" s="273"/>
      <c r="H44" s="273"/>
      <c r="I44" s="273"/>
    </row>
    <row r="45" spans="3:10" x14ac:dyDescent="0.3">
      <c r="C45" s="252"/>
      <c r="E45" s="273"/>
      <c r="F45" s="273"/>
      <c r="G45" s="273"/>
      <c r="H45" s="273"/>
      <c r="I45" s="273"/>
    </row>
    <row r="46" spans="3:10" x14ac:dyDescent="0.3">
      <c r="C46" s="252"/>
      <c r="E46" s="273"/>
      <c r="F46" s="273"/>
      <c r="G46" s="273"/>
      <c r="H46" s="273"/>
      <c r="I46" s="273"/>
    </row>
    <row r="47" spans="3:10" x14ac:dyDescent="0.3">
      <c r="E47" s="273"/>
      <c r="F47" s="273"/>
      <c r="G47" s="273"/>
      <c r="H47" s="273"/>
      <c r="I47" s="273"/>
    </row>
    <row r="48" spans="3:10" x14ac:dyDescent="0.3">
      <c r="E48" s="274"/>
      <c r="F48" s="274"/>
      <c r="G48" s="274"/>
      <c r="H48" s="274"/>
      <c r="I48" s="274"/>
    </row>
    <row r="49" spans="3:9" x14ac:dyDescent="0.3">
      <c r="C49" s="202"/>
      <c r="E49" s="275"/>
      <c r="F49" s="275"/>
      <c r="G49" s="275"/>
      <c r="H49" s="275"/>
      <c r="I49" s="275"/>
    </row>
  </sheetData>
  <mergeCells count="2">
    <mergeCell ref="C31:F31"/>
    <mergeCell ref="C32:F32"/>
  </mergeCells>
  <printOptions horizontalCentered="1"/>
  <pageMargins left="0.70866141732283505" right="0.70866141732283505" top="0.74803149606299202" bottom="0.74803149606299202" header="0.31496062992126" footer="0.31496062992126"/>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69F21A082D0544A2CDF47CC8383261" ma:contentTypeVersion="7" ma:contentTypeDescription="Create a new document." ma:contentTypeScope="" ma:versionID="e1f0e745d2198ca932e29aa345dbfe45">
  <xsd:schema xmlns:xsd="http://www.w3.org/2001/XMLSchema" xmlns:xs="http://www.w3.org/2001/XMLSchema" xmlns:p="http://schemas.microsoft.com/office/2006/metadata/properties" xmlns:ns2="ebfaebbf-4320-422c-ac1d-4cb4d6876cbf" xmlns:ns3="0EA14854-9DA5-476D-A48E-C8702B20AF6F" targetNamespace="http://schemas.microsoft.com/office/2006/metadata/properties" ma:root="true" ma:fieldsID="69e2f1f2aafa5f0d13693b250b900197" ns2:_="" ns3:_="">
    <xsd:import namespace="ebfaebbf-4320-422c-ac1d-4cb4d6876cbf"/>
    <xsd:import namespace="0EA14854-9DA5-476D-A48E-C8702B20AF6F"/>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A14854-9DA5-476D-A48E-C8702B20AF6F"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_x0020_Date xmlns="0EA14854-9DA5-476D-A48E-C8702B20AF6F" xsi:nil="true"/>
    <_dlc_DocId xmlns="ebfaebbf-4320-422c-ac1d-4cb4d6876cbf">DE62RQK3PRT2-1338725601-2481</_dlc_DocId>
    <_dlc_DocIdUrl xmlns="ebfaebbf-4320-422c-ac1d-4cb4d6876cbf">
      <Url>https://sharepoint.yec.yk.ca/Projects/LargeProjects/2719/_layouts/15/DocIdRedir.aspx?ID=DE62RQK3PRT2-1338725601-2481</Url>
      <Description>DE62RQK3PRT2-1338725601-2481</Description>
    </_dlc_DocIdUrl>
  </documentManagement>
</p:properties>
</file>

<file path=customXml/itemProps1.xml><?xml version="1.0" encoding="utf-8"?>
<ds:datastoreItem xmlns:ds="http://schemas.openxmlformats.org/officeDocument/2006/customXml" ds:itemID="{7278CC79-1A90-4ECF-B561-6B38CC240BDD}">
  <ds:schemaRefs>
    <ds:schemaRef ds:uri="http://schemas.microsoft.com/sharepoint/events"/>
  </ds:schemaRefs>
</ds:datastoreItem>
</file>

<file path=customXml/itemProps2.xml><?xml version="1.0" encoding="utf-8"?>
<ds:datastoreItem xmlns:ds="http://schemas.openxmlformats.org/officeDocument/2006/customXml" ds:itemID="{1E459186-571D-459B-B7B1-FA5FFC12D08A}">
  <ds:schemaRefs>
    <ds:schemaRef ds:uri="http://schemas.microsoft.com/sharepoint/v3/contenttype/forms"/>
  </ds:schemaRefs>
</ds:datastoreItem>
</file>

<file path=customXml/itemProps3.xml><?xml version="1.0" encoding="utf-8"?>
<ds:datastoreItem xmlns:ds="http://schemas.openxmlformats.org/officeDocument/2006/customXml" ds:itemID="{8EC050C0-03CE-47CA-9203-F0FF32B5C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0EA14854-9DA5-476D-A48E-C8702B20A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8BA171-25F1-48F6-8248-A04F2886EDB5}">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ebfaebbf-4320-422c-ac1d-4cb4d6876cbf"/>
    <ds:schemaRef ds:uri="0EA14854-9DA5-476D-A48E-C8702B20AF6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Table 1.1</vt:lpstr>
      <vt:lpstr>Table 1.1 (comparison)</vt:lpstr>
      <vt:lpstr>Table 1.2</vt:lpstr>
      <vt:lpstr>Table 1.3</vt:lpstr>
      <vt:lpstr>Table 1.1-2</vt:lpstr>
      <vt:lpstr>Table 1.1-3 (a)</vt:lpstr>
      <vt:lpstr>Table 1.1-3 (b)</vt:lpstr>
      <vt:lpstr>Table 1.1-3 (c) LWRF</vt:lpstr>
      <vt:lpstr>Table 1.1-3 (c) i) LWRF balance</vt:lpstr>
      <vt:lpstr>Table 1.1-4</vt:lpstr>
      <vt:lpstr>Table 1.1-5</vt:lpstr>
      <vt:lpstr>Table 1.1-7</vt:lpstr>
      <vt:lpstr>'Table 1.1'!Print_Area</vt:lpstr>
      <vt:lpstr>'Table 1.1 (comparison)'!Print_Area</vt:lpstr>
      <vt:lpstr>'Table 1.1-2'!Print_Area</vt:lpstr>
      <vt:lpstr>'Table 1.1-3 (a)'!Print_Area</vt:lpstr>
      <vt:lpstr>'Table 1.1-3 (b)'!Print_Area</vt:lpstr>
      <vt:lpstr>'Table 1.1-3 (c) i) LWRF balance'!Print_Area</vt:lpstr>
      <vt:lpstr>'Table 1.1-3 (c) LWRF'!Print_Area</vt:lpstr>
      <vt:lpstr>'Table 1.1-4'!Print_Area</vt:lpstr>
      <vt:lpstr>'Table 1.1-5'!Print_Area</vt:lpstr>
      <vt:lpstr>'Table 1.1-7'!Print_Area</vt:lpstr>
      <vt:lpstr>'Table 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Hamid Najmidinov</dc:creator>
  <cp:lastModifiedBy>Hamid Najmidinov</cp:lastModifiedBy>
  <cp:lastPrinted>2022-05-13T23:14:41Z</cp:lastPrinted>
  <dcterms:created xsi:type="dcterms:W3CDTF">2022-03-15T16:59:23Z</dcterms:created>
  <dcterms:modified xsi:type="dcterms:W3CDTF">2022-05-13T23:16:14Z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0x0101004169F21A082D0544A2CDF47CC8383261</vt:lpwstr>
  </property>
  <property fmtid="{D5CDD505-2E9C-101B-9397-08002B2CF9AE}" pid="3" name="_dlc_DocIdItemGuid">
    <vt:lpwstr>d80c4ad6-7fe6-48a9-b06d-4ba67f6355bc</vt:lpwstr>
  </property>
</Properties>
</file>