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0" windowWidth="20850" windowHeight="9735"/>
  </bookViews>
  <sheets>
    <sheet name="JM-AEY-5(c&amp;d)" sheetId="4" r:id="rId1"/>
    <sheet name="Rates" sheetId="5" r:id="rId2"/>
    <sheet name="Pivot of NRCAN Dataset" sheetId="3" r:id="rId3"/>
    <sheet name="NRCAN Dataset" sheetId="2" r:id="rId4"/>
  </sheets>
  <definedNames>
    <definedName name="Community">'Pivot of NRCAN Dataset'!$A$5:$A$27</definedName>
    <definedName name="Month">'Pivot of NRCAN Dataset'!$B$4:$M$4</definedName>
    <definedName name="Monthly_Output">'Pivot of NRCAN Dataset'!$B$5:$M$27</definedName>
    <definedName name="_xlnm.Print_Area" localSheetId="0">'JM-AEY-5(c&amp;d)'!$A$1:$R$26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M7" i="4" l="1"/>
  <c r="J7" i="4"/>
  <c r="I7" i="4"/>
  <c r="R25" i="4" l="1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L25" i="4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J26" i="4" s="1"/>
  <c r="I9" i="4"/>
  <c r="I26" i="4" s="1"/>
  <c r="J8" i="4"/>
  <c r="I8" i="4"/>
  <c r="D26" i="4"/>
  <c r="E26" i="4" l="1"/>
  <c r="F26" i="4"/>
  <c r="C6" i="5" l="1"/>
  <c r="C7" i="5"/>
  <c r="B7" i="5"/>
  <c r="B6" i="5"/>
  <c r="AQ25" i="4"/>
  <c r="AQ24" i="4"/>
  <c r="AP24" i="4"/>
  <c r="AO24" i="4"/>
  <c r="AN24" i="4"/>
  <c r="AM24" i="4"/>
  <c r="AL24" i="4"/>
  <c r="AK24" i="4"/>
  <c r="AJ24" i="4"/>
  <c r="AI24" i="4"/>
  <c r="AH24" i="4"/>
  <c r="AQ23" i="4"/>
  <c r="AQ22" i="4"/>
  <c r="AQ21" i="4"/>
  <c r="AQ20" i="4"/>
  <c r="AQ19" i="4"/>
  <c r="AP19" i="4"/>
  <c r="AQ18" i="4"/>
  <c r="AP18" i="4"/>
  <c r="AO18" i="4"/>
  <c r="AN18" i="4"/>
  <c r="AM18" i="4"/>
  <c r="AQ17" i="4"/>
  <c r="AP17" i="4"/>
  <c r="AO17" i="4"/>
  <c r="AN17" i="4"/>
  <c r="AM17" i="4"/>
  <c r="AL17" i="4"/>
  <c r="AK17" i="4"/>
  <c r="AJ17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V5" i="4"/>
  <c r="V25" i="4" s="1"/>
  <c r="W5" i="4"/>
  <c r="W25" i="4" s="1"/>
  <c r="X5" i="4"/>
  <c r="X25" i="4" s="1"/>
  <c r="Y5" i="4"/>
  <c r="Y25" i="4" s="1"/>
  <c r="Z5" i="4"/>
  <c r="Z25" i="4" s="1"/>
  <c r="AA5" i="4"/>
  <c r="AA25" i="4" s="1"/>
  <c r="AB5" i="4"/>
  <c r="AB25" i="4" s="1"/>
  <c r="AC5" i="4"/>
  <c r="AC25" i="4" s="1"/>
  <c r="AD5" i="4"/>
  <c r="AD25" i="4" s="1"/>
  <c r="AE5" i="4"/>
  <c r="AE25" i="4" s="1"/>
  <c r="AF5" i="4"/>
  <c r="AF25" i="4" s="1"/>
  <c r="AG5" i="4"/>
  <c r="AG25" i="4" s="1"/>
  <c r="AH5" i="4"/>
  <c r="AH25" i="4" s="1"/>
  <c r="AI5" i="4"/>
  <c r="AI25" i="4" s="1"/>
  <c r="AJ5" i="4"/>
  <c r="AJ25" i="4" s="1"/>
  <c r="AK5" i="4"/>
  <c r="AK25" i="4" s="1"/>
  <c r="AL5" i="4"/>
  <c r="AL25" i="4" s="1"/>
  <c r="AM5" i="4"/>
  <c r="AM25" i="4" s="1"/>
  <c r="AN5" i="4"/>
  <c r="AN25" i="4" s="1"/>
  <c r="AO5" i="4"/>
  <c r="AO25" i="4" s="1"/>
  <c r="AP5" i="4"/>
  <c r="AP25" i="4" s="1"/>
  <c r="U5" i="4"/>
  <c r="U25" i="4" s="1"/>
  <c r="T5" i="4"/>
  <c r="T25" i="4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5" i="3"/>
  <c r="N6" i="3"/>
  <c r="G7" i="4" l="1"/>
  <c r="P12" i="4"/>
  <c r="P9" i="4"/>
  <c r="P11" i="4"/>
  <c r="P13" i="4"/>
  <c r="P15" i="4"/>
  <c r="P17" i="4"/>
  <c r="P19" i="4"/>
  <c r="P21" i="4"/>
  <c r="P23" i="4"/>
  <c r="P25" i="4"/>
  <c r="P8" i="4"/>
  <c r="P10" i="4"/>
  <c r="P14" i="4"/>
  <c r="P20" i="4"/>
  <c r="P24" i="4"/>
  <c r="O25" i="4"/>
  <c r="O19" i="4"/>
  <c r="O9" i="4"/>
  <c r="O15" i="4"/>
  <c r="O23" i="4"/>
  <c r="O8" i="4"/>
  <c r="O10" i="4"/>
  <c r="O12" i="4"/>
  <c r="O14" i="4"/>
  <c r="O20" i="4"/>
  <c r="O24" i="4"/>
  <c r="O11" i="4"/>
  <c r="O13" i="4"/>
  <c r="O17" i="4"/>
  <c r="O21" i="4"/>
  <c r="O16" i="4"/>
  <c r="O18" i="4"/>
  <c r="O22" i="4"/>
  <c r="O7" i="4"/>
  <c r="P18" i="4"/>
  <c r="P7" i="4"/>
  <c r="P16" i="4"/>
  <c r="P22" i="4"/>
  <c r="H10" i="4"/>
  <c r="H11" i="4"/>
  <c r="H12" i="4"/>
  <c r="H9" i="4"/>
  <c r="H13" i="4"/>
  <c r="H7" i="4"/>
  <c r="H15" i="4"/>
  <c r="H16" i="4"/>
  <c r="G25" i="4"/>
  <c r="H25" i="4"/>
  <c r="H8" i="4"/>
  <c r="H14" i="4"/>
  <c r="Y8" i="4"/>
  <c r="T8" i="4"/>
  <c r="X8" i="4"/>
  <c r="T9" i="4"/>
  <c r="X9" i="4"/>
  <c r="T10" i="4"/>
  <c r="X10" i="4"/>
  <c r="T11" i="4"/>
  <c r="X11" i="4"/>
  <c r="T12" i="4"/>
  <c r="X12" i="4"/>
  <c r="T13" i="4"/>
  <c r="X13" i="4"/>
  <c r="AB13" i="4"/>
  <c r="T14" i="4"/>
  <c r="X14" i="4"/>
  <c r="AB14" i="4"/>
  <c r="T15" i="4"/>
  <c r="X15" i="4"/>
  <c r="AB15" i="4"/>
  <c r="T16" i="4"/>
  <c r="X16" i="4"/>
  <c r="AB16" i="4"/>
  <c r="T17" i="4"/>
  <c r="X17" i="4"/>
  <c r="AB17" i="4"/>
  <c r="AF17" i="4"/>
  <c r="T18" i="4"/>
  <c r="X18" i="4"/>
  <c r="AB18" i="4"/>
  <c r="AF18" i="4"/>
  <c r="AJ18" i="4"/>
  <c r="T19" i="4"/>
  <c r="X19" i="4"/>
  <c r="AB19" i="4"/>
  <c r="AF19" i="4"/>
  <c r="AJ19" i="4"/>
  <c r="AN19" i="4"/>
  <c r="T20" i="4"/>
  <c r="X20" i="4"/>
  <c r="AB20" i="4"/>
  <c r="AF20" i="4"/>
  <c r="AJ20" i="4"/>
  <c r="AN20" i="4"/>
  <c r="T21" i="4"/>
  <c r="X21" i="4"/>
  <c r="AB21" i="4"/>
  <c r="AF21" i="4"/>
  <c r="AJ21" i="4"/>
  <c r="AN21" i="4"/>
  <c r="T22" i="4"/>
  <c r="X22" i="4"/>
  <c r="AB22" i="4"/>
  <c r="AF22" i="4"/>
  <c r="AJ22" i="4"/>
  <c r="AN22" i="4"/>
  <c r="T23" i="4"/>
  <c r="X23" i="4"/>
  <c r="AB23" i="4"/>
  <c r="AF23" i="4"/>
  <c r="AJ23" i="4"/>
  <c r="AN23" i="4"/>
  <c r="T24" i="4"/>
  <c r="X24" i="4"/>
  <c r="AB24" i="4"/>
  <c r="AF24" i="4"/>
  <c r="U8" i="4"/>
  <c r="U9" i="4"/>
  <c r="Y9" i="4"/>
  <c r="U10" i="4"/>
  <c r="Y10" i="4"/>
  <c r="U11" i="4"/>
  <c r="Y11" i="4"/>
  <c r="U12" i="4"/>
  <c r="Y12" i="4"/>
  <c r="U13" i="4"/>
  <c r="Y13" i="4"/>
  <c r="U14" i="4"/>
  <c r="Y14" i="4"/>
  <c r="U15" i="4"/>
  <c r="Y15" i="4"/>
  <c r="U16" i="4"/>
  <c r="Y16" i="4"/>
  <c r="AC16" i="4"/>
  <c r="U17" i="4"/>
  <c r="Y17" i="4"/>
  <c r="AC17" i="4"/>
  <c r="AG17" i="4"/>
  <c r="U18" i="4"/>
  <c r="Y18" i="4"/>
  <c r="AC18" i="4"/>
  <c r="AG18" i="4"/>
  <c r="AK18" i="4"/>
  <c r="U19" i="4"/>
  <c r="Y19" i="4"/>
  <c r="AC19" i="4"/>
  <c r="AG19" i="4"/>
  <c r="AK19" i="4"/>
  <c r="AO19" i="4"/>
  <c r="U20" i="4"/>
  <c r="Y20" i="4"/>
  <c r="AC20" i="4"/>
  <c r="AG20" i="4"/>
  <c r="AK20" i="4"/>
  <c r="AO20" i="4"/>
  <c r="U21" i="4"/>
  <c r="Y21" i="4"/>
  <c r="AC21" i="4"/>
  <c r="AG21" i="4"/>
  <c r="AK21" i="4"/>
  <c r="AO21" i="4"/>
  <c r="U22" i="4"/>
  <c r="Y22" i="4"/>
  <c r="AC22" i="4"/>
  <c r="AG22" i="4"/>
  <c r="AK22" i="4"/>
  <c r="AO22" i="4"/>
  <c r="U23" i="4"/>
  <c r="Y23" i="4"/>
  <c r="AC23" i="4"/>
  <c r="AG23" i="4"/>
  <c r="AK23" i="4"/>
  <c r="AO23" i="4"/>
  <c r="U24" i="4"/>
  <c r="Y24" i="4"/>
  <c r="AC24" i="4"/>
  <c r="AG24" i="4"/>
  <c r="V8" i="4"/>
  <c r="Z8" i="4"/>
  <c r="V9" i="4"/>
  <c r="Z9" i="4"/>
  <c r="V10" i="4"/>
  <c r="Z10" i="4"/>
  <c r="V11" i="4"/>
  <c r="Z11" i="4"/>
  <c r="V12" i="4"/>
  <c r="Z12" i="4"/>
  <c r="V13" i="4"/>
  <c r="Z13" i="4"/>
  <c r="V14" i="4"/>
  <c r="Z14" i="4"/>
  <c r="V15" i="4"/>
  <c r="Z15" i="4"/>
  <c r="V16" i="4"/>
  <c r="Z16" i="4"/>
  <c r="AD16" i="4"/>
  <c r="V17" i="4"/>
  <c r="Z17" i="4"/>
  <c r="AD17" i="4"/>
  <c r="AH17" i="4"/>
  <c r="V18" i="4"/>
  <c r="Z18" i="4"/>
  <c r="AD18" i="4"/>
  <c r="AH18" i="4"/>
  <c r="AL18" i="4"/>
  <c r="V19" i="4"/>
  <c r="Z19" i="4"/>
  <c r="AD19" i="4"/>
  <c r="AH19" i="4"/>
  <c r="AL19" i="4"/>
  <c r="V20" i="4"/>
  <c r="Z20" i="4"/>
  <c r="AD20" i="4"/>
  <c r="AH20" i="4"/>
  <c r="AL20" i="4"/>
  <c r="AP20" i="4"/>
  <c r="V21" i="4"/>
  <c r="Z21" i="4"/>
  <c r="AD21" i="4"/>
  <c r="AH21" i="4"/>
  <c r="AL21" i="4"/>
  <c r="AP21" i="4"/>
  <c r="V22" i="4"/>
  <c r="Z22" i="4"/>
  <c r="AD22" i="4"/>
  <c r="AH22" i="4"/>
  <c r="AL22" i="4"/>
  <c r="AP22" i="4"/>
  <c r="V23" i="4"/>
  <c r="Z23" i="4"/>
  <c r="AD23" i="4"/>
  <c r="AH23" i="4"/>
  <c r="AL23" i="4"/>
  <c r="AP23" i="4"/>
  <c r="V24" i="4"/>
  <c r="Z24" i="4"/>
  <c r="AD24" i="4"/>
  <c r="W8" i="4"/>
  <c r="W9" i="4"/>
  <c r="W10" i="4"/>
  <c r="W11" i="4"/>
  <c r="AA11" i="4"/>
  <c r="W12" i="4"/>
  <c r="AA12" i="4"/>
  <c r="W13" i="4"/>
  <c r="AA13" i="4"/>
  <c r="W14" i="4"/>
  <c r="AA14" i="4"/>
  <c r="W15" i="4"/>
  <c r="AA15" i="4"/>
  <c r="W16" i="4"/>
  <c r="AA16" i="4"/>
  <c r="AE16" i="4"/>
  <c r="W17" i="4"/>
  <c r="AA17" i="4"/>
  <c r="AE17" i="4"/>
  <c r="AI17" i="4"/>
  <c r="W18" i="4"/>
  <c r="AA18" i="4"/>
  <c r="AE18" i="4"/>
  <c r="AI18" i="4"/>
  <c r="W19" i="4"/>
  <c r="AA19" i="4"/>
  <c r="AE19" i="4"/>
  <c r="AI19" i="4"/>
  <c r="AM19" i="4"/>
  <c r="W20" i="4"/>
  <c r="AA20" i="4"/>
  <c r="AE20" i="4"/>
  <c r="AI20" i="4"/>
  <c r="AM20" i="4"/>
  <c r="W21" i="4"/>
  <c r="AA21" i="4"/>
  <c r="AE21" i="4"/>
  <c r="AI21" i="4"/>
  <c r="AM21" i="4"/>
  <c r="W22" i="4"/>
  <c r="AA22" i="4"/>
  <c r="AE22" i="4"/>
  <c r="AI22" i="4"/>
  <c r="AM22" i="4"/>
  <c r="W23" i="4"/>
  <c r="AA23" i="4"/>
  <c r="AE23" i="4"/>
  <c r="AI23" i="4"/>
  <c r="AM23" i="4"/>
  <c r="W24" i="4"/>
  <c r="AA24" i="4"/>
  <c r="AE24" i="4"/>
  <c r="N14" i="4" l="1"/>
  <c r="N16" i="4"/>
  <c r="N13" i="4"/>
  <c r="N10" i="4"/>
  <c r="N8" i="4"/>
  <c r="N15" i="4"/>
  <c r="N9" i="4"/>
  <c r="N25" i="4"/>
  <c r="N7" i="4"/>
  <c r="N12" i="4"/>
  <c r="M25" i="4"/>
  <c r="N11" i="4"/>
  <c r="P26" i="4"/>
  <c r="O26" i="4"/>
  <c r="H24" i="4"/>
  <c r="H22" i="4"/>
  <c r="H20" i="4"/>
  <c r="G15" i="4"/>
  <c r="G12" i="4"/>
  <c r="G10" i="4"/>
  <c r="G8" i="4"/>
  <c r="G23" i="4"/>
  <c r="G21" i="4"/>
  <c r="G19" i="4"/>
  <c r="G16" i="4"/>
  <c r="H23" i="4"/>
  <c r="H21" i="4"/>
  <c r="H19" i="4"/>
  <c r="G18" i="4"/>
  <c r="G17" i="4"/>
  <c r="G13" i="4"/>
  <c r="G11" i="4"/>
  <c r="G9" i="4"/>
  <c r="G24" i="4"/>
  <c r="G22" i="4"/>
  <c r="G20" i="4"/>
  <c r="H18" i="4"/>
  <c r="H17" i="4"/>
  <c r="G14" i="4"/>
  <c r="M14" i="4" l="1"/>
  <c r="M22" i="4"/>
  <c r="M13" i="4"/>
  <c r="N21" i="4"/>
  <c r="M21" i="4"/>
  <c r="M12" i="4"/>
  <c r="N24" i="4"/>
  <c r="N17" i="4"/>
  <c r="M24" i="4"/>
  <c r="M17" i="4"/>
  <c r="N23" i="4"/>
  <c r="M23" i="4"/>
  <c r="M15" i="4"/>
  <c r="N18" i="4"/>
  <c r="M9" i="4"/>
  <c r="M18" i="4"/>
  <c r="M16" i="4"/>
  <c r="M8" i="4"/>
  <c r="N20" i="4"/>
  <c r="M20" i="4"/>
  <c r="M11" i="4"/>
  <c r="N19" i="4"/>
  <c r="M19" i="4"/>
  <c r="M10" i="4"/>
  <c r="N22" i="4"/>
  <c r="G26" i="4"/>
  <c r="H26" i="4"/>
  <c r="R26" i="4" l="1"/>
  <c r="K26" i="4"/>
  <c r="L26" i="4"/>
  <c r="M26" i="4"/>
  <c r="N26" i="4"/>
  <c r="Q26" i="4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4" i="2"/>
</calcChain>
</file>

<file path=xl/sharedStrings.xml><?xml version="1.0" encoding="utf-8"?>
<sst xmlns="http://schemas.openxmlformats.org/spreadsheetml/2006/main" count="1042" uniqueCount="77">
  <si>
    <t>PV potential / Potentiel PV (kWh/kWp)</t>
  </si>
  <si>
    <t>Province</t>
  </si>
  <si>
    <t>Municipality</t>
  </si>
  <si>
    <t>month</t>
  </si>
  <si>
    <t>South-facing vertical (tilt=90°)</t>
  </si>
  <si>
    <t>South-facing tilt=latitude</t>
  </si>
  <si>
    <t>South-facing tilt=lat+15°</t>
  </si>
  <si>
    <t>South-facing tilt=lat-15°</t>
  </si>
  <si>
    <t>municipalité</t>
  </si>
  <si>
    <t>mois</t>
  </si>
  <si>
    <t>vertical orienté vers le sud (inc.=90°)</t>
  </si>
  <si>
    <t>orienté vers le sud (inc.=latitude)</t>
  </si>
  <si>
    <t>orienté vers le sud (inc.=latitude +15°)</t>
  </si>
  <si>
    <t>orienté vers le sud (inc.=latitude -15°)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</si>
  <si>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</si>
  <si>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</si>
  <si>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</si>
  <si>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</si>
  <si>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</si>
  <si>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</si>
  <si>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</si>
  <si>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</si>
  <si>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</si>
  <si>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</si>
  <si>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</si>
  <si>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</si>
  <si>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</t>
  </si>
  <si>
    <t>Yukon Territory/Territoire du Yukon</t>
  </si>
  <si>
    <t>Watson Lake</t>
  </si>
  <si>
    <t>Rancheria</t>
  </si>
  <si>
    <t>Teslin</t>
  </si>
  <si>
    <t>Johnsons Crossing</t>
  </si>
  <si>
    <t>Marsh Lake</t>
  </si>
  <si>
    <t>Tagish</t>
  </si>
  <si>
    <t>Carcross</t>
  </si>
  <si>
    <t>Destruction Bay</t>
  </si>
  <si>
    <t>Burwash Landing</t>
  </si>
  <si>
    <t>Beaver Creek</t>
  </si>
  <si>
    <t>Carmacks</t>
  </si>
  <si>
    <t>Pelly Crossing</t>
  </si>
  <si>
    <t>Stewart Crossing</t>
  </si>
  <si>
    <t>Mayo</t>
  </si>
  <si>
    <t>Keno Hill</t>
  </si>
  <si>
    <t>Dawson</t>
  </si>
  <si>
    <t>Old Crow</t>
  </si>
  <si>
    <t>Faro</t>
  </si>
  <si>
    <t>Swift River</t>
  </si>
  <si>
    <t>Whitehorse</t>
  </si>
  <si>
    <t>Haines Junction</t>
  </si>
  <si>
    <t>Ross River</t>
  </si>
  <si>
    <t>Frances Lake</t>
  </si>
  <si>
    <t>Average</t>
  </si>
  <si>
    <t>Column Labels</t>
  </si>
  <si>
    <t>Grand Total</t>
  </si>
  <si>
    <t>Average of Average</t>
  </si>
  <si>
    <t>Row Labels</t>
  </si>
  <si>
    <t>Community</t>
  </si>
  <si>
    <t>Installation Date</t>
  </si>
  <si>
    <t>General Service</t>
  </si>
  <si>
    <t>Residential</t>
  </si>
  <si>
    <t>Type</t>
  </si>
  <si>
    <t>Capacity (kW)</t>
  </si>
  <si>
    <t>Rate ($/kWh)</t>
  </si>
  <si>
    <t>Losses</t>
  </si>
  <si>
    <t>Rider R</t>
  </si>
  <si>
    <t>Revenue</t>
  </si>
  <si>
    <t>Purchase Power / Fuel</t>
  </si>
  <si>
    <t>ATCO Electric Yukon - 2016-2017 General Rate Application</t>
  </si>
  <si>
    <t>Estimated Generation (kWh)</t>
  </si>
  <si>
    <t>Reduced Sales</t>
  </si>
  <si>
    <t>Reduced Purchase Power / Fuel Costs</t>
  </si>
  <si>
    <t>Net (Cost) / Benefit</t>
  </si>
  <si>
    <t>Export Credits
(kWh)</t>
  </si>
  <si>
    <t>Reduced Sales
(kWh)</t>
  </si>
  <si>
    <r>
      <t>Resale Power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</si>
  <si>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- Resale Power incorrectly included in original response. Resale Power should not be included in "Net (Cost) / Benefit" because sales are not increased above normal based on availability of excess Net Metering energy.</t>
    </r>
  </si>
  <si>
    <t>JM-AEY-5(c&amp;d) - Update - Subject to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</si>
</sst>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00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trike/>
      <sz val="9"/>
      <name val="Arial"/>
      <family val="2"/>
    </font>
    <font>
      <strike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wrapText="1"/>
    </xf>
    <xf numFmtId="14" fontId="20" fillId="0" borderId="0" xfId="0" applyNumberFormat="1" applyFont="1" applyFill="1" applyBorder="1" applyAlignment="1">
      <alignment horizontal="center" wrapText="1"/>
    </xf>
    <xf numFmtId="2" fontId="20" fillId="0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14" fontId="20" fillId="0" borderId="0" xfId="0" applyNumberFormat="1" applyFont="1" applyBorder="1" applyAlignment="1">
      <alignment horizontal="centerContinuous"/>
    </xf>
    <xf numFmtId="14" fontId="20" fillId="0" borderId="0" xfId="0" applyNumberFormat="1" applyFont="1" applyBorder="1" applyAlignment="1">
      <alignment horizontal="center"/>
    </xf>
    <xf numFmtId="165" fontId="20" fillId="0" borderId="0" xfId="1" applyNumberFormat="1" applyFont="1" applyBorder="1" applyAlignment="1">
      <alignment horizontal="center" wrapText="1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Continuous"/>
    </xf>
    <xf numFmtId="0" fontId="20" fillId="0" borderId="0" xfId="0" applyFont="1" applyBorder="1"/>
    <xf numFmtId="0" fontId="21" fillId="0" borderId="0" xfId="0" applyFont="1" applyBorder="1" applyAlignment="1">
      <alignment horizontal="right" wrapText="1"/>
    </xf>
    <xf numFmtId="10" fontId="20" fillId="0" borderId="0" xfId="0" applyNumberFormat="1" applyFont="1" applyBorder="1" applyAlignment="1">
      <alignment wrapText="1"/>
    </xf>
    <xf numFmtId="0" fontId="21" fillId="0" borderId="0" xfId="0" applyFont="1" applyBorder="1" applyAlignment="1">
      <alignment horizontal="centerContinuous" wrapText="1"/>
    </xf>
    <xf numFmtId="0" fontId="20" fillId="0" borderId="0" xfId="0" applyFont="1" applyBorder="1" applyAlignment="1">
      <alignment horizontal="center"/>
    </xf>
    <xf numFmtId="14" fontId="20" fillId="0" borderId="0" xfId="0" applyNumberFormat="1" applyFont="1" applyBorder="1" applyAlignment="1">
      <alignment horizontal="center" wrapText="1"/>
    </xf>
    <xf numFmtId="2" fontId="20" fillId="0" borderId="0" xfId="0" applyNumberFormat="1" applyFont="1" applyBorder="1" applyAlignment="1">
      <alignment horizontal="center" wrapText="1"/>
    </xf>
    <xf numFmtId="2" fontId="20" fillId="0" borderId="0" xfId="0" applyNumberFormat="1" applyFont="1" applyBorder="1" applyAlignment="1">
      <alignment horizontal="right"/>
    </xf>
    <xf numFmtId="2" fontId="20" fillId="0" borderId="0" xfId="0" applyNumberFormat="1" applyFont="1" applyBorder="1"/>
    <xf numFmtId="165" fontId="21" fillId="0" borderId="10" xfId="1" applyNumberFormat="1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0" fontId="19" fillId="0" borderId="0" xfId="0" pivotButton="1" applyFont="1"/>
    <xf numFmtId="0" fontId="19" fillId="0" borderId="0" xfId="0" applyFont="1" applyAlignment="1">
      <alignment horizontal="left"/>
    </xf>
    <xf numFmtId="43" fontId="19" fillId="0" borderId="0" xfId="0" applyNumberFormat="1" applyFont="1"/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0" xfId="0" applyFont="1"/>
    <xf numFmtId="10" fontId="19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 wrapText="1"/>
    </xf>
    <xf numFmtId="164" fontId="19" fillId="0" borderId="0" xfId="0" applyNumberFormat="1" applyFont="1"/>
    <xf numFmtId="166" fontId="19" fillId="0" borderId="0" xfId="0" applyNumberFormat="1" applyFont="1"/>
    <xf numFmtId="6" fontId="20" fillId="0" borderId="0" xfId="2" applyNumberFormat="1" applyFont="1" applyBorder="1" applyAlignment="1">
      <alignment horizontal="right" wrapText="1"/>
    </xf>
    <xf numFmtId="6" fontId="21" fillId="0" borderId="10" xfId="2" applyNumberFormat="1" applyFont="1" applyBorder="1" applyAlignment="1">
      <alignment horizontal="right" wrapText="1"/>
    </xf>
    <xf numFmtId="6" fontId="21" fillId="0" borderId="0" xfId="2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Continuous" vertical="center" wrapText="1"/>
    </xf>
    <xf numFmtId="0" fontId="21" fillId="0" borderId="0" xfId="0" applyFont="1" applyBorder="1" applyAlignment="1">
      <alignment horizontal="centerContinuous" vertical="center" wrapText="1"/>
    </xf>
    <xf numFmtId="1" fontId="20" fillId="0" borderId="0" xfId="0" applyNumberFormat="1" applyFont="1" applyBorder="1" applyAlignment="1">
      <alignment wrapText="1"/>
    </xf>
    <xf numFmtId="2" fontId="21" fillId="0" borderId="1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Continuous" vertical="center" wrapText="1"/>
    </xf>
    <xf numFmtId="0" fontId="23" fillId="0" borderId="11" xfId="0" applyFont="1" applyBorder="1" applyAlignment="1">
      <alignment horizontal="center" wrapText="1"/>
    </xf>
    <xf numFmtId="6" fontId="24" fillId="0" borderId="0" xfId="2" applyNumberFormat="1" applyFont="1" applyBorder="1" applyAlignment="1">
      <alignment horizontal="right" wrapText="1"/>
    </xf>
    <xf numFmtId="6" fontId="23" fillId="0" borderId="10" xfId="2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2">
    <dxf>
      <font>
        <sz val="9"/>
      </font>
    </dxf>
    <dxf>
      <numFmt numFmtId="35" formatCode="_(* #,##0.00_);_(* \(#,##0.00\);_(* &quot;-&quot;??_);_(@_)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10</xdr:row>
      <xdr:rowOff>66675</xdr:rowOff>
    </xdr:from>
    <xdr:to>
      <xdr:col>4</xdr:col>
      <xdr:colOff>1514475</xdr:colOff>
      <xdr:row>19</xdr:row>
      <xdr:rowOff>85725</xdr:rowOff>
    </xdr:to>
    <xdr:sp macro="" textlink="">
      <xdr:nvSpPr>
        <xdr:cNvPr id="2" name="TextBox 1"/>
        <xdr:cNvSpPr txBox="1"/>
      </xdr:nvSpPr>
      <xdr:spPr>
        <a:xfrm>
          <a:off x="4467225" y="1590675"/>
          <a:ext cx="3143250" cy="139065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Dataset downloaded August 5, 2016 from: https://nrcanphotovoltaic.blob.core.windows.net/pvsr/Photovoltaic_municipal.zip</a:t>
          </a:r>
        </a:p>
        <a:p>
          <a:endParaRPr lang="en-US" sz="1100"/>
        </a:p>
        <a:p>
          <a:r>
            <a:rPr lang="en-US" sz="1100"/>
            <a:t>Website for Dataset: https://www.nrcan.gc.ca/18366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ullingham, Chris" refreshedDate="42587.578661689811" createdVersion="4" refreshedVersion="4" minRefreshableVersion="3" recordCount="299">
  <cacheSource type="worksheet">
    <worksheetSource ref="A3:H302" sheet="NRCAN Dataset"/>
  </cacheSource>
  <cacheFields count="8">
    <cacheField name="Province" numFmtId="0">
      <sharedItems/>
    </cacheField>
    <cacheField name="municipalité" numFmtId="0">
      <sharedItems count="23">
        <s v="Watson Lake"/>
        <s v="Rancheria"/>
        <s v="Teslin"/>
        <s v="Johnsons Crossing"/>
        <s v="Marsh Lake"/>
        <s v="Tagish"/>
        <s v="Carcross"/>
        <s v="Destruction Bay"/>
        <s v="Burwash Landing"/>
        <s v="Beaver Creek"/>
        <s v="Carmacks"/>
        <s v="Pelly Crossing"/>
        <s v="Stewart Crossing"/>
        <s v="Mayo"/>
        <s v="Keno Hill"/>
        <s v="Dawson"/>
        <s v="Old Crow"/>
        <s v="Faro"/>
        <s v="Swift River"/>
        <s v="Whitehorse"/>
        <s v="Haines Junction"/>
        <s v="Ross River"/>
        <s v="Frances Lake"/>
      </sharedItems>
    </cacheField>
    <cacheField name="mois" numFmtId="0">
      <sharedItems count="13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  <s v="Annual"/>
      </sharedItems>
    </cacheField>
    <cacheField name="vertical orienté vers le sud (inc.=90°)" numFmtId="0">
      <sharedItems containsSemiMixedTypes="0" containsString="0" containsNumber="1" containsInteger="1" minValue="9" maxValue="888"/>
    </cacheField>
    <cacheField name="orienté vers le sud (inc.=latitude)" numFmtId="0">
      <sharedItems containsSemiMixedTypes="0" containsString="0" containsNumber="1" containsInteger="1" minValue="9" maxValue="1052"/>
    </cacheField>
    <cacheField name="orienté vers le sud (inc.=latitude +15°)" numFmtId="0">
      <sharedItems containsSemiMixedTypes="0" containsString="0" containsNumber="1" containsInteger="1" minValue="9" maxValue="985"/>
    </cacheField>
    <cacheField name="orienté vers le sud (inc.=latitude -15°)" numFmtId="0">
      <sharedItems containsSemiMixedTypes="0" containsString="0" containsNumber="1" containsInteger="1" minValue="8" maxValue="1065"/>
    </cacheField>
    <cacheField name="Average" numFmtId="0">
      <sharedItems containsSemiMixedTypes="0" containsString="0" containsNumber="1" minValue="8.75" maxValue="99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s v="Yukon Territory/Territoire du Yukon"/>
    <x v="0"/>
    <x v="0"/>
    <n v="34"/>
    <n v="32"/>
    <n v="33"/>
    <n v="28"/>
    <n v="31.75"/>
  </r>
  <r>
    <s v="Yukon Territory/Territoire du Yukon"/>
    <x v="0"/>
    <x v="1"/>
    <n v="63"/>
    <n v="63"/>
    <n v="65"/>
    <n v="58"/>
    <n v="62.25"/>
  </r>
  <r>
    <s v="Yukon Territory/Territoire du Yukon"/>
    <x v="0"/>
    <x v="2"/>
    <n v="94"/>
    <n v="105"/>
    <n v="102"/>
    <n v="102"/>
    <n v="100.75"/>
  </r>
  <r>
    <s v="Yukon Territory/Territoire du Yukon"/>
    <x v="0"/>
    <x v="3"/>
    <n v="90"/>
    <n v="116"/>
    <n v="106"/>
    <n v="121"/>
    <n v="108.25"/>
  </r>
  <r>
    <s v="Yukon Territory/Territoire du Yukon"/>
    <x v="0"/>
    <x v="4"/>
    <n v="80"/>
    <n v="113"/>
    <n v="98"/>
    <n v="124"/>
    <n v="103.75"/>
  </r>
  <r>
    <s v="Yukon Territory/Territoire du Yukon"/>
    <x v="0"/>
    <x v="5"/>
    <n v="77"/>
    <n v="113"/>
    <n v="96"/>
    <n v="125"/>
    <n v="102.75"/>
  </r>
  <r>
    <s v="Yukon Territory/Territoire du Yukon"/>
    <x v="0"/>
    <x v="6"/>
    <n v="77"/>
    <n v="110"/>
    <n v="94"/>
    <n v="120"/>
    <n v="100.25"/>
  </r>
  <r>
    <s v="Yukon Territory/Territoire du Yukon"/>
    <x v="0"/>
    <x v="7"/>
    <n v="82"/>
    <n v="110"/>
    <n v="98"/>
    <n v="116"/>
    <n v="101.5"/>
  </r>
  <r>
    <s v="Yukon Territory/Territoire du Yukon"/>
    <x v="0"/>
    <x v="8"/>
    <n v="69"/>
    <n v="82"/>
    <n v="77"/>
    <n v="83"/>
    <n v="77.75"/>
  </r>
  <r>
    <s v="Yukon Territory/Territoire du Yukon"/>
    <x v="0"/>
    <x v="9"/>
    <n v="48"/>
    <n v="52"/>
    <n v="52"/>
    <n v="50"/>
    <n v="50.5"/>
  </r>
  <r>
    <s v="Yukon Territory/Territoire du Yukon"/>
    <x v="0"/>
    <x v="10"/>
    <n v="34"/>
    <n v="33"/>
    <n v="34"/>
    <n v="29"/>
    <n v="32.5"/>
  </r>
  <r>
    <s v="Yukon Territory/Territoire du Yukon"/>
    <x v="0"/>
    <x v="11"/>
    <n v="20"/>
    <n v="19"/>
    <n v="20"/>
    <n v="16"/>
    <n v="18.75"/>
  </r>
  <r>
    <s v="Yukon Territory/Territoire du Yukon"/>
    <x v="0"/>
    <x v="12"/>
    <n v="766"/>
    <n v="947"/>
    <n v="875"/>
    <n v="970"/>
    <n v="889.5"/>
  </r>
  <r>
    <s v="Yukon Territory/Territoire du Yukon"/>
    <x v="1"/>
    <x v="0"/>
    <n v="30"/>
    <n v="29"/>
    <n v="30"/>
    <n v="25"/>
    <n v="28.5"/>
  </r>
  <r>
    <s v="Yukon Territory/Territoire du Yukon"/>
    <x v="1"/>
    <x v="1"/>
    <n v="59"/>
    <n v="59"/>
    <n v="61"/>
    <n v="55"/>
    <n v="58.5"/>
  </r>
  <r>
    <s v="Yukon Territory/Territoire du Yukon"/>
    <x v="1"/>
    <x v="2"/>
    <n v="89"/>
    <n v="99"/>
    <n v="97"/>
    <n v="96"/>
    <n v="95.25"/>
  </r>
  <r>
    <s v="Yukon Territory/Territoire du Yukon"/>
    <x v="1"/>
    <x v="3"/>
    <n v="88"/>
    <n v="115"/>
    <n v="104"/>
    <n v="119"/>
    <n v="106.5"/>
  </r>
  <r>
    <s v="Yukon Territory/Territoire du Yukon"/>
    <x v="1"/>
    <x v="4"/>
    <n v="81"/>
    <n v="114"/>
    <n v="99"/>
    <n v="125"/>
    <n v="104.75"/>
  </r>
  <r>
    <s v="Yukon Territory/Territoire du Yukon"/>
    <x v="1"/>
    <x v="5"/>
    <n v="77"/>
    <n v="113"/>
    <n v="96"/>
    <n v="124"/>
    <n v="102.5"/>
  </r>
  <r>
    <s v="Yukon Territory/Territoire du Yukon"/>
    <x v="1"/>
    <x v="6"/>
    <n v="75"/>
    <n v="107"/>
    <n v="92"/>
    <n v="117"/>
    <n v="97.75"/>
  </r>
  <r>
    <s v="Yukon Territory/Territoire du Yukon"/>
    <x v="1"/>
    <x v="7"/>
    <n v="79"/>
    <n v="106"/>
    <n v="94"/>
    <n v="112"/>
    <n v="97.75"/>
  </r>
  <r>
    <s v="Yukon Territory/Territoire du Yukon"/>
    <x v="1"/>
    <x v="8"/>
    <n v="64"/>
    <n v="77"/>
    <n v="73"/>
    <n v="78"/>
    <n v="73"/>
  </r>
  <r>
    <s v="Yukon Territory/Territoire du Yukon"/>
    <x v="1"/>
    <x v="9"/>
    <n v="42"/>
    <n v="46"/>
    <n v="46"/>
    <n v="45"/>
    <n v="44.75"/>
  </r>
  <r>
    <s v="Yukon Territory/Territoire du Yukon"/>
    <x v="1"/>
    <x v="10"/>
    <n v="29"/>
    <n v="29"/>
    <n v="30"/>
    <n v="26"/>
    <n v="28.5"/>
  </r>
  <r>
    <s v="Yukon Territory/Territoire du Yukon"/>
    <x v="1"/>
    <x v="11"/>
    <n v="17"/>
    <n v="16"/>
    <n v="17"/>
    <n v="14"/>
    <n v="16"/>
  </r>
  <r>
    <s v="Yukon Territory/Territoire du Yukon"/>
    <x v="1"/>
    <x v="12"/>
    <n v="730"/>
    <n v="910"/>
    <n v="837"/>
    <n v="935"/>
    <n v="853"/>
  </r>
  <r>
    <s v="Yukon Territory/Territoire du Yukon"/>
    <x v="2"/>
    <x v="0"/>
    <n v="30"/>
    <n v="29"/>
    <n v="30"/>
    <n v="25"/>
    <n v="28.5"/>
  </r>
  <r>
    <s v="Yukon Territory/Territoire du Yukon"/>
    <x v="2"/>
    <x v="1"/>
    <n v="61"/>
    <n v="61"/>
    <n v="63"/>
    <n v="56"/>
    <n v="60.25"/>
  </r>
  <r>
    <s v="Yukon Territory/Territoire du Yukon"/>
    <x v="2"/>
    <x v="2"/>
    <n v="92"/>
    <n v="103"/>
    <n v="100"/>
    <n v="100"/>
    <n v="98.75"/>
  </r>
  <r>
    <s v="Yukon Territory/Territoire du Yukon"/>
    <x v="2"/>
    <x v="3"/>
    <n v="91"/>
    <n v="118"/>
    <n v="107"/>
    <n v="122"/>
    <n v="109.5"/>
  </r>
  <r>
    <s v="Yukon Territory/Territoire du Yukon"/>
    <x v="2"/>
    <x v="4"/>
    <n v="83"/>
    <n v="117"/>
    <n v="102"/>
    <n v="128"/>
    <n v="107.5"/>
  </r>
  <r>
    <s v="Yukon Territory/Territoire du Yukon"/>
    <x v="2"/>
    <x v="5"/>
    <n v="79"/>
    <n v="115"/>
    <n v="98"/>
    <n v="127"/>
    <n v="104.75"/>
  </r>
  <r>
    <s v="Yukon Territory/Territoire du Yukon"/>
    <x v="2"/>
    <x v="6"/>
    <n v="77"/>
    <n v="110"/>
    <n v="95"/>
    <n v="121"/>
    <n v="100.75"/>
  </r>
  <r>
    <s v="Yukon Territory/Territoire du Yukon"/>
    <x v="2"/>
    <x v="7"/>
    <n v="81"/>
    <n v="110"/>
    <n v="98"/>
    <n v="116"/>
    <n v="101.25"/>
  </r>
  <r>
    <s v="Yukon Territory/Territoire du Yukon"/>
    <x v="2"/>
    <x v="8"/>
    <n v="66"/>
    <n v="81"/>
    <n v="76"/>
    <n v="81"/>
    <n v="76"/>
  </r>
  <r>
    <s v="Yukon Territory/Territoire du Yukon"/>
    <x v="2"/>
    <x v="9"/>
    <n v="45"/>
    <n v="50"/>
    <n v="49"/>
    <n v="48"/>
    <n v="48"/>
  </r>
  <r>
    <s v="Yukon Territory/Territoire du Yukon"/>
    <x v="2"/>
    <x v="10"/>
    <n v="29"/>
    <n v="29"/>
    <n v="30"/>
    <n v="26"/>
    <n v="28.5"/>
  </r>
  <r>
    <s v="Yukon Territory/Territoire du Yukon"/>
    <x v="2"/>
    <x v="11"/>
    <n v="16"/>
    <n v="16"/>
    <n v="16"/>
    <n v="13"/>
    <n v="15.25"/>
  </r>
  <r>
    <s v="Yukon Territory/Territoire du Yukon"/>
    <x v="2"/>
    <x v="12"/>
    <n v="749"/>
    <n v="938"/>
    <n v="864"/>
    <n v="964"/>
    <n v="878.75"/>
  </r>
  <r>
    <s v="Yukon Territory/Territoire du Yukon"/>
    <x v="3"/>
    <x v="0"/>
    <n v="29"/>
    <n v="28"/>
    <n v="29"/>
    <n v="25"/>
    <n v="27.75"/>
  </r>
  <r>
    <s v="Yukon Territory/Territoire du Yukon"/>
    <x v="3"/>
    <x v="1"/>
    <n v="61"/>
    <n v="61"/>
    <n v="63"/>
    <n v="56"/>
    <n v="60.25"/>
  </r>
  <r>
    <s v="Yukon Territory/Territoire du Yukon"/>
    <x v="3"/>
    <x v="2"/>
    <n v="94"/>
    <n v="104"/>
    <n v="102"/>
    <n v="101"/>
    <n v="100.25"/>
  </r>
  <r>
    <s v="Yukon Territory/Territoire du Yukon"/>
    <x v="3"/>
    <x v="3"/>
    <n v="93"/>
    <n v="120"/>
    <n v="109"/>
    <n v="124"/>
    <n v="111.5"/>
  </r>
  <r>
    <s v="Yukon Territory/Territoire du Yukon"/>
    <x v="3"/>
    <x v="4"/>
    <n v="83"/>
    <n v="118"/>
    <n v="102"/>
    <n v="128"/>
    <n v="107.75"/>
  </r>
  <r>
    <s v="Yukon Territory/Territoire du Yukon"/>
    <x v="3"/>
    <x v="5"/>
    <n v="79"/>
    <n v="115"/>
    <n v="98"/>
    <n v="127"/>
    <n v="104.75"/>
  </r>
  <r>
    <s v="Yukon Territory/Territoire du Yukon"/>
    <x v="3"/>
    <x v="6"/>
    <n v="77"/>
    <n v="110"/>
    <n v="95"/>
    <n v="121"/>
    <n v="100.75"/>
  </r>
  <r>
    <s v="Yukon Territory/Territoire du Yukon"/>
    <x v="3"/>
    <x v="7"/>
    <n v="81"/>
    <n v="109"/>
    <n v="97"/>
    <n v="115"/>
    <n v="100.5"/>
  </r>
  <r>
    <s v="Yukon Territory/Territoire du Yukon"/>
    <x v="3"/>
    <x v="8"/>
    <n v="65"/>
    <n v="80"/>
    <n v="75"/>
    <n v="81"/>
    <n v="75.25"/>
  </r>
  <r>
    <s v="Yukon Territory/Territoire du Yukon"/>
    <x v="3"/>
    <x v="9"/>
    <n v="45"/>
    <n v="50"/>
    <n v="49"/>
    <n v="48"/>
    <n v="48"/>
  </r>
  <r>
    <s v="Yukon Territory/Territoire du Yukon"/>
    <x v="3"/>
    <x v="10"/>
    <n v="28"/>
    <n v="28"/>
    <n v="29"/>
    <n v="25"/>
    <n v="27.5"/>
  </r>
  <r>
    <s v="Yukon Territory/Territoire du Yukon"/>
    <x v="3"/>
    <x v="11"/>
    <n v="16"/>
    <n v="15"/>
    <n v="16"/>
    <n v="13"/>
    <n v="15"/>
  </r>
  <r>
    <s v="Yukon Territory/Territoire du Yukon"/>
    <x v="3"/>
    <x v="12"/>
    <n v="751"/>
    <n v="938"/>
    <n v="863"/>
    <n v="964"/>
    <n v="879"/>
  </r>
  <r>
    <s v="Yukon Territory/Territoire du Yukon"/>
    <x v="4"/>
    <x v="0"/>
    <n v="30"/>
    <n v="29"/>
    <n v="30"/>
    <n v="26"/>
    <n v="28.75"/>
  </r>
  <r>
    <s v="Yukon Territory/Territoire du Yukon"/>
    <x v="4"/>
    <x v="1"/>
    <n v="62"/>
    <n v="62"/>
    <n v="64"/>
    <n v="57"/>
    <n v="61.25"/>
  </r>
  <r>
    <s v="Yukon Territory/Territoire du Yukon"/>
    <x v="4"/>
    <x v="2"/>
    <n v="95"/>
    <n v="106"/>
    <n v="104"/>
    <n v="103"/>
    <n v="102"/>
  </r>
  <r>
    <s v="Yukon Territory/Territoire du Yukon"/>
    <x v="4"/>
    <x v="3"/>
    <n v="95"/>
    <n v="121"/>
    <n v="111"/>
    <n v="125"/>
    <n v="113"/>
  </r>
  <r>
    <s v="Yukon Territory/Territoire du Yukon"/>
    <x v="4"/>
    <x v="4"/>
    <n v="84"/>
    <n v="119"/>
    <n v="103"/>
    <n v="129"/>
    <n v="108.75"/>
  </r>
  <r>
    <s v="Yukon Territory/Territoire du Yukon"/>
    <x v="4"/>
    <x v="5"/>
    <n v="80"/>
    <n v="116"/>
    <n v="99"/>
    <n v="128"/>
    <n v="105.75"/>
  </r>
  <r>
    <s v="Yukon Territory/Territoire du Yukon"/>
    <x v="4"/>
    <x v="6"/>
    <n v="78"/>
    <n v="112"/>
    <n v="96"/>
    <n v="122"/>
    <n v="102"/>
  </r>
  <r>
    <s v="Yukon Territory/Territoire du Yukon"/>
    <x v="4"/>
    <x v="7"/>
    <n v="82"/>
    <n v="111"/>
    <n v="99"/>
    <n v="117"/>
    <n v="102.25"/>
  </r>
  <r>
    <s v="Yukon Territory/Territoire du Yukon"/>
    <x v="4"/>
    <x v="8"/>
    <n v="68"/>
    <n v="83"/>
    <n v="78"/>
    <n v="83"/>
    <n v="78"/>
  </r>
  <r>
    <s v="Yukon Territory/Territoire du Yukon"/>
    <x v="4"/>
    <x v="9"/>
    <n v="48"/>
    <n v="53"/>
    <n v="52"/>
    <n v="50"/>
    <n v="50.75"/>
  </r>
  <r>
    <s v="Yukon Territory/Territoire du Yukon"/>
    <x v="4"/>
    <x v="10"/>
    <n v="29"/>
    <n v="29"/>
    <n v="30"/>
    <n v="26"/>
    <n v="28.5"/>
  </r>
  <r>
    <s v="Yukon Territory/Territoire du Yukon"/>
    <x v="4"/>
    <x v="11"/>
    <n v="16"/>
    <n v="16"/>
    <n v="16"/>
    <n v="14"/>
    <n v="15.5"/>
  </r>
  <r>
    <s v="Yukon Territory/Territoire du Yukon"/>
    <x v="4"/>
    <x v="12"/>
    <n v="766"/>
    <n v="957"/>
    <n v="882"/>
    <n v="981"/>
    <n v="896.5"/>
  </r>
  <r>
    <s v="Yukon Territory/Territoire du Yukon"/>
    <x v="5"/>
    <x v="0"/>
    <n v="30"/>
    <n v="29"/>
    <n v="30"/>
    <n v="26"/>
    <n v="28.75"/>
  </r>
  <r>
    <s v="Yukon Territory/Territoire du Yukon"/>
    <x v="5"/>
    <x v="1"/>
    <n v="61"/>
    <n v="62"/>
    <n v="63"/>
    <n v="57"/>
    <n v="60.75"/>
  </r>
  <r>
    <s v="Yukon Territory/Territoire du Yukon"/>
    <x v="5"/>
    <x v="2"/>
    <n v="94"/>
    <n v="105"/>
    <n v="103"/>
    <n v="102"/>
    <n v="101"/>
  </r>
  <r>
    <s v="Yukon Territory/Territoire du Yukon"/>
    <x v="5"/>
    <x v="3"/>
    <n v="94"/>
    <n v="121"/>
    <n v="110"/>
    <n v="124"/>
    <n v="112.25"/>
  </r>
  <r>
    <s v="Yukon Territory/Territoire du Yukon"/>
    <x v="5"/>
    <x v="4"/>
    <n v="83"/>
    <n v="119"/>
    <n v="103"/>
    <n v="129"/>
    <n v="108.5"/>
  </r>
  <r>
    <s v="Yukon Territory/Territoire du Yukon"/>
    <x v="5"/>
    <x v="5"/>
    <n v="79"/>
    <n v="116"/>
    <n v="99"/>
    <n v="128"/>
    <n v="105.5"/>
  </r>
  <r>
    <s v="Yukon Territory/Territoire du Yukon"/>
    <x v="5"/>
    <x v="6"/>
    <n v="78"/>
    <n v="112"/>
    <n v="96"/>
    <n v="123"/>
    <n v="102.25"/>
  </r>
  <r>
    <s v="Yukon Territory/Territoire du Yukon"/>
    <x v="5"/>
    <x v="7"/>
    <n v="82"/>
    <n v="112"/>
    <n v="100"/>
    <n v="118"/>
    <n v="103"/>
  </r>
  <r>
    <s v="Yukon Territory/Territoire du Yukon"/>
    <x v="5"/>
    <x v="8"/>
    <n v="67"/>
    <n v="83"/>
    <n v="78"/>
    <n v="83"/>
    <n v="77.75"/>
  </r>
  <r>
    <s v="Yukon Territory/Territoire du Yukon"/>
    <x v="5"/>
    <x v="9"/>
    <n v="47"/>
    <n v="52"/>
    <n v="52"/>
    <n v="50"/>
    <n v="50.25"/>
  </r>
  <r>
    <s v="Yukon Territory/Territoire du Yukon"/>
    <x v="5"/>
    <x v="10"/>
    <n v="30"/>
    <n v="29"/>
    <n v="30"/>
    <n v="26"/>
    <n v="28.75"/>
  </r>
  <r>
    <s v="Yukon Territory/Territoire du Yukon"/>
    <x v="5"/>
    <x v="11"/>
    <n v="17"/>
    <n v="16"/>
    <n v="17"/>
    <n v="14"/>
    <n v="16"/>
  </r>
  <r>
    <s v="Yukon Territory/Territoire du Yukon"/>
    <x v="5"/>
    <x v="12"/>
    <n v="763"/>
    <n v="956"/>
    <n v="881"/>
    <n v="981"/>
    <n v="895.25"/>
  </r>
  <r>
    <s v="Yukon Territory/Territoire du Yukon"/>
    <x v="6"/>
    <x v="0"/>
    <n v="30"/>
    <n v="29"/>
    <n v="30"/>
    <n v="26"/>
    <n v="28.75"/>
  </r>
  <r>
    <s v="Yukon Territory/Territoire du Yukon"/>
    <x v="6"/>
    <x v="1"/>
    <n v="60"/>
    <n v="61"/>
    <n v="62"/>
    <n v="56"/>
    <n v="59.75"/>
  </r>
  <r>
    <s v="Yukon Territory/Territoire du Yukon"/>
    <x v="6"/>
    <x v="2"/>
    <n v="94"/>
    <n v="104"/>
    <n v="102"/>
    <n v="101"/>
    <n v="100.25"/>
  </r>
  <r>
    <s v="Yukon Territory/Territoire du Yukon"/>
    <x v="6"/>
    <x v="3"/>
    <n v="94"/>
    <n v="120"/>
    <n v="110"/>
    <n v="124"/>
    <n v="112"/>
  </r>
  <r>
    <s v="Yukon Territory/Territoire du Yukon"/>
    <x v="6"/>
    <x v="4"/>
    <n v="83"/>
    <n v="118"/>
    <n v="102"/>
    <n v="128"/>
    <n v="107.75"/>
  </r>
  <r>
    <s v="Yukon Territory/Territoire du Yukon"/>
    <x v="6"/>
    <x v="5"/>
    <n v="79"/>
    <n v="116"/>
    <n v="99"/>
    <n v="128"/>
    <n v="105.5"/>
  </r>
  <r>
    <s v="Yukon Territory/Territoire du Yukon"/>
    <x v="6"/>
    <x v="6"/>
    <n v="78"/>
    <n v="112"/>
    <n v="97"/>
    <n v="123"/>
    <n v="102.5"/>
  </r>
  <r>
    <s v="Yukon Territory/Territoire du Yukon"/>
    <x v="6"/>
    <x v="7"/>
    <n v="83"/>
    <n v="113"/>
    <n v="100"/>
    <n v="119"/>
    <n v="103.75"/>
  </r>
  <r>
    <s v="Yukon Territory/Territoire du Yukon"/>
    <x v="6"/>
    <x v="8"/>
    <n v="67"/>
    <n v="83"/>
    <n v="78"/>
    <n v="83"/>
    <n v="77.75"/>
  </r>
  <r>
    <s v="Yukon Territory/Territoire du Yukon"/>
    <x v="6"/>
    <x v="9"/>
    <n v="47"/>
    <n v="52"/>
    <n v="51"/>
    <n v="50"/>
    <n v="50"/>
  </r>
  <r>
    <s v="Yukon Territory/Territoire du Yukon"/>
    <x v="6"/>
    <x v="10"/>
    <n v="29"/>
    <n v="29"/>
    <n v="30"/>
    <n v="26"/>
    <n v="28.5"/>
  </r>
  <r>
    <s v="Yukon Territory/Territoire du Yukon"/>
    <x v="6"/>
    <x v="11"/>
    <n v="17"/>
    <n v="16"/>
    <n v="17"/>
    <n v="14"/>
    <n v="16"/>
  </r>
  <r>
    <s v="Yukon Territory/Territoire du Yukon"/>
    <x v="6"/>
    <x v="12"/>
    <n v="759"/>
    <n v="953"/>
    <n v="878"/>
    <n v="978"/>
    <n v="892"/>
  </r>
  <r>
    <s v="Yukon Territory/Territoire du Yukon"/>
    <x v="7"/>
    <x v="0"/>
    <n v="44"/>
    <n v="41"/>
    <n v="44"/>
    <n v="36"/>
    <n v="41.25"/>
  </r>
  <r>
    <s v="Yukon Territory/Territoire du Yukon"/>
    <x v="7"/>
    <x v="1"/>
    <n v="73"/>
    <n v="72"/>
    <n v="74"/>
    <n v="65"/>
    <n v="71"/>
  </r>
  <r>
    <s v="Yukon Territory/Territoire du Yukon"/>
    <x v="7"/>
    <x v="2"/>
    <n v="112"/>
    <n v="121"/>
    <n v="119"/>
    <n v="116"/>
    <n v="117"/>
  </r>
  <r>
    <s v="Yukon Territory/Territoire du Yukon"/>
    <x v="7"/>
    <x v="3"/>
    <n v="107"/>
    <n v="130"/>
    <n v="120"/>
    <n v="132"/>
    <n v="122.25"/>
  </r>
  <r>
    <s v="Yukon Territory/Territoire du Yukon"/>
    <x v="7"/>
    <x v="4"/>
    <n v="91"/>
    <n v="126"/>
    <n v="110"/>
    <n v="136"/>
    <n v="115.75"/>
  </r>
  <r>
    <s v="Yukon Territory/Territoire du Yukon"/>
    <x v="7"/>
    <x v="5"/>
    <n v="80"/>
    <n v="114"/>
    <n v="98"/>
    <n v="126"/>
    <n v="104.5"/>
  </r>
  <r>
    <s v="Yukon Territory/Territoire du Yukon"/>
    <x v="7"/>
    <x v="6"/>
    <n v="78"/>
    <n v="110"/>
    <n v="95"/>
    <n v="121"/>
    <n v="101"/>
  </r>
  <r>
    <s v="Yukon Territory/Territoire du Yukon"/>
    <x v="7"/>
    <x v="7"/>
    <n v="85"/>
    <n v="111"/>
    <n v="100"/>
    <n v="118"/>
    <n v="103.5"/>
  </r>
  <r>
    <s v="Yukon Territory/Territoire du Yukon"/>
    <x v="7"/>
    <x v="8"/>
    <n v="77"/>
    <n v="89"/>
    <n v="84"/>
    <n v="90"/>
    <n v="85"/>
  </r>
  <r>
    <s v="Yukon Territory/Territoire du Yukon"/>
    <x v="7"/>
    <x v="9"/>
    <n v="67"/>
    <n v="70"/>
    <n v="70"/>
    <n v="65"/>
    <n v="68"/>
  </r>
  <r>
    <s v="Yukon Territory/Territoire du Yukon"/>
    <x v="7"/>
    <x v="10"/>
    <n v="41"/>
    <n v="39"/>
    <n v="41"/>
    <n v="35"/>
    <n v="39"/>
  </r>
  <r>
    <s v="Yukon Territory/Territoire du Yukon"/>
    <x v="7"/>
    <x v="11"/>
    <n v="29"/>
    <n v="27"/>
    <n v="29"/>
    <n v="24"/>
    <n v="27.25"/>
  </r>
  <r>
    <s v="Yukon Territory/Territoire du Yukon"/>
    <x v="7"/>
    <x v="12"/>
    <n v="884"/>
    <n v="1051"/>
    <n v="983"/>
    <n v="1064"/>
    <n v="995.5"/>
  </r>
  <r>
    <s v="Yukon Territory/Territoire du Yukon"/>
    <x v="8"/>
    <x v="0"/>
    <n v="44"/>
    <n v="41"/>
    <n v="44"/>
    <n v="36"/>
    <n v="41.25"/>
  </r>
  <r>
    <s v="Yukon Territory/Territoire du Yukon"/>
    <x v="8"/>
    <x v="1"/>
    <n v="73"/>
    <n v="72"/>
    <n v="75"/>
    <n v="66"/>
    <n v="71.5"/>
  </r>
  <r>
    <s v="Yukon Territory/Territoire du Yukon"/>
    <x v="8"/>
    <x v="2"/>
    <n v="113"/>
    <n v="121"/>
    <n v="120"/>
    <n v="116"/>
    <n v="117.5"/>
  </r>
  <r>
    <s v="Yukon Territory/Territoire du Yukon"/>
    <x v="8"/>
    <x v="3"/>
    <n v="108"/>
    <n v="131"/>
    <n v="121"/>
    <n v="133"/>
    <n v="123.25"/>
  </r>
  <r>
    <s v="Yukon Territory/Territoire du Yukon"/>
    <x v="8"/>
    <x v="4"/>
    <n v="92"/>
    <n v="126"/>
    <n v="110"/>
    <n v="136"/>
    <n v="116"/>
  </r>
  <r>
    <s v="Yukon Territory/Territoire du Yukon"/>
    <x v="8"/>
    <x v="5"/>
    <n v="80"/>
    <n v="114"/>
    <n v="97"/>
    <n v="126"/>
    <n v="104.25"/>
  </r>
  <r>
    <s v="Yukon Territory/Territoire du Yukon"/>
    <x v="8"/>
    <x v="6"/>
    <n v="78"/>
    <n v="110"/>
    <n v="95"/>
    <n v="120"/>
    <n v="100.75"/>
  </r>
  <r>
    <s v="Yukon Territory/Territoire du Yukon"/>
    <x v="8"/>
    <x v="7"/>
    <n v="85"/>
    <n v="111"/>
    <n v="99"/>
    <n v="117"/>
    <n v="103"/>
  </r>
  <r>
    <s v="Yukon Territory/Territoire du Yukon"/>
    <x v="8"/>
    <x v="8"/>
    <n v="77"/>
    <n v="89"/>
    <n v="84"/>
    <n v="90"/>
    <n v="85"/>
  </r>
  <r>
    <s v="Yukon Territory/Territoire du Yukon"/>
    <x v="8"/>
    <x v="9"/>
    <n v="68"/>
    <n v="70"/>
    <n v="70"/>
    <n v="66"/>
    <n v="68.5"/>
  </r>
  <r>
    <s v="Yukon Territory/Territoire du Yukon"/>
    <x v="8"/>
    <x v="10"/>
    <n v="41"/>
    <n v="40"/>
    <n v="41"/>
    <n v="36"/>
    <n v="39.5"/>
  </r>
  <r>
    <s v="Yukon Territory/Territoire du Yukon"/>
    <x v="8"/>
    <x v="11"/>
    <n v="29"/>
    <n v="27"/>
    <n v="29"/>
    <n v="24"/>
    <n v="27.25"/>
  </r>
  <r>
    <s v="Yukon Territory/Territoire du Yukon"/>
    <x v="8"/>
    <x v="12"/>
    <n v="888"/>
    <n v="1052"/>
    <n v="985"/>
    <n v="1065"/>
    <n v="997.5"/>
  </r>
  <r>
    <s v="Yukon Territory/Territoire du Yukon"/>
    <x v="9"/>
    <x v="0"/>
    <n v="40"/>
    <n v="38"/>
    <n v="40"/>
    <n v="33"/>
    <n v="37.75"/>
  </r>
  <r>
    <s v="Yukon Territory/Territoire du Yukon"/>
    <x v="9"/>
    <x v="1"/>
    <n v="70"/>
    <n v="68"/>
    <n v="70"/>
    <n v="62"/>
    <n v="67.5"/>
  </r>
  <r>
    <s v="Yukon Territory/Territoire du Yukon"/>
    <x v="9"/>
    <x v="2"/>
    <n v="114"/>
    <n v="120"/>
    <n v="119"/>
    <n v="115"/>
    <n v="117"/>
  </r>
  <r>
    <s v="Yukon Territory/Territoire du Yukon"/>
    <x v="9"/>
    <x v="3"/>
    <n v="110"/>
    <n v="130"/>
    <n v="122"/>
    <n v="132"/>
    <n v="123.5"/>
  </r>
  <r>
    <s v="Yukon Territory/Territoire du Yukon"/>
    <x v="9"/>
    <x v="4"/>
    <n v="94"/>
    <n v="125"/>
    <n v="110"/>
    <n v="135"/>
    <n v="116"/>
  </r>
  <r>
    <s v="Yukon Territory/Territoire du Yukon"/>
    <x v="9"/>
    <x v="5"/>
    <n v="80"/>
    <n v="112"/>
    <n v="95"/>
    <n v="123"/>
    <n v="102.5"/>
  </r>
  <r>
    <s v="Yukon Territory/Territoire du Yukon"/>
    <x v="9"/>
    <x v="6"/>
    <n v="79"/>
    <n v="107"/>
    <n v="93"/>
    <n v="117"/>
    <n v="99"/>
  </r>
  <r>
    <s v="Yukon Territory/Territoire du Yukon"/>
    <x v="9"/>
    <x v="7"/>
    <n v="83"/>
    <n v="106"/>
    <n v="95"/>
    <n v="112"/>
    <n v="99"/>
  </r>
  <r>
    <s v="Yukon Territory/Territoire du Yukon"/>
    <x v="9"/>
    <x v="8"/>
    <n v="76"/>
    <n v="87"/>
    <n v="81"/>
    <n v="87"/>
    <n v="82.75"/>
  </r>
  <r>
    <s v="Yukon Territory/Territoire du Yukon"/>
    <x v="9"/>
    <x v="9"/>
    <n v="64"/>
    <n v="66"/>
    <n v="66"/>
    <n v="62"/>
    <n v="64.5"/>
  </r>
  <r>
    <s v="Yukon Territory/Territoire du Yukon"/>
    <x v="9"/>
    <x v="10"/>
    <n v="38"/>
    <n v="37"/>
    <n v="38"/>
    <n v="33"/>
    <n v="36.5"/>
  </r>
  <r>
    <s v="Yukon Territory/Territoire du Yukon"/>
    <x v="9"/>
    <x v="11"/>
    <n v="27"/>
    <n v="25"/>
    <n v="26"/>
    <n v="21"/>
    <n v="24.75"/>
  </r>
  <r>
    <s v="Yukon Territory/Territoire du Yukon"/>
    <x v="9"/>
    <x v="12"/>
    <n v="875"/>
    <n v="1020"/>
    <n v="956"/>
    <n v="1033"/>
    <n v="971"/>
  </r>
  <r>
    <s v="Yukon Territory/Territoire du Yukon"/>
    <x v="10"/>
    <x v="0"/>
    <n v="34"/>
    <n v="32"/>
    <n v="34"/>
    <n v="28"/>
    <n v="32"/>
  </r>
  <r>
    <s v="Yukon Territory/Territoire du Yukon"/>
    <x v="10"/>
    <x v="1"/>
    <n v="67"/>
    <n v="66"/>
    <n v="68"/>
    <n v="60"/>
    <n v="65.25"/>
  </r>
  <r>
    <s v="Yukon Territory/Territoire du Yukon"/>
    <x v="10"/>
    <x v="2"/>
    <n v="108"/>
    <n v="116"/>
    <n v="114"/>
    <n v="112"/>
    <n v="112.5"/>
  </r>
  <r>
    <s v="Yukon Territory/Territoire du Yukon"/>
    <x v="10"/>
    <x v="3"/>
    <n v="106"/>
    <n v="130"/>
    <n v="119"/>
    <n v="133"/>
    <n v="122"/>
  </r>
  <r>
    <s v="Yukon Territory/Territoire du Yukon"/>
    <x v="10"/>
    <x v="4"/>
    <n v="90"/>
    <n v="123"/>
    <n v="107"/>
    <n v="134"/>
    <n v="113.5"/>
  </r>
  <r>
    <s v="Yukon Territory/Territoire du Yukon"/>
    <x v="10"/>
    <x v="5"/>
    <n v="84"/>
    <n v="119"/>
    <n v="101"/>
    <n v="131"/>
    <n v="108.75"/>
  </r>
  <r>
    <s v="Yukon Territory/Territoire du Yukon"/>
    <x v="10"/>
    <x v="6"/>
    <n v="79"/>
    <n v="111"/>
    <n v="95"/>
    <n v="121"/>
    <n v="101.5"/>
  </r>
  <r>
    <s v="Yukon Territory/Territoire du Yukon"/>
    <x v="10"/>
    <x v="7"/>
    <n v="82"/>
    <n v="108"/>
    <n v="97"/>
    <n v="114"/>
    <n v="100.25"/>
  </r>
  <r>
    <s v="Yukon Territory/Territoire du Yukon"/>
    <x v="10"/>
    <x v="8"/>
    <n v="70"/>
    <n v="82"/>
    <n v="77"/>
    <n v="82"/>
    <n v="77.75"/>
  </r>
  <r>
    <s v="Yukon Territory/Territoire du Yukon"/>
    <x v="10"/>
    <x v="9"/>
    <n v="54"/>
    <n v="57"/>
    <n v="57"/>
    <n v="54"/>
    <n v="55.5"/>
  </r>
  <r>
    <s v="Yukon Territory/Territoire du Yukon"/>
    <x v="10"/>
    <x v="10"/>
    <n v="31"/>
    <n v="30"/>
    <n v="31"/>
    <n v="27"/>
    <n v="29.75"/>
  </r>
  <r>
    <s v="Yukon Territory/Territoire du Yukon"/>
    <x v="10"/>
    <x v="11"/>
    <n v="20"/>
    <n v="19"/>
    <n v="20"/>
    <n v="16"/>
    <n v="18.75"/>
  </r>
  <r>
    <s v="Yukon Territory/Territoire du Yukon"/>
    <x v="10"/>
    <x v="12"/>
    <n v="824"/>
    <n v="992"/>
    <n v="919"/>
    <n v="1013"/>
    <n v="937"/>
  </r>
  <r>
    <s v="Yukon Territory/Territoire du Yukon"/>
    <x v="11"/>
    <x v="0"/>
    <n v="33"/>
    <n v="31"/>
    <n v="33"/>
    <n v="27"/>
    <n v="31"/>
  </r>
  <r>
    <s v="Yukon Territory/Territoire du Yukon"/>
    <x v="11"/>
    <x v="1"/>
    <n v="67"/>
    <n v="66"/>
    <n v="68"/>
    <n v="60"/>
    <n v="65.25"/>
  </r>
  <r>
    <s v="Yukon Territory/Territoire du Yukon"/>
    <x v="11"/>
    <x v="2"/>
    <n v="111"/>
    <n v="119"/>
    <n v="117"/>
    <n v="114"/>
    <n v="115.25"/>
  </r>
  <r>
    <s v="Yukon Territory/Territoire du Yukon"/>
    <x v="11"/>
    <x v="3"/>
    <n v="109"/>
    <n v="132"/>
    <n v="121"/>
    <n v="135"/>
    <n v="124.25"/>
  </r>
  <r>
    <s v="Yukon Territory/Territoire du Yukon"/>
    <x v="11"/>
    <x v="4"/>
    <n v="93"/>
    <n v="125"/>
    <n v="109"/>
    <n v="136"/>
    <n v="115.75"/>
  </r>
  <r>
    <s v="Yukon Territory/Territoire du Yukon"/>
    <x v="11"/>
    <x v="5"/>
    <n v="86"/>
    <n v="120"/>
    <n v="102"/>
    <n v="132"/>
    <n v="110"/>
  </r>
  <r>
    <s v="Yukon Territory/Territoire du Yukon"/>
    <x v="11"/>
    <x v="6"/>
    <n v="81"/>
    <n v="112"/>
    <n v="96"/>
    <n v="123"/>
    <n v="103"/>
  </r>
  <r>
    <s v="Yukon Territory/Territoire du Yukon"/>
    <x v="11"/>
    <x v="7"/>
    <n v="83"/>
    <n v="107"/>
    <n v="96"/>
    <n v="114"/>
    <n v="100"/>
  </r>
  <r>
    <s v="Yukon Territory/Territoire du Yukon"/>
    <x v="11"/>
    <x v="8"/>
    <n v="69"/>
    <n v="80"/>
    <n v="75"/>
    <n v="81"/>
    <n v="76.25"/>
  </r>
  <r>
    <s v="Yukon Territory/Territoire du Yukon"/>
    <x v="11"/>
    <x v="9"/>
    <n v="54"/>
    <n v="56"/>
    <n v="56"/>
    <n v="53"/>
    <n v="54.75"/>
  </r>
  <r>
    <s v="Yukon Territory/Territoire du Yukon"/>
    <x v="11"/>
    <x v="10"/>
    <n v="30"/>
    <n v="29"/>
    <n v="30"/>
    <n v="26"/>
    <n v="28.75"/>
  </r>
  <r>
    <s v="Yukon Territory/Territoire du Yukon"/>
    <x v="11"/>
    <x v="11"/>
    <n v="20"/>
    <n v="19"/>
    <n v="20"/>
    <n v="16"/>
    <n v="18.75"/>
  </r>
  <r>
    <s v="Yukon Territory/Territoire du Yukon"/>
    <x v="11"/>
    <x v="12"/>
    <n v="836"/>
    <n v="995"/>
    <n v="922"/>
    <n v="1016"/>
    <n v="942.25"/>
  </r>
  <r>
    <s v="Yukon Territory/Territoire du Yukon"/>
    <x v="12"/>
    <x v="0"/>
    <n v="32"/>
    <n v="30"/>
    <n v="32"/>
    <n v="26"/>
    <n v="30"/>
  </r>
  <r>
    <s v="Yukon Territory/Territoire du Yukon"/>
    <x v="12"/>
    <x v="1"/>
    <n v="66"/>
    <n v="65"/>
    <n v="67"/>
    <n v="59"/>
    <n v="64.25"/>
  </r>
  <r>
    <s v="Yukon Territory/Territoire du Yukon"/>
    <x v="12"/>
    <x v="2"/>
    <n v="112"/>
    <n v="119"/>
    <n v="117"/>
    <n v="115"/>
    <n v="115.75"/>
  </r>
  <r>
    <s v="Yukon Territory/Territoire du Yukon"/>
    <x v="12"/>
    <x v="3"/>
    <n v="111"/>
    <n v="133"/>
    <n v="123"/>
    <n v="136"/>
    <n v="125.75"/>
  </r>
  <r>
    <s v="Yukon Territory/Territoire du Yukon"/>
    <x v="12"/>
    <x v="4"/>
    <n v="95"/>
    <n v="127"/>
    <n v="110"/>
    <n v="137"/>
    <n v="117.25"/>
  </r>
  <r>
    <s v="Yukon Territory/Territoire du Yukon"/>
    <x v="12"/>
    <x v="5"/>
    <n v="87"/>
    <n v="120"/>
    <n v="102"/>
    <n v="133"/>
    <n v="110.5"/>
  </r>
  <r>
    <s v="Yukon Territory/Territoire du Yukon"/>
    <x v="12"/>
    <x v="6"/>
    <n v="83"/>
    <n v="112"/>
    <n v="97"/>
    <n v="123"/>
    <n v="103.75"/>
  </r>
  <r>
    <s v="Yukon Territory/Territoire du Yukon"/>
    <x v="12"/>
    <x v="7"/>
    <n v="82"/>
    <n v="106"/>
    <n v="94"/>
    <n v="112"/>
    <n v="98.5"/>
  </r>
  <r>
    <s v="Yukon Territory/Territoire du Yukon"/>
    <x v="12"/>
    <x v="8"/>
    <n v="68"/>
    <n v="78"/>
    <n v="73"/>
    <n v="79"/>
    <n v="74.5"/>
  </r>
  <r>
    <s v="Yukon Territory/Territoire du Yukon"/>
    <x v="12"/>
    <x v="9"/>
    <n v="53"/>
    <n v="54"/>
    <n v="54"/>
    <n v="51"/>
    <n v="53"/>
  </r>
  <r>
    <s v="Yukon Territory/Territoire du Yukon"/>
    <x v="12"/>
    <x v="10"/>
    <n v="28"/>
    <n v="27"/>
    <n v="28"/>
    <n v="25"/>
    <n v="27"/>
  </r>
  <r>
    <s v="Yukon Territory/Territoire du Yukon"/>
    <x v="12"/>
    <x v="11"/>
    <n v="19"/>
    <n v="18"/>
    <n v="19"/>
    <n v="16"/>
    <n v="18"/>
  </r>
  <r>
    <s v="Yukon Territory/Territoire du Yukon"/>
    <x v="12"/>
    <x v="12"/>
    <n v="836"/>
    <n v="989"/>
    <n v="916"/>
    <n v="1011"/>
    <n v="938"/>
  </r>
  <r>
    <s v="Yukon Territory/Territoire du Yukon"/>
    <x v="13"/>
    <x v="0"/>
    <n v="28"/>
    <n v="27"/>
    <n v="28"/>
    <n v="24"/>
    <n v="26.75"/>
  </r>
  <r>
    <s v="Yukon Territory/Territoire du Yukon"/>
    <x v="13"/>
    <x v="1"/>
    <n v="63"/>
    <n v="62"/>
    <n v="64"/>
    <n v="57"/>
    <n v="61.5"/>
  </r>
  <r>
    <s v="Yukon Territory/Territoire du Yukon"/>
    <x v="13"/>
    <x v="2"/>
    <n v="110"/>
    <n v="118"/>
    <n v="116"/>
    <n v="113"/>
    <n v="114.25"/>
  </r>
  <r>
    <s v="Yukon Territory/Territoire du Yukon"/>
    <x v="13"/>
    <x v="3"/>
    <n v="110"/>
    <n v="133"/>
    <n v="122"/>
    <n v="136"/>
    <n v="125.25"/>
  </r>
  <r>
    <s v="Yukon Territory/Territoire du Yukon"/>
    <x v="13"/>
    <x v="4"/>
    <n v="95"/>
    <n v="126"/>
    <n v="109"/>
    <n v="136"/>
    <n v="116.5"/>
  </r>
  <r>
    <s v="Yukon Territory/Territoire du Yukon"/>
    <x v="13"/>
    <x v="5"/>
    <n v="87"/>
    <n v="120"/>
    <n v="102"/>
    <n v="133"/>
    <n v="110.5"/>
  </r>
  <r>
    <s v="Yukon Territory/Territoire du Yukon"/>
    <x v="13"/>
    <x v="6"/>
    <n v="82"/>
    <n v="111"/>
    <n v="96"/>
    <n v="122"/>
    <n v="102.75"/>
  </r>
  <r>
    <s v="Yukon Territory/Territoire du Yukon"/>
    <x v="13"/>
    <x v="7"/>
    <n v="81"/>
    <n v="105"/>
    <n v="93"/>
    <n v="111"/>
    <n v="97.5"/>
  </r>
  <r>
    <s v="Yukon Territory/Territoire du Yukon"/>
    <x v="13"/>
    <x v="8"/>
    <n v="66"/>
    <n v="76"/>
    <n v="71"/>
    <n v="76"/>
    <n v="72.25"/>
  </r>
  <r>
    <s v="Yukon Territory/Territoire du Yukon"/>
    <x v="13"/>
    <x v="9"/>
    <n v="48"/>
    <n v="50"/>
    <n v="50"/>
    <n v="48"/>
    <n v="49"/>
  </r>
  <r>
    <s v="Yukon Territory/Territoire du Yukon"/>
    <x v="13"/>
    <x v="10"/>
    <n v="26"/>
    <n v="25"/>
    <n v="26"/>
    <n v="23"/>
    <n v="25"/>
  </r>
  <r>
    <s v="Yukon Territory/Territoire du Yukon"/>
    <x v="13"/>
    <x v="11"/>
    <n v="16"/>
    <n v="15"/>
    <n v="16"/>
    <n v="13"/>
    <n v="15"/>
  </r>
  <r>
    <s v="Yukon Territory/Territoire du Yukon"/>
    <x v="13"/>
    <x v="12"/>
    <n v="814"/>
    <n v="967"/>
    <n v="893"/>
    <n v="991"/>
    <n v="916.25"/>
  </r>
  <r>
    <s v="Yukon Territory/Territoire du Yukon"/>
    <x v="14"/>
    <x v="0"/>
    <n v="25"/>
    <n v="23"/>
    <n v="25"/>
    <n v="21"/>
    <n v="23.5"/>
  </r>
  <r>
    <s v="Yukon Territory/Territoire du Yukon"/>
    <x v="14"/>
    <x v="1"/>
    <n v="60"/>
    <n v="59"/>
    <n v="61"/>
    <n v="54"/>
    <n v="58.5"/>
  </r>
  <r>
    <s v="Yukon Territory/Territoire du Yukon"/>
    <x v="14"/>
    <x v="2"/>
    <n v="108"/>
    <n v="115"/>
    <n v="113"/>
    <n v="111"/>
    <n v="111.75"/>
  </r>
  <r>
    <s v="Yukon Territory/Territoire du Yukon"/>
    <x v="14"/>
    <x v="3"/>
    <n v="110"/>
    <n v="131"/>
    <n v="121"/>
    <n v="135"/>
    <n v="124.25"/>
  </r>
  <r>
    <s v="Yukon Territory/Territoire du Yukon"/>
    <x v="14"/>
    <x v="4"/>
    <n v="94"/>
    <n v="124"/>
    <n v="108"/>
    <n v="135"/>
    <n v="115.25"/>
  </r>
  <r>
    <s v="Yukon Territory/Territoire du Yukon"/>
    <x v="14"/>
    <x v="5"/>
    <n v="87"/>
    <n v="119"/>
    <n v="100"/>
    <n v="131"/>
    <n v="109.25"/>
  </r>
  <r>
    <s v="Yukon Territory/Territoire du Yukon"/>
    <x v="14"/>
    <x v="6"/>
    <n v="82"/>
    <n v="110"/>
    <n v="94"/>
    <n v="120"/>
    <n v="101.5"/>
  </r>
  <r>
    <s v="Yukon Territory/Territoire du Yukon"/>
    <x v="14"/>
    <x v="7"/>
    <n v="80"/>
    <n v="102"/>
    <n v="90"/>
    <n v="108"/>
    <n v="95"/>
  </r>
  <r>
    <s v="Yukon Territory/Territoire du Yukon"/>
    <x v="14"/>
    <x v="8"/>
    <n v="63"/>
    <n v="72"/>
    <n v="68"/>
    <n v="73"/>
    <n v="69"/>
  </r>
  <r>
    <s v="Yukon Territory/Territoire du Yukon"/>
    <x v="14"/>
    <x v="9"/>
    <n v="43"/>
    <n v="45"/>
    <n v="45"/>
    <n v="43"/>
    <n v="44"/>
  </r>
  <r>
    <s v="Yukon Territory/Territoire du Yukon"/>
    <x v="14"/>
    <x v="10"/>
    <n v="23"/>
    <n v="23"/>
    <n v="23"/>
    <n v="20"/>
    <n v="22.25"/>
  </r>
  <r>
    <s v="Yukon Territory/Territoire du Yukon"/>
    <x v="14"/>
    <x v="11"/>
    <n v="14"/>
    <n v="13"/>
    <n v="14"/>
    <n v="11"/>
    <n v="13"/>
  </r>
  <r>
    <s v="Yukon Territory/Territoire du Yukon"/>
    <x v="14"/>
    <x v="12"/>
    <n v="787"/>
    <n v="936"/>
    <n v="861"/>
    <n v="961"/>
    <n v="886.25"/>
  </r>
  <r>
    <s v="Yukon Territory/Territoire du Yukon"/>
    <x v="15"/>
    <x v="0"/>
    <n v="36"/>
    <n v="33"/>
    <n v="35"/>
    <n v="29"/>
    <n v="33.25"/>
  </r>
  <r>
    <s v="Yukon Territory/Territoire du Yukon"/>
    <x v="15"/>
    <x v="1"/>
    <n v="68"/>
    <n v="66"/>
    <n v="68"/>
    <n v="60"/>
    <n v="65.5"/>
  </r>
  <r>
    <s v="Yukon Territory/Territoire du Yukon"/>
    <x v="15"/>
    <x v="2"/>
    <n v="119"/>
    <n v="123"/>
    <n v="122"/>
    <n v="118"/>
    <n v="120.5"/>
  </r>
  <r>
    <s v="Yukon Territory/Territoire du Yukon"/>
    <x v="15"/>
    <x v="3"/>
    <n v="116"/>
    <n v="135"/>
    <n v="126"/>
    <n v="137"/>
    <n v="128.5"/>
  </r>
  <r>
    <s v="Yukon Territory/Territoire du Yukon"/>
    <x v="15"/>
    <x v="4"/>
    <n v="101"/>
    <n v="131"/>
    <n v="114"/>
    <n v="141"/>
    <n v="121.75"/>
  </r>
  <r>
    <s v="Yukon Territory/Territoire du Yukon"/>
    <x v="15"/>
    <x v="5"/>
    <n v="90"/>
    <n v="123"/>
    <n v="104"/>
    <n v="135"/>
    <n v="113"/>
  </r>
  <r>
    <s v="Yukon Territory/Territoire du Yukon"/>
    <x v="15"/>
    <x v="6"/>
    <n v="87"/>
    <n v="117"/>
    <n v="100"/>
    <n v="128"/>
    <n v="108"/>
  </r>
  <r>
    <s v="Yukon Territory/Territoire du Yukon"/>
    <x v="15"/>
    <x v="7"/>
    <n v="85"/>
    <n v="108"/>
    <n v="97"/>
    <n v="114"/>
    <n v="101"/>
  </r>
  <r>
    <s v="Yukon Territory/Territoire du Yukon"/>
    <x v="15"/>
    <x v="8"/>
    <n v="72"/>
    <n v="80"/>
    <n v="76"/>
    <n v="81"/>
    <n v="77.25"/>
  </r>
  <r>
    <s v="Yukon Territory/Territoire du Yukon"/>
    <x v="15"/>
    <x v="9"/>
    <n v="58"/>
    <n v="58"/>
    <n v="59"/>
    <n v="55"/>
    <n v="57.5"/>
  </r>
  <r>
    <s v="Yukon Territory/Territoire du Yukon"/>
    <x v="15"/>
    <x v="10"/>
    <n v="31"/>
    <n v="30"/>
    <n v="31"/>
    <n v="27"/>
    <n v="29.75"/>
  </r>
  <r>
    <s v="Yukon Territory/Territoire du Yukon"/>
    <x v="15"/>
    <x v="11"/>
    <n v="23"/>
    <n v="21"/>
    <n v="22"/>
    <n v="18"/>
    <n v="21"/>
  </r>
  <r>
    <s v="Yukon Territory/Territoire du Yukon"/>
    <x v="15"/>
    <x v="12"/>
    <n v="884"/>
    <n v="1025"/>
    <n v="954"/>
    <n v="1043"/>
    <n v="976.5"/>
  </r>
  <r>
    <s v="Yukon Territory/Territoire du Yukon"/>
    <x v="16"/>
    <x v="0"/>
    <n v="18"/>
    <n v="16"/>
    <n v="18"/>
    <n v="14"/>
    <n v="16.5"/>
  </r>
  <r>
    <s v="Yukon Territory/Territoire du Yukon"/>
    <x v="16"/>
    <x v="1"/>
    <n v="54"/>
    <n v="51"/>
    <n v="53"/>
    <n v="47"/>
    <n v="51.25"/>
  </r>
  <r>
    <s v="Yukon Territory/Territoire du Yukon"/>
    <x v="16"/>
    <x v="2"/>
    <n v="119"/>
    <n v="121"/>
    <n v="121"/>
    <n v="116"/>
    <n v="119.25"/>
  </r>
  <r>
    <s v="Yukon Territory/Territoire du Yukon"/>
    <x v="16"/>
    <x v="3"/>
    <n v="125"/>
    <n v="140"/>
    <n v="131"/>
    <n v="142"/>
    <n v="134.5"/>
  </r>
  <r>
    <s v="Yukon Territory/Territoire du Yukon"/>
    <x v="16"/>
    <x v="4"/>
    <n v="112"/>
    <n v="138"/>
    <n v="121"/>
    <n v="148"/>
    <n v="129.75"/>
  </r>
  <r>
    <s v="Yukon Territory/Territoire du Yukon"/>
    <x v="16"/>
    <x v="5"/>
    <n v="98"/>
    <n v="127"/>
    <n v="108"/>
    <n v="139"/>
    <n v="118"/>
  </r>
  <r>
    <s v="Yukon Territory/Territoire du Yukon"/>
    <x v="16"/>
    <x v="6"/>
    <n v="92"/>
    <n v="118"/>
    <n v="102"/>
    <n v="129"/>
    <n v="110.25"/>
  </r>
  <r>
    <s v="Yukon Territory/Territoire du Yukon"/>
    <x v="16"/>
    <x v="7"/>
    <n v="79"/>
    <n v="95"/>
    <n v="85"/>
    <n v="101"/>
    <n v="90"/>
  </r>
  <r>
    <s v="Yukon Territory/Territoire du Yukon"/>
    <x v="16"/>
    <x v="8"/>
    <n v="62"/>
    <n v="67"/>
    <n v="63"/>
    <n v="68"/>
    <n v="65"/>
  </r>
  <r>
    <s v="Yukon Territory/Territoire du Yukon"/>
    <x v="16"/>
    <x v="9"/>
    <n v="43"/>
    <n v="43"/>
    <n v="43"/>
    <n v="40"/>
    <n v="42.25"/>
  </r>
  <r>
    <s v="Yukon Territory/Territoire du Yukon"/>
    <x v="16"/>
    <x v="10"/>
    <n v="17"/>
    <n v="16"/>
    <n v="17"/>
    <n v="15"/>
    <n v="16.25"/>
  </r>
  <r>
    <s v="Yukon Territory/Territoire du Yukon"/>
    <x v="16"/>
    <x v="11"/>
    <n v="9"/>
    <n v="9"/>
    <n v="9"/>
    <n v="8"/>
    <n v="8.75"/>
  </r>
  <r>
    <s v="Yukon Territory/Territoire du Yukon"/>
    <x v="16"/>
    <x v="12"/>
    <n v="827"/>
    <n v="943"/>
    <n v="870"/>
    <n v="968"/>
    <n v="902"/>
  </r>
  <r>
    <s v="Yukon Territory/Territoire du Yukon"/>
    <x v="17"/>
    <x v="0"/>
    <n v="26"/>
    <n v="24"/>
    <n v="26"/>
    <n v="22"/>
    <n v="24.5"/>
  </r>
  <r>
    <s v="Yukon Territory/Territoire du Yukon"/>
    <x v="17"/>
    <x v="1"/>
    <n v="60"/>
    <n v="60"/>
    <n v="62"/>
    <n v="55"/>
    <n v="59.25"/>
  </r>
  <r>
    <s v="Yukon Territory/Territoire du Yukon"/>
    <x v="17"/>
    <x v="2"/>
    <n v="100"/>
    <n v="109"/>
    <n v="106"/>
    <n v="105"/>
    <n v="105"/>
  </r>
  <r>
    <s v="Yukon Territory/Territoire du Yukon"/>
    <x v="17"/>
    <x v="3"/>
    <n v="100"/>
    <n v="125"/>
    <n v="114"/>
    <n v="129"/>
    <n v="117"/>
  </r>
  <r>
    <s v="Yukon Territory/Territoire du Yukon"/>
    <x v="17"/>
    <x v="4"/>
    <n v="87"/>
    <n v="121"/>
    <n v="104"/>
    <n v="131"/>
    <n v="110.75"/>
  </r>
  <r>
    <s v="Yukon Territory/Territoire du Yukon"/>
    <x v="17"/>
    <x v="5"/>
    <n v="84"/>
    <n v="119"/>
    <n v="101"/>
    <n v="132"/>
    <n v="109"/>
  </r>
  <r>
    <s v="Yukon Territory/Territoire du Yukon"/>
    <x v="17"/>
    <x v="6"/>
    <n v="80"/>
    <n v="111"/>
    <n v="95"/>
    <n v="122"/>
    <n v="102"/>
  </r>
  <r>
    <s v="Yukon Territory/Territoire du Yukon"/>
    <x v="17"/>
    <x v="7"/>
    <n v="81"/>
    <n v="107"/>
    <n v="95"/>
    <n v="113"/>
    <n v="99"/>
  </r>
  <r>
    <s v="Yukon Territory/Territoire du Yukon"/>
    <x v="17"/>
    <x v="8"/>
    <n v="65"/>
    <n v="78"/>
    <n v="73"/>
    <n v="78"/>
    <n v="73.5"/>
  </r>
  <r>
    <s v="Yukon Territory/Territoire du Yukon"/>
    <x v="17"/>
    <x v="9"/>
    <n v="44"/>
    <n v="48"/>
    <n v="47"/>
    <n v="46"/>
    <n v="46.25"/>
  </r>
  <r>
    <s v="Yukon Territory/Territoire du Yukon"/>
    <x v="17"/>
    <x v="10"/>
    <n v="26"/>
    <n v="25"/>
    <n v="26"/>
    <n v="23"/>
    <n v="25"/>
  </r>
  <r>
    <s v="Yukon Territory/Territoire du Yukon"/>
    <x v="17"/>
    <x v="11"/>
    <n v="13"/>
    <n v="12"/>
    <n v="13"/>
    <n v="11"/>
    <n v="12.25"/>
  </r>
  <r>
    <s v="Yukon Territory/Territoire du Yukon"/>
    <x v="17"/>
    <x v="12"/>
    <n v="766"/>
    <n v="939"/>
    <n v="863"/>
    <n v="966"/>
    <n v="883.5"/>
  </r>
  <r>
    <s v="Yukon Territory/Territoire du Yukon"/>
    <x v="18"/>
    <x v="0"/>
    <n v="30"/>
    <n v="29"/>
    <n v="30"/>
    <n v="25"/>
    <n v="28.5"/>
  </r>
  <r>
    <s v="Yukon Territory/Territoire du Yukon"/>
    <x v="18"/>
    <x v="1"/>
    <n v="59"/>
    <n v="59"/>
    <n v="61"/>
    <n v="55"/>
    <n v="58.5"/>
  </r>
  <r>
    <s v="Yukon Territory/Territoire du Yukon"/>
    <x v="18"/>
    <x v="2"/>
    <n v="88"/>
    <n v="99"/>
    <n v="96"/>
    <n v="96"/>
    <n v="94.75"/>
  </r>
  <r>
    <s v="Yukon Territory/Territoire du Yukon"/>
    <x v="18"/>
    <x v="3"/>
    <n v="88"/>
    <n v="115"/>
    <n v="104"/>
    <n v="119"/>
    <n v="106.5"/>
  </r>
  <r>
    <s v="Yukon Territory/Territoire du Yukon"/>
    <x v="18"/>
    <x v="4"/>
    <n v="81"/>
    <n v="115"/>
    <n v="100"/>
    <n v="126"/>
    <n v="105.5"/>
  </r>
  <r>
    <s v="Yukon Territory/Territoire du Yukon"/>
    <x v="18"/>
    <x v="5"/>
    <n v="78"/>
    <n v="114"/>
    <n v="97"/>
    <n v="126"/>
    <n v="103.75"/>
  </r>
  <r>
    <s v="Yukon Territory/Territoire du Yukon"/>
    <x v="18"/>
    <x v="6"/>
    <n v="75"/>
    <n v="107"/>
    <n v="92"/>
    <n v="118"/>
    <n v="98"/>
  </r>
  <r>
    <s v="Yukon Territory/Territoire du Yukon"/>
    <x v="18"/>
    <x v="7"/>
    <n v="80"/>
    <n v="107"/>
    <n v="95"/>
    <n v="113"/>
    <n v="98.75"/>
  </r>
  <r>
    <s v="Yukon Territory/Territoire du Yukon"/>
    <x v="18"/>
    <x v="8"/>
    <n v="64"/>
    <n v="78"/>
    <n v="73"/>
    <n v="78"/>
    <n v="73.25"/>
  </r>
  <r>
    <s v="Yukon Territory/Territoire du Yukon"/>
    <x v="18"/>
    <x v="9"/>
    <n v="42"/>
    <n v="46"/>
    <n v="46"/>
    <n v="45"/>
    <n v="44.75"/>
  </r>
  <r>
    <s v="Yukon Territory/Territoire du Yukon"/>
    <x v="18"/>
    <x v="10"/>
    <n v="29"/>
    <n v="29"/>
    <n v="30"/>
    <n v="26"/>
    <n v="28.5"/>
  </r>
  <r>
    <s v="Yukon Territory/Territoire du Yukon"/>
    <x v="18"/>
    <x v="11"/>
    <n v="17"/>
    <n v="16"/>
    <n v="17"/>
    <n v="14"/>
    <n v="16"/>
  </r>
  <r>
    <s v="Yukon Territory/Territoire du Yukon"/>
    <x v="18"/>
    <x v="12"/>
    <n v="731"/>
    <n v="914"/>
    <n v="841"/>
    <n v="940"/>
    <n v="856.5"/>
  </r>
  <r>
    <s v="Yukon Territory/Territoire du Yukon"/>
    <x v="19"/>
    <x v="0"/>
    <n v="31"/>
    <n v="30"/>
    <n v="31"/>
    <n v="26"/>
    <n v="29.5"/>
  </r>
  <r>
    <s v="Yukon Territory/Territoire du Yukon"/>
    <x v="19"/>
    <x v="1"/>
    <n v="63"/>
    <n v="63"/>
    <n v="65"/>
    <n v="58"/>
    <n v="62.25"/>
  </r>
  <r>
    <s v="Yukon Territory/Territoire du Yukon"/>
    <x v="19"/>
    <x v="2"/>
    <n v="97"/>
    <n v="108"/>
    <n v="105"/>
    <n v="104"/>
    <n v="103.5"/>
  </r>
  <r>
    <s v="Yukon Territory/Territoire du Yukon"/>
    <x v="19"/>
    <x v="3"/>
    <n v="97"/>
    <n v="123"/>
    <n v="112"/>
    <n v="127"/>
    <n v="114.75"/>
  </r>
  <r>
    <s v="Yukon Territory/Territoire du Yukon"/>
    <x v="19"/>
    <x v="4"/>
    <n v="84"/>
    <n v="119"/>
    <n v="103"/>
    <n v="129"/>
    <n v="108.75"/>
  </r>
  <r>
    <s v="Yukon Territory/Territoire du Yukon"/>
    <x v="19"/>
    <x v="5"/>
    <n v="80"/>
    <n v="116"/>
    <n v="99"/>
    <n v="128"/>
    <n v="105.75"/>
  </r>
  <r>
    <s v="Yukon Territory/Territoire du Yukon"/>
    <x v="19"/>
    <x v="6"/>
    <n v="77"/>
    <n v="111"/>
    <n v="95"/>
    <n v="122"/>
    <n v="101.25"/>
  </r>
  <r>
    <s v="Yukon Territory/Territoire du Yukon"/>
    <x v="19"/>
    <x v="7"/>
    <n v="81"/>
    <n v="110"/>
    <n v="98"/>
    <n v="116"/>
    <n v="101.25"/>
  </r>
  <r>
    <s v="Yukon Territory/Territoire du Yukon"/>
    <x v="19"/>
    <x v="8"/>
    <n v="68"/>
    <n v="83"/>
    <n v="78"/>
    <n v="83"/>
    <n v="78"/>
  </r>
  <r>
    <s v="Yukon Territory/Territoire du Yukon"/>
    <x v="19"/>
    <x v="9"/>
    <n v="49"/>
    <n v="53"/>
    <n v="53"/>
    <n v="51"/>
    <n v="51.5"/>
  </r>
  <r>
    <s v="Yukon Territory/Territoire du Yukon"/>
    <x v="19"/>
    <x v="10"/>
    <n v="30"/>
    <n v="30"/>
    <n v="31"/>
    <n v="27"/>
    <n v="29.5"/>
  </r>
  <r>
    <s v="Yukon Territory/Territoire du Yukon"/>
    <x v="19"/>
    <x v="11"/>
    <n v="17"/>
    <n v="16"/>
    <n v="17"/>
    <n v="14"/>
    <n v="16"/>
  </r>
  <r>
    <s v="Yukon Territory/Territoire du Yukon"/>
    <x v="19"/>
    <x v="12"/>
    <n v="774"/>
    <n v="961"/>
    <n v="887"/>
    <n v="985"/>
    <n v="901.75"/>
  </r>
  <r>
    <s v="Yukon Territory/Territoire du Yukon"/>
    <x v="20"/>
    <x v="0"/>
    <n v="38"/>
    <n v="36"/>
    <n v="38"/>
    <n v="32"/>
    <n v="36"/>
  </r>
  <r>
    <s v="Yukon Territory/Territoire du Yukon"/>
    <x v="20"/>
    <x v="1"/>
    <n v="68"/>
    <n v="68"/>
    <n v="70"/>
    <n v="62"/>
    <n v="67"/>
  </r>
  <r>
    <s v="Yukon Territory/Territoire du Yukon"/>
    <x v="20"/>
    <x v="2"/>
    <n v="105"/>
    <n v="115"/>
    <n v="113"/>
    <n v="110"/>
    <n v="110.75"/>
  </r>
  <r>
    <s v="Yukon Territory/Territoire du Yukon"/>
    <x v="20"/>
    <x v="3"/>
    <n v="102"/>
    <n v="127"/>
    <n v="117"/>
    <n v="129"/>
    <n v="118.75"/>
  </r>
  <r>
    <s v="Yukon Territory/Territoire du Yukon"/>
    <x v="20"/>
    <x v="4"/>
    <n v="88"/>
    <n v="124"/>
    <n v="108"/>
    <n v="134"/>
    <n v="113.5"/>
  </r>
  <r>
    <s v="Yukon Territory/Territoire du Yukon"/>
    <x v="20"/>
    <x v="5"/>
    <n v="79"/>
    <n v="116"/>
    <n v="98"/>
    <n v="128"/>
    <n v="105.25"/>
  </r>
  <r>
    <s v="Yukon Territory/Territoire du Yukon"/>
    <x v="20"/>
    <x v="6"/>
    <n v="78"/>
    <n v="113"/>
    <n v="97"/>
    <n v="124"/>
    <n v="103"/>
  </r>
  <r>
    <s v="Yukon Territory/Territoire du Yukon"/>
    <x v="20"/>
    <x v="7"/>
    <n v="85"/>
    <n v="113"/>
    <n v="101"/>
    <n v="120"/>
    <n v="104.75"/>
  </r>
  <r>
    <s v="Yukon Territory/Territoire du Yukon"/>
    <x v="20"/>
    <x v="8"/>
    <n v="74"/>
    <n v="87"/>
    <n v="82"/>
    <n v="88"/>
    <n v="82.75"/>
  </r>
  <r>
    <s v="Yukon Territory/Territoire du Yukon"/>
    <x v="20"/>
    <x v="9"/>
    <n v="60"/>
    <n v="63"/>
    <n v="63"/>
    <n v="60"/>
    <n v="61.5"/>
  </r>
  <r>
    <s v="Yukon Territory/Territoire du Yukon"/>
    <x v="20"/>
    <x v="10"/>
    <n v="37"/>
    <n v="36"/>
    <n v="37"/>
    <n v="32"/>
    <n v="35.5"/>
  </r>
  <r>
    <s v="Yukon Territory/Territoire du Yukon"/>
    <x v="20"/>
    <x v="11"/>
    <n v="25"/>
    <n v="23"/>
    <n v="24"/>
    <n v="20"/>
    <n v="23"/>
  </r>
  <r>
    <s v="Yukon Territory/Territoire du Yukon"/>
    <x v="20"/>
    <x v="12"/>
    <n v="838"/>
    <n v="1021"/>
    <n v="949"/>
    <n v="1038"/>
    <n v="961.5"/>
  </r>
  <r>
    <s v="Yukon Territory/Territoire du Yukon"/>
    <x v="21"/>
    <x v="0"/>
    <n v="26"/>
    <n v="24"/>
    <n v="26"/>
    <n v="22"/>
    <n v="24.5"/>
  </r>
  <r>
    <s v="Yukon Territory/Territoire du Yukon"/>
    <x v="21"/>
    <x v="1"/>
    <n v="60"/>
    <n v="60"/>
    <n v="62"/>
    <n v="55"/>
    <n v="59.25"/>
  </r>
  <r>
    <s v="Yukon Territory/Territoire du Yukon"/>
    <x v="21"/>
    <x v="2"/>
    <n v="98"/>
    <n v="107"/>
    <n v="105"/>
    <n v="104"/>
    <n v="103.5"/>
  </r>
  <r>
    <s v="Yukon Territory/Territoire du Yukon"/>
    <x v="21"/>
    <x v="3"/>
    <n v="98"/>
    <n v="123"/>
    <n v="112"/>
    <n v="127"/>
    <n v="115"/>
  </r>
  <r>
    <s v="Yukon Territory/Territoire du Yukon"/>
    <x v="21"/>
    <x v="4"/>
    <n v="86"/>
    <n v="120"/>
    <n v="103"/>
    <n v="131"/>
    <n v="110"/>
  </r>
  <r>
    <s v="Yukon Territory/Territoire du Yukon"/>
    <x v="21"/>
    <x v="5"/>
    <n v="83"/>
    <n v="118"/>
    <n v="100"/>
    <n v="131"/>
    <n v="108"/>
  </r>
  <r>
    <s v="Yukon Territory/Territoire du Yukon"/>
    <x v="21"/>
    <x v="6"/>
    <n v="80"/>
    <n v="111"/>
    <n v="95"/>
    <n v="122"/>
    <n v="102"/>
  </r>
  <r>
    <s v="Yukon Territory/Territoire du Yukon"/>
    <x v="21"/>
    <x v="7"/>
    <n v="82"/>
    <n v="107"/>
    <n v="95"/>
    <n v="113"/>
    <n v="99.25"/>
  </r>
  <r>
    <s v="Yukon Territory/Territoire du Yukon"/>
    <x v="21"/>
    <x v="8"/>
    <n v="65"/>
    <n v="78"/>
    <n v="73"/>
    <n v="79"/>
    <n v="73.75"/>
  </r>
  <r>
    <s v="Yukon Territory/Territoire du Yukon"/>
    <x v="21"/>
    <x v="9"/>
    <n v="43"/>
    <n v="47"/>
    <n v="47"/>
    <n v="45"/>
    <n v="45.5"/>
  </r>
  <r>
    <s v="Yukon Territory/Territoire du Yukon"/>
    <x v="21"/>
    <x v="10"/>
    <n v="26"/>
    <n v="26"/>
    <n v="27"/>
    <n v="23"/>
    <n v="25.5"/>
  </r>
  <r>
    <s v="Yukon Territory/Territoire du Yukon"/>
    <x v="21"/>
    <x v="11"/>
    <n v="13"/>
    <n v="12"/>
    <n v="13"/>
    <n v="10"/>
    <n v="12"/>
  </r>
  <r>
    <s v="Yukon Territory/Territoire du Yukon"/>
    <x v="21"/>
    <x v="12"/>
    <n v="759"/>
    <n v="934"/>
    <n v="858"/>
    <n v="962"/>
    <n v="878.25"/>
  </r>
  <r>
    <s v="Yukon Territory/Territoire du Yukon"/>
    <x v="22"/>
    <x v="0"/>
    <n v="28"/>
    <n v="27"/>
    <n v="28"/>
    <n v="23"/>
    <n v="26.5"/>
  </r>
  <r>
    <s v="Yukon Territory/Territoire du Yukon"/>
    <x v="22"/>
    <x v="1"/>
    <n v="61"/>
    <n v="61"/>
    <n v="62"/>
    <n v="56"/>
    <n v="60"/>
  </r>
  <r>
    <s v="Yukon Territory/Territoire du Yukon"/>
    <x v="22"/>
    <x v="2"/>
    <n v="96"/>
    <n v="105"/>
    <n v="103"/>
    <n v="102"/>
    <n v="101.5"/>
  </r>
  <r>
    <s v="Yukon Territory/Territoire du Yukon"/>
    <x v="22"/>
    <x v="3"/>
    <n v="94"/>
    <n v="119"/>
    <n v="109"/>
    <n v="124"/>
    <n v="111.5"/>
  </r>
  <r>
    <s v="Yukon Territory/Territoire du Yukon"/>
    <x v="22"/>
    <x v="4"/>
    <n v="83"/>
    <n v="116"/>
    <n v="100"/>
    <n v="127"/>
    <n v="106.5"/>
  </r>
  <r>
    <s v="Yukon Territory/Territoire du Yukon"/>
    <x v="22"/>
    <x v="5"/>
    <n v="80"/>
    <n v="115"/>
    <n v="98"/>
    <n v="127"/>
    <n v="105"/>
  </r>
  <r>
    <s v="Yukon Territory/Territoire du Yukon"/>
    <x v="22"/>
    <x v="6"/>
    <n v="78"/>
    <n v="109"/>
    <n v="94"/>
    <n v="120"/>
    <n v="100.25"/>
  </r>
  <r>
    <s v="Yukon Territory/Territoire du Yukon"/>
    <x v="22"/>
    <x v="7"/>
    <n v="81"/>
    <n v="106"/>
    <n v="95"/>
    <n v="112"/>
    <n v="98.5"/>
  </r>
  <r>
    <s v="Yukon Territory/Territoire du Yukon"/>
    <x v="22"/>
    <x v="8"/>
    <n v="66"/>
    <n v="79"/>
    <n v="74"/>
    <n v="79"/>
    <n v="74.5"/>
  </r>
  <r>
    <s v="Yukon Territory/Territoire du Yukon"/>
    <x v="22"/>
    <x v="9"/>
    <n v="43"/>
    <n v="47"/>
    <n v="46"/>
    <n v="45"/>
    <n v="45.25"/>
  </r>
  <r>
    <s v="Yukon Territory/Territoire du Yukon"/>
    <x v="22"/>
    <x v="10"/>
    <n v="29"/>
    <n v="29"/>
    <n v="30"/>
    <n v="25"/>
    <n v="28.25"/>
  </r>
  <r>
    <s v="Yukon Territory/Territoire du Yukon"/>
    <x v="22"/>
    <x v="11"/>
    <n v="15"/>
    <n v="14"/>
    <n v="14"/>
    <n v="12"/>
    <n v="13.75"/>
  </r>
  <r>
    <s v="Yukon Territory/Territoire du Yukon"/>
    <x v="22"/>
    <x v="12"/>
    <n v="753"/>
    <n v="925"/>
    <n v="852"/>
    <n v="951"/>
    <n v="870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colGrandTotals="0" itemPrintTitles="1" createdVersion="4" indent="0" outline="1" outlineData="1" multipleFieldFilters="0">
  <location ref="A3:M28" firstHeaderRow="1" firstDataRow="2" firstDataCol="1"/>
  <pivotFields count="8">
    <pivotField showAll="0"/>
    <pivotField axis="axisRow" showAll="0">
      <items count="24">
        <item x="9"/>
        <item x="8"/>
        <item x="6"/>
        <item x="10"/>
        <item x="15"/>
        <item x="7"/>
        <item x="17"/>
        <item x="22"/>
        <item x="20"/>
        <item x="3"/>
        <item x="14"/>
        <item x="4"/>
        <item x="13"/>
        <item x="16"/>
        <item x="11"/>
        <item x="1"/>
        <item x="21"/>
        <item x="12"/>
        <item x="18"/>
        <item x="5"/>
        <item x="2"/>
        <item x="0"/>
        <item x="19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Average of Average" fld="7" subtotal="average" baseField="0" baseItem="0" numFmtId="43"/>
  </dataFields>
  <formats count="2">
    <format dxfId="1">
      <pivotArea outline="0" collapsedLevelsAreSubtotals="1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R29"/>
  <sheetViews>
    <sheetView tabSelected="1" zoomScaleNormal="100" workbookViewId="0">
      <selection activeCell="P31" sqref="P31"/>
    </sheetView>
  </sheetViews>
  <sheetFormatPr defaultRowHeight="12" x14ac:dyDescent="0.2"/>
  <cols>
    <col min="1" max="1" width="15" style="9" bestFit="1" customWidth="1"/>
    <col min="2" max="2" width="15" style="9" customWidth="1"/>
    <col min="3" max="3" width="10.140625" style="5" bestFit="1" customWidth="1"/>
    <col min="4" max="4" width="9.85546875" style="5" bestFit="1" customWidth="1"/>
    <col min="5" max="19" width="9.85546875" style="9" customWidth="1"/>
    <col min="20" max="44" width="10.140625" style="12" bestFit="1" customWidth="1"/>
    <col min="45" max="16384" width="9.140625" style="12"/>
  </cols>
  <sheetData>
    <row r="1" spans="1:44" x14ac:dyDescent="0.2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44" x14ac:dyDescent="0.2">
      <c r="A2" s="15" t="s">
        <v>76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44" x14ac:dyDescent="0.2">
      <c r="D3" s="10"/>
      <c r="E3" s="10"/>
      <c r="F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>
        <v>2014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>
        <v>2015</v>
      </c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4" x14ac:dyDescent="0.2">
      <c r="A4" s="10"/>
      <c r="B4" s="10"/>
      <c r="C4" s="10"/>
      <c r="D4" s="10"/>
      <c r="E4" s="10"/>
      <c r="F4" s="10"/>
      <c r="M4" s="13" t="s">
        <v>63</v>
      </c>
      <c r="N4" s="14">
        <v>6.2E-2</v>
      </c>
      <c r="O4" s="14"/>
      <c r="P4" s="10"/>
      <c r="Q4" s="10"/>
      <c r="R4" s="10"/>
      <c r="S4" s="10"/>
      <c r="T4" s="7">
        <v>41640</v>
      </c>
      <c r="U4" s="7">
        <v>41671</v>
      </c>
      <c r="V4" s="7">
        <v>41699</v>
      </c>
      <c r="W4" s="7">
        <v>41730</v>
      </c>
      <c r="X4" s="7">
        <v>41760</v>
      </c>
      <c r="Y4" s="7">
        <v>41791</v>
      </c>
      <c r="Z4" s="7">
        <v>41821</v>
      </c>
      <c r="AA4" s="7">
        <v>41852</v>
      </c>
      <c r="AB4" s="7">
        <v>41883</v>
      </c>
      <c r="AC4" s="7">
        <v>41913</v>
      </c>
      <c r="AD4" s="7">
        <v>41944</v>
      </c>
      <c r="AE4" s="7">
        <v>41974</v>
      </c>
      <c r="AF4" s="7">
        <v>42005</v>
      </c>
      <c r="AG4" s="7">
        <v>42036</v>
      </c>
      <c r="AH4" s="7">
        <v>42064</v>
      </c>
      <c r="AI4" s="7">
        <v>42095</v>
      </c>
      <c r="AJ4" s="7">
        <v>42125</v>
      </c>
      <c r="AK4" s="7">
        <v>42156</v>
      </c>
      <c r="AL4" s="7">
        <v>42186</v>
      </c>
      <c r="AM4" s="7">
        <v>42217</v>
      </c>
      <c r="AN4" s="7">
        <v>42248</v>
      </c>
      <c r="AO4" s="7">
        <v>42278</v>
      </c>
      <c r="AP4" s="7">
        <v>42309</v>
      </c>
      <c r="AQ4" s="7">
        <v>42339</v>
      </c>
      <c r="AR4" s="6"/>
    </row>
    <row r="5" spans="1:44" ht="24" x14ac:dyDescent="0.2">
      <c r="A5" s="47" t="s">
        <v>56</v>
      </c>
      <c r="B5" s="47" t="s">
        <v>60</v>
      </c>
      <c r="C5" s="47" t="s">
        <v>57</v>
      </c>
      <c r="D5" s="47" t="s">
        <v>61</v>
      </c>
      <c r="E5" s="39" t="s">
        <v>72</v>
      </c>
      <c r="F5" s="40"/>
      <c r="G5" s="39" t="s">
        <v>68</v>
      </c>
      <c r="H5" s="40"/>
      <c r="I5" s="40" t="s">
        <v>73</v>
      </c>
      <c r="J5" s="40"/>
      <c r="K5" s="40" t="s">
        <v>69</v>
      </c>
      <c r="L5" s="40"/>
      <c r="M5" s="40" t="s">
        <v>70</v>
      </c>
      <c r="N5" s="40"/>
      <c r="O5" s="43" t="s">
        <v>74</v>
      </c>
      <c r="P5" s="43"/>
      <c r="Q5" s="40" t="s">
        <v>71</v>
      </c>
      <c r="R5" s="40"/>
      <c r="S5" s="22"/>
      <c r="T5" s="7">
        <f>U4-1</f>
        <v>41670</v>
      </c>
      <c r="U5" s="7">
        <f>V4-1</f>
        <v>41698</v>
      </c>
      <c r="V5" s="7">
        <f t="shared" ref="V5:AP5" si="0">W4-1</f>
        <v>41729</v>
      </c>
      <c r="W5" s="7">
        <f t="shared" si="0"/>
        <v>41759</v>
      </c>
      <c r="X5" s="7">
        <f t="shared" si="0"/>
        <v>41790</v>
      </c>
      <c r="Y5" s="7">
        <f t="shared" si="0"/>
        <v>41820</v>
      </c>
      <c r="Z5" s="7">
        <f t="shared" si="0"/>
        <v>41851</v>
      </c>
      <c r="AA5" s="7">
        <f t="shared" si="0"/>
        <v>41882</v>
      </c>
      <c r="AB5" s="7">
        <f t="shared" si="0"/>
        <v>41912</v>
      </c>
      <c r="AC5" s="7">
        <f t="shared" si="0"/>
        <v>41943</v>
      </c>
      <c r="AD5" s="7">
        <f t="shared" si="0"/>
        <v>41973</v>
      </c>
      <c r="AE5" s="7">
        <f t="shared" si="0"/>
        <v>42004</v>
      </c>
      <c r="AF5" s="7">
        <f t="shared" si="0"/>
        <v>42035</v>
      </c>
      <c r="AG5" s="7">
        <f t="shared" si="0"/>
        <v>42063</v>
      </c>
      <c r="AH5" s="7">
        <f t="shared" si="0"/>
        <v>42094</v>
      </c>
      <c r="AI5" s="7">
        <f t="shared" si="0"/>
        <v>42124</v>
      </c>
      <c r="AJ5" s="7">
        <f t="shared" si="0"/>
        <v>42155</v>
      </c>
      <c r="AK5" s="7">
        <f t="shared" si="0"/>
        <v>42185</v>
      </c>
      <c r="AL5" s="7">
        <f t="shared" si="0"/>
        <v>42216</v>
      </c>
      <c r="AM5" s="7">
        <f t="shared" si="0"/>
        <v>42247</v>
      </c>
      <c r="AN5" s="7">
        <f t="shared" si="0"/>
        <v>42277</v>
      </c>
      <c r="AO5" s="7">
        <f t="shared" si="0"/>
        <v>42308</v>
      </c>
      <c r="AP5" s="7">
        <f t="shared" si="0"/>
        <v>42338</v>
      </c>
      <c r="AQ5" s="7">
        <v>42369</v>
      </c>
      <c r="AR5" s="6"/>
    </row>
    <row r="6" spans="1:44" x14ac:dyDescent="0.2">
      <c r="A6" s="48"/>
      <c r="B6" s="48"/>
      <c r="C6" s="48"/>
      <c r="D6" s="48"/>
      <c r="E6" s="38">
        <v>2014</v>
      </c>
      <c r="F6" s="38">
        <v>2015</v>
      </c>
      <c r="G6" s="38">
        <v>2014</v>
      </c>
      <c r="H6" s="38">
        <v>2015</v>
      </c>
      <c r="I6" s="38">
        <v>2014</v>
      </c>
      <c r="J6" s="38">
        <v>2015</v>
      </c>
      <c r="K6" s="38">
        <v>2014</v>
      </c>
      <c r="L6" s="38">
        <v>2015</v>
      </c>
      <c r="M6" s="38">
        <v>2014</v>
      </c>
      <c r="N6" s="38">
        <v>2015</v>
      </c>
      <c r="O6" s="44">
        <v>2014</v>
      </c>
      <c r="P6" s="44">
        <v>2015</v>
      </c>
      <c r="Q6" s="38">
        <v>2014</v>
      </c>
      <c r="R6" s="38">
        <v>2015</v>
      </c>
      <c r="S6" s="10"/>
      <c r="T6" s="16" t="s">
        <v>14</v>
      </c>
      <c r="U6" s="16" t="s">
        <v>15</v>
      </c>
      <c r="V6" s="16" t="s">
        <v>16</v>
      </c>
      <c r="W6" s="16" t="s">
        <v>17</v>
      </c>
      <c r="X6" s="16" t="s">
        <v>18</v>
      </c>
      <c r="Y6" s="16" t="s">
        <v>19</v>
      </c>
      <c r="Z6" s="16" t="s">
        <v>20</v>
      </c>
      <c r="AA6" s="16" t="s">
        <v>21</v>
      </c>
      <c r="AB6" s="16" t="s">
        <v>22</v>
      </c>
      <c r="AC6" s="16" t="s">
        <v>23</v>
      </c>
      <c r="AD6" s="16" t="s">
        <v>24</v>
      </c>
      <c r="AE6" s="16" t="s">
        <v>25</v>
      </c>
      <c r="AF6" s="16" t="s">
        <v>14</v>
      </c>
      <c r="AG6" s="16" t="s">
        <v>15</v>
      </c>
      <c r="AH6" s="16" t="s">
        <v>16</v>
      </c>
      <c r="AI6" s="16" t="s">
        <v>17</v>
      </c>
      <c r="AJ6" s="16" t="s">
        <v>18</v>
      </c>
      <c r="AK6" s="16" t="s">
        <v>19</v>
      </c>
      <c r="AL6" s="16" t="s">
        <v>20</v>
      </c>
      <c r="AM6" s="16" t="s">
        <v>21</v>
      </c>
      <c r="AN6" s="16" t="s">
        <v>22</v>
      </c>
      <c r="AO6" s="16" t="s">
        <v>23</v>
      </c>
      <c r="AP6" s="16" t="s">
        <v>24</v>
      </c>
      <c r="AQ6" s="16" t="s">
        <v>25</v>
      </c>
    </row>
    <row r="7" spans="1:44" x14ac:dyDescent="0.2">
      <c r="A7" s="9" t="s">
        <v>36</v>
      </c>
      <c r="B7" s="9" t="s">
        <v>58</v>
      </c>
      <c r="C7" s="17">
        <v>41335</v>
      </c>
      <c r="D7" s="18">
        <v>4.7</v>
      </c>
      <c r="E7" s="8">
        <v>3739</v>
      </c>
      <c r="F7" s="8">
        <v>3475</v>
      </c>
      <c r="G7" s="8">
        <f>SUM(T7:AE7)</f>
        <v>4689.4249999999993</v>
      </c>
      <c r="H7" s="8">
        <f t="shared" ref="H7:H25" si="1">SUM(AF7:AQ7)</f>
        <v>4689.4249999999993</v>
      </c>
      <c r="I7" s="8">
        <f>MAX(G7-E7,0)</f>
        <v>950.42499999999927</v>
      </c>
      <c r="J7" s="8">
        <f>MAX(H7-F7,0)</f>
        <v>1214.4249999999993</v>
      </c>
      <c r="K7" s="35">
        <f>-VLOOKUP($B7,Rates!$A$6:$C$7,2,FALSE)*I7</f>
        <v>-100.84009249999993</v>
      </c>
      <c r="L7" s="35">
        <f>-VLOOKUP($B7,Rates!$A$6:$C$7,3,FALSE)*J7</f>
        <v>-130.18635999999995</v>
      </c>
      <c r="M7" s="35">
        <f>G7*(1+$N$4)*VLOOKUP($A7,Rates!$A$10:$C$13,2,FALSE)</f>
        <v>1728.2207291241918</v>
      </c>
      <c r="N7" s="35">
        <f>H7*(1+$N$4)*VLOOKUP($A7,Rates!$A$10:$C$13,3,FALSE)</f>
        <v>1292.722638237153</v>
      </c>
      <c r="O7" s="45">
        <f>E7/(1+$N$4)*VLOOKUP($B7,Rates!$A$6:$C$7,2,FALSE)</f>
        <v>373.54792843691149</v>
      </c>
      <c r="P7" s="45">
        <f>F7/(1+$N$4)*VLOOKUP($B7,Rates!$A$6:$C$7,3,FALSE)</f>
        <v>350.7721280602637</v>
      </c>
      <c r="Q7" s="35">
        <f>SUM(K7,M7)</f>
        <v>1627.380636624192</v>
      </c>
      <c r="R7" s="35">
        <f t="shared" ref="R7:R25" si="2">SUM(L7,N7)</f>
        <v>1162.5362782371531</v>
      </c>
      <c r="S7" s="35"/>
      <c r="T7" s="19">
        <f t="shared" ref="T7:AC16" si="3">INDEX(Monthly_Output,MATCH($A7,Community,0),MATCH(T$6,Month,0))*$D7*IF($C7&lt;T$4,1,IF(AND($C7&gt;T$4,$C7&lt;T$5),(T$5-$C7+1)/(T$5-T$4+1),0))</f>
        <v>193.875</v>
      </c>
      <c r="U7" s="19">
        <f t="shared" si="3"/>
        <v>336.05</v>
      </c>
      <c r="V7" s="19">
        <f t="shared" si="3"/>
        <v>552.25</v>
      </c>
      <c r="W7" s="19">
        <f t="shared" si="3"/>
        <v>579.27499999999998</v>
      </c>
      <c r="X7" s="19">
        <f t="shared" si="3"/>
        <v>545.20000000000005</v>
      </c>
      <c r="Y7" s="19">
        <f t="shared" si="3"/>
        <v>489.97500000000002</v>
      </c>
      <c r="Z7" s="19">
        <f t="shared" si="3"/>
        <v>473.52500000000003</v>
      </c>
      <c r="AA7" s="19">
        <f t="shared" si="3"/>
        <v>484.1</v>
      </c>
      <c r="AB7" s="19">
        <f t="shared" si="3"/>
        <v>399.5</v>
      </c>
      <c r="AC7" s="19">
        <f t="shared" si="3"/>
        <v>321.95</v>
      </c>
      <c r="AD7" s="19">
        <f t="shared" ref="AD7:AQ16" si="4">INDEX(Monthly_Output,MATCH($A7,Community,0),MATCH(AD$6,Month,0))*$D7*IF($C7&lt;AD$4,1,IF(AND($C7&gt;AD$4,$C7&lt;AD$5),(AD$5-$C7+1)/(AD$5-AD$4+1),0))</f>
        <v>185.65</v>
      </c>
      <c r="AE7" s="19">
        <f t="shared" si="4"/>
        <v>128.07500000000002</v>
      </c>
      <c r="AF7" s="20">
        <f t="shared" si="4"/>
        <v>193.875</v>
      </c>
      <c r="AG7" s="20">
        <f t="shared" si="4"/>
        <v>336.05</v>
      </c>
      <c r="AH7" s="20">
        <f t="shared" si="4"/>
        <v>552.25</v>
      </c>
      <c r="AI7" s="20">
        <f t="shared" si="4"/>
        <v>579.27499999999998</v>
      </c>
      <c r="AJ7" s="20">
        <f t="shared" si="4"/>
        <v>545.20000000000005</v>
      </c>
      <c r="AK7" s="20">
        <f t="shared" si="4"/>
        <v>489.97500000000002</v>
      </c>
      <c r="AL7" s="20">
        <f t="shared" si="4"/>
        <v>473.52500000000003</v>
      </c>
      <c r="AM7" s="20">
        <f t="shared" si="4"/>
        <v>484.1</v>
      </c>
      <c r="AN7" s="20">
        <f t="shared" si="4"/>
        <v>399.5</v>
      </c>
      <c r="AO7" s="20">
        <f t="shared" si="4"/>
        <v>321.95</v>
      </c>
      <c r="AP7" s="20">
        <f t="shared" si="4"/>
        <v>185.65</v>
      </c>
      <c r="AQ7" s="20">
        <f t="shared" si="4"/>
        <v>128.07500000000002</v>
      </c>
    </row>
    <row r="8" spans="1:44" x14ac:dyDescent="0.2">
      <c r="A8" s="9" t="s">
        <v>47</v>
      </c>
      <c r="B8" s="9" t="s">
        <v>59</v>
      </c>
      <c r="C8" s="17">
        <v>41837</v>
      </c>
      <c r="D8" s="18">
        <v>3.5</v>
      </c>
      <c r="E8" s="8">
        <v>534</v>
      </c>
      <c r="F8" s="8">
        <v>1886</v>
      </c>
      <c r="G8" s="8">
        <f t="shared" ref="G8:G25" si="5">SUM(T8:AE8)</f>
        <v>1138.3467741935483</v>
      </c>
      <c r="H8" s="8">
        <f t="shared" si="1"/>
        <v>3157</v>
      </c>
      <c r="I8" s="8">
        <f t="shared" ref="I8:I25" si="6">MAX(G8-E8,0)</f>
        <v>604.3467741935483</v>
      </c>
      <c r="J8" s="8">
        <f t="shared" ref="J8:J25" si="7">MAX(H8-F8,0)</f>
        <v>1271</v>
      </c>
      <c r="K8" s="35">
        <f>-VLOOKUP($B8,Rates!$A$6:$C$7,2,FALSE)*I8</f>
        <v>-77.843127988709654</v>
      </c>
      <c r="L8" s="35">
        <f>-VLOOKUP($B8,Rates!$A$6:$C$7,3,FALSE)*J8</f>
        <v>-165.4089568</v>
      </c>
      <c r="M8" s="35">
        <f>G8*(1+$N$4)*VLOOKUP($A8,Rates!$A$10:$C$13,2,FALSE)</f>
        <v>100.31653627258065</v>
      </c>
      <c r="N8" s="35">
        <f>H8*(1+$N$4)*VLOOKUP($A8,Rates!$A$10:$C$13,3,FALSE)</f>
        <v>278.20986732</v>
      </c>
      <c r="O8" s="45">
        <f>E8/(1+$N$4)*VLOOKUP($B8,Rates!$A$6:$C$7,2,FALSE)</f>
        <v>64.766557062146887</v>
      </c>
      <c r="P8" s="45">
        <f>F8/(1+$N$4)*VLOOKUP($B8,Rates!$A$6:$C$7,3,FALSE)</f>
        <v>231.11633596986815</v>
      </c>
      <c r="Q8" s="35">
        <f t="shared" ref="Q8:Q25" si="8">SUM(K8,M8)</f>
        <v>22.473408283870995</v>
      </c>
      <c r="R8" s="35">
        <f t="shared" si="2"/>
        <v>112.80091052</v>
      </c>
      <c r="S8" s="35"/>
      <c r="T8" s="19">
        <f t="shared" si="3"/>
        <v>0</v>
      </c>
      <c r="U8" s="19">
        <f t="shared" si="3"/>
        <v>0</v>
      </c>
      <c r="V8" s="19">
        <f t="shared" si="3"/>
        <v>0</v>
      </c>
      <c r="W8" s="19">
        <f t="shared" si="3"/>
        <v>0</v>
      </c>
      <c r="X8" s="19">
        <f t="shared" si="3"/>
        <v>0</v>
      </c>
      <c r="Y8" s="19">
        <f t="shared" si="3"/>
        <v>0</v>
      </c>
      <c r="Z8" s="19">
        <f t="shared" si="3"/>
        <v>171.47177419354838</v>
      </c>
      <c r="AA8" s="19">
        <f t="shared" si="3"/>
        <v>354.375</v>
      </c>
      <c r="AB8" s="19">
        <f t="shared" si="3"/>
        <v>273</v>
      </c>
      <c r="AC8" s="19">
        <f t="shared" si="3"/>
        <v>180.25</v>
      </c>
      <c r="AD8" s="19">
        <f t="shared" si="4"/>
        <v>103.25</v>
      </c>
      <c r="AE8" s="19">
        <f t="shared" si="4"/>
        <v>56</v>
      </c>
      <c r="AF8" s="20">
        <f t="shared" si="4"/>
        <v>103.25</v>
      </c>
      <c r="AG8" s="20">
        <f t="shared" si="4"/>
        <v>217.875</v>
      </c>
      <c r="AH8" s="20">
        <f t="shared" si="4"/>
        <v>362.25</v>
      </c>
      <c r="AI8" s="20">
        <f t="shared" si="4"/>
        <v>401.625</v>
      </c>
      <c r="AJ8" s="20">
        <f t="shared" si="4"/>
        <v>380.625</v>
      </c>
      <c r="AK8" s="20">
        <f t="shared" si="4"/>
        <v>370.125</v>
      </c>
      <c r="AL8" s="20">
        <f t="shared" si="4"/>
        <v>354.375</v>
      </c>
      <c r="AM8" s="20">
        <f t="shared" si="4"/>
        <v>354.375</v>
      </c>
      <c r="AN8" s="20">
        <f t="shared" si="4"/>
        <v>273</v>
      </c>
      <c r="AO8" s="20">
        <f t="shared" si="4"/>
        <v>180.25</v>
      </c>
      <c r="AP8" s="20">
        <f t="shared" si="4"/>
        <v>103.25</v>
      </c>
      <c r="AQ8" s="20">
        <f t="shared" si="4"/>
        <v>56</v>
      </c>
    </row>
    <row r="9" spans="1:44" x14ac:dyDescent="0.2">
      <c r="A9" s="9" t="s">
        <v>47</v>
      </c>
      <c r="B9" s="9" t="s">
        <v>59</v>
      </c>
      <c r="C9" s="17">
        <v>41837</v>
      </c>
      <c r="D9" s="18">
        <v>2.58</v>
      </c>
      <c r="E9" s="8">
        <v>408</v>
      </c>
      <c r="F9" s="8">
        <v>1563</v>
      </c>
      <c r="G9" s="8">
        <f t="shared" si="5"/>
        <v>839.12419354838721</v>
      </c>
      <c r="H9" s="8">
        <f t="shared" si="1"/>
        <v>2327.16</v>
      </c>
      <c r="I9" s="8">
        <f t="shared" si="6"/>
        <v>431.12419354838721</v>
      </c>
      <c r="J9" s="8">
        <f t="shared" si="7"/>
        <v>764.15999999999985</v>
      </c>
      <c r="K9" s="35">
        <f>-VLOOKUP($B9,Rates!$A$6:$C$7,2,FALSE)*I9</f>
        <v>-55.531124199677429</v>
      </c>
      <c r="L9" s="35">
        <f>-VLOOKUP($B9,Rates!$A$6:$C$7,3,FALSE)*J9</f>
        <v>-99.448393727999985</v>
      </c>
      <c r="M9" s="35">
        <f>G9*(1+$N$4)*VLOOKUP($A9,Rates!$A$10:$C$13,2,FALSE)</f>
        <v>73.947618166645171</v>
      </c>
      <c r="N9" s="35">
        <f>H9*(1+$N$4)*VLOOKUP($A9,Rates!$A$10:$C$13,3,FALSE)</f>
        <v>205.0804164816</v>
      </c>
      <c r="O9" s="45">
        <f>E9/(1+$N$4)*VLOOKUP($B9,Rates!$A$6:$C$7,2,FALSE)</f>
        <v>49.484560451977387</v>
      </c>
      <c r="P9" s="45">
        <f>F9/(1+$N$4)*VLOOKUP($B9,Rates!$A$6:$C$7,3,FALSE)</f>
        <v>191.53490621468924</v>
      </c>
      <c r="Q9" s="35">
        <f t="shared" si="8"/>
        <v>18.416493966967742</v>
      </c>
      <c r="R9" s="35">
        <f t="shared" si="2"/>
        <v>105.63202275360001</v>
      </c>
      <c r="S9" s="35"/>
      <c r="T9" s="19">
        <f t="shared" si="3"/>
        <v>0</v>
      </c>
      <c r="U9" s="19">
        <f t="shared" si="3"/>
        <v>0</v>
      </c>
      <c r="V9" s="19">
        <f t="shared" si="3"/>
        <v>0</v>
      </c>
      <c r="W9" s="19">
        <f t="shared" si="3"/>
        <v>0</v>
      </c>
      <c r="X9" s="19">
        <f t="shared" si="3"/>
        <v>0</v>
      </c>
      <c r="Y9" s="19">
        <f t="shared" si="3"/>
        <v>0</v>
      </c>
      <c r="Z9" s="19">
        <f t="shared" si="3"/>
        <v>126.39919354838712</v>
      </c>
      <c r="AA9" s="19">
        <f t="shared" si="3"/>
        <v>261.22500000000002</v>
      </c>
      <c r="AB9" s="19">
        <f t="shared" si="3"/>
        <v>201.24</v>
      </c>
      <c r="AC9" s="19">
        <f t="shared" si="3"/>
        <v>132.87</v>
      </c>
      <c r="AD9" s="19">
        <f t="shared" si="4"/>
        <v>76.11</v>
      </c>
      <c r="AE9" s="19">
        <f t="shared" si="4"/>
        <v>41.28</v>
      </c>
      <c r="AF9" s="20">
        <f t="shared" si="4"/>
        <v>76.11</v>
      </c>
      <c r="AG9" s="20">
        <f t="shared" si="4"/>
        <v>160.60500000000002</v>
      </c>
      <c r="AH9" s="20">
        <f t="shared" si="4"/>
        <v>267.03000000000003</v>
      </c>
      <c r="AI9" s="20">
        <f t="shared" si="4"/>
        <v>296.05500000000001</v>
      </c>
      <c r="AJ9" s="20">
        <f t="shared" si="4"/>
        <v>280.57499999999999</v>
      </c>
      <c r="AK9" s="20">
        <f t="shared" si="4"/>
        <v>272.83499999999998</v>
      </c>
      <c r="AL9" s="20">
        <f t="shared" si="4"/>
        <v>261.22500000000002</v>
      </c>
      <c r="AM9" s="20">
        <f t="shared" si="4"/>
        <v>261.22500000000002</v>
      </c>
      <c r="AN9" s="20">
        <f t="shared" si="4"/>
        <v>201.24</v>
      </c>
      <c r="AO9" s="20">
        <f t="shared" si="4"/>
        <v>132.87</v>
      </c>
      <c r="AP9" s="20">
        <f t="shared" si="4"/>
        <v>76.11</v>
      </c>
      <c r="AQ9" s="20">
        <f t="shared" si="4"/>
        <v>41.28</v>
      </c>
    </row>
    <row r="10" spans="1:44" x14ac:dyDescent="0.2">
      <c r="A10" s="9" t="s">
        <v>47</v>
      </c>
      <c r="B10" s="9" t="s">
        <v>59</v>
      </c>
      <c r="C10" s="17">
        <v>41842</v>
      </c>
      <c r="D10" s="18">
        <v>2.58</v>
      </c>
      <c r="E10" s="8">
        <v>787</v>
      </c>
      <c r="F10" s="8">
        <v>2674</v>
      </c>
      <c r="G10" s="8">
        <f t="shared" si="5"/>
        <v>796.99112903225807</v>
      </c>
      <c r="H10" s="8">
        <f t="shared" si="1"/>
        <v>2327.16</v>
      </c>
      <c r="I10" s="8">
        <f t="shared" si="6"/>
        <v>9.9911290322580726</v>
      </c>
      <c r="J10" s="8">
        <f t="shared" si="7"/>
        <v>0</v>
      </c>
      <c r="K10" s="35">
        <f>-VLOOKUP($B10,Rates!$A$6:$C$7,2,FALSE)*I10</f>
        <v>-1.2869113714516138</v>
      </c>
      <c r="L10" s="35">
        <f>-VLOOKUP($B10,Rates!$A$6:$C$7,3,FALSE)*J10</f>
        <v>0</v>
      </c>
      <c r="M10" s="35">
        <f>G10*(1+$N$4)*VLOOKUP($A10,Rates!$A$10:$C$13,2,FALSE)</f>
        <v>70.23465196809677</v>
      </c>
      <c r="N10" s="35">
        <f>H10*(1+$N$4)*VLOOKUP($A10,Rates!$A$10:$C$13,3,FALSE)</f>
        <v>205.0804164816</v>
      </c>
      <c r="O10" s="45">
        <f>E10/(1+$N$4)*VLOOKUP($B10,Rates!$A$6:$C$7,2,FALSE)</f>
        <v>95.451835969868171</v>
      </c>
      <c r="P10" s="45">
        <f>F10/(1+$N$4)*VLOOKUP($B10,Rates!$A$6:$C$7,3,FALSE)</f>
        <v>327.68031939736346</v>
      </c>
      <c r="Q10" s="35">
        <f t="shared" si="8"/>
        <v>68.947740596645161</v>
      </c>
      <c r="R10" s="35">
        <f t="shared" si="2"/>
        <v>205.0804164816</v>
      </c>
      <c r="S10" s="35"/>
      <c r="T10" s="19">
        <f t="shared" si="3"/>
        <v>0</v>
      </c>
      <c r="U10" s="19">
        <f t="shared" si="3"/>
        <v>0</v>
      </c>
      <c r="V10" s="19">
        <f t="shared" si="3"/>
        <v>0</v>
      </c>
      <c r="W10" s="19">
        <f t="shared" si="3"/>
        <v>0</v>
      </c>
      <c r="X10" s="19">
        <f t="shared" si="3"/>
        <v>0</v>
      </c>
      <c r="Y10" s="19">
        <f t="shared" si="3"/>
        <v>0</v>
      </c>
      <c r="Z10" s="19">
        <f t="shared" si="3"/>
        <v>84.266129032258064</v>
      </c>
      <c r="AA10" s="19">
        <f t="shared" si="3"/>
        <v>261.22500000000002</v>
      </c>
      <c r="AB10" s="19">
        <f t="shared" si="3"/>
        <v>201.24</v>
      </c>
      <c r="AC10" s="19">
        <f t="shared" si="3"/>
        <v>132.87</v>
      </c>
      <c r="AD10" s="19">
        <f t="shared" si="4"/>
        <v>76.11</v>
      </c>
      <c r="AE10" s="19">
        <f t="shared" si="4"/>
        <v>41.28</v>
      </c>
      <c r="AF10" s="20">
        <f t="shared" si="4"/>
        <v>76.11</v>
      </c>
      <c r="AG10" s="20">
        <f t="shared" si="4"/>
        <v>160.60500000000002</v>
      </c>
      <c r="AH10" s="20">
        <f t="shared" si="4"/>
        <v>267.03000000000003</v>
      </c>
      <c r="AI10" s="20">
        <f t="shared" si="4"/>
        <v>296.05500000000001</v>
      </c>
      <c r="AJ10" s="20">
        <f t="shared" si="4"/>
        <v>280.57499999999999</v>
      </c>
      <c r="AK10" s="20">
        <f t="shared" si="4"/>
        <v>272.83499999999998</v>
      </c>
      <c r="AL10" s="20">
        <f t="shared" si="4"/>
        <v>261.22500000000002</v>
      </c>
      <c r="AM10" s="20">
        <f t="shared" si="4"/>
        <v>261.22500000000002</v>
      </c>
      <c r="AN10" s="20">
        <f t="shared" si="4"/>
        <v>201.24</v>
      </c>
      <c r="AO10" s="20">
        <f t="shared" si="4"/>
        <v>132.87</v>
      </c>
      <c r="AP10" s="20">
        <f t="shared" si="4"/>
        <v>76.11</v>
      </c>
      <c r="AQ10" s="20">
        <f t="shared" si="4"/>
        <v>41.28</v>
      </c>
    </row>
    <row r="11" spans="1:44" x14ac:dyDescent="0.2">
      <c r="A11" s="9" t="s">
        <v>47</v>
      </c>
      <c r="B11" s="9" t="s">
        <v>59</v>
      </c>
      <c r="C11" s="17">
        <v>41873</v>
      </c>
      <c r="D11" s="18">
        <v>5</v>
      </c>
      <c r="E11" s="8">
        <v>540</v>
      </c>
      <c r="F11" s="8">
        <v>3754</v>
      </c>
      <c r="G11" s="8">
        <f t="shared" si="5"/>
        <v>1038.3064516129032</v>
      </c>
      <c r="H11" s="8">
        <f t="shared" si="1"/>
        <v>4510</v>
      </c>
      <c r="I11" s="8">
        <f t="shared" si="6"/>
        <v>498.30645161290317</v>
      </c>
      <c r="J11" s="8">
        <f t="shared" si="7"/>
        <v>756</v>
      </c>
      <c r="K11" s="35">
        <f>-VLOOKUP($B11,Rates!$A$6:$C$7,2,FALSE)*I11</f>
        <v>-64.184561822580633</v>
      </c>
      <c r="L11" s="35">
        <f>-VLOOKUP($B11,Rates!$A$6:$C$7,3,FALSE)*J11</f>
        <v>-98.386444800000007</v>
      </c>
      <c r="M11" s="35">
        <f>G11*(1+$N$4)*VLOOKUP($A11,Rates!$A$10:$C$13,2,FALSE)</f>
        <v>91.500506854838704</v>
      </c>
      <c r="N11" s="35">
        <f>H11*(1+$N$4)*VLOOKUP($A11,Rates!$A$10:$C$13,3,FALSE)</f>
        <v>397.44266759999999</v>
      </c>
      <c r="O11" s="45">
        <f>E11/(1+$N$4)*VLOOKUP($B11,Rates!$A$6:$C$7,2,FALSE)</f>
        <v>65.49427118644067</v>
      </c>
      <c r="P11" s="45">
        <f>F11/(1+$N$4)*VLOOKUP($B11,Rates!$A$6:$C$7,3,FALSE)</f>
        <v>460.02689566854991</v>
      </c>
      <c r="Q11" s="35">
        <f t="shared" si="8"/>
        <v>27.315945032258071</v>
      </c>
      <c r="R11" s="35">
        <f t="shared" si="2"/>
        <v>299.0562228</v>
      </c>
      <c r="S11" s="35"/>
      <c r="T11" s="19">
        <f t="shared" si="3"/>
        <v>0</v>
      </c>
      <c r="U11" s="19">
        <f t="shared" si="3"/>
        <v>0</v>
      </c>
      <c r="V11" s="19">
        <f t="shared" si="3"/>
        <v>0</v>
      </c>
      <c r="W11" s="19">
        <f t="shared" si="3"/>
        <v>0</v>
      </c>
      <c r="X11" s="19">
        <f t="shared" si="3"/>
        <v>0</v>
      </c>
      <c r="Y11" s="19">
        <f t="shared" si="3"/>
        <v>0</v>
      </c>
      <c r="Z11" s="19">
        <f t="shared" si="3"/>
        <v>0</v>
      </c>
      <c r="AA11" s="19">
        <f t="shared" si="3"/>
        <v>163.30645161290323</v>
      </c>
      <c r="AB11" s="19">
        <f t="shared" si="3"/>
        <v>390</v>
      </c>
      <c r="AC11" s="19">
        <f t="shared" si="3"/>
        <v>257.5</v>
      </c>
      <c r="AD11" s="19">
        <f t="shared" si="4"/>
        <v>147.5</v>
      </c>
      <c r="AE11" s="19">
        <f t="shared" si="4"/>
        <v>80</v>
      </c>
      <c r="AF11" s="20">
        <f t="shared" si="4"/>
        <v>147.5</v>
      </c>
      <c r="AG11" s="20">
        <f t="shared" si="4"/>
        <v>311.25</v>
      </c>
      <c r="AH11" s="20">
        <f t="shared" si="4"/>
        <v>517.5</v>
      </c>
      <c r="AI11" s="20">
        <f t="shared" si="4"/>
        <v>573.75</v>
      </c>
      <c r="AJ11" s="20">
        <f t="shared" si="4"/>
        <v>543.75</v>
      </c>
      <c r="AK11" s="20">
        <f t="shared" si="4"/>
        <v>528.75</v>
      </c>
      <c r="AL11" s="20">
        <f t="shared" si="4"/>
        <v>506.25</v>
      </c>
      <c r="AM11" s="20">
        <f t="shared" si="4"/>
        <v>506.25</v>
      </c>
      <c r="AN11" s="20">
        <f t="shared" si="4"/>
        <v>390</v>
      </c>
      <c r="AO11" s="20">
        <f t="shared" si="4"/>
        <v>257.5</v>
      </c>
      <c r="AP11" s="20">
        <f t="shared" si="4"/>
        <v>147.5</v>
      </c>
      <c r="AQ11" s="20">
        <f t="shared" si="4"/>
        <v>80</v>
      </c>
    </row>
    <row r="12" spans="1:44" x14ac:dyDescent="0.2">
      <c r="A12" s="9" t="s">
        <v>47</v>
      </c>
      <c r="B12" s="9" t="s">
        <v>59</v>
      </c>
      <c r="C12" s="17">
        <v>41880</v>
      </c>
      <c r="D12" s="18">
        <v>2</v>
      </c>
      <c r="E12" s="8">
        <v>120</v>
      </c>
      <c r="F12" s="8">
        <v>834</v>
      </c>
      <c r="G12" s="8">
        <f t="shared" si="5"/>
        <v>369.59677419354841</v>
      </c>
      <c r="H12" s="8">
        <f t="shared" si="1"/>
        <v>1804</v>
      </c>
      <c r="I12" s="8">
        <f t="shared" si="6"/>
        <v>249.59677419354841</v>
      </c>
      <c r="J12" s="8">
        <f t="shared" si="7"/>
        <v>970</v>
      </c>
      <c r="K12" s="35">
        <f>-VLOOKUP($B12,Rates!$A$6:$C$7,2,FALSE)*I12</f>
        <v>-32.149412338709681</v>
      </c>
      <c r="L12" s="35">
        <f>-VLOOKUP($B12,Rates!$A$6:$C$7,3,FALSE)*J12</f>
        <v>-126.236576</v>
      </c>
      <c r="M12" s="35">
        <f>G12*(1+$N$4)*VLOOKUP($A12,Rates!$A$10:$C$13,2,FALSE)</f>
        <v>32.570627022580645</v>
      </c>
      <c r="N12" s="35">
        <f>H12*(1+$N$4)*VLOOKUP($A12,Rates!$A$10:$C$13,3,FALSE)</f>
        <v>158.97706704000001</v>
      </c>
      <c r="O12" s="45">
        <f>E12/(1+$N$4)*VLOOKUP($B12,Rates!$A$6:$C$7,2,FALSE)</f>
        <v>14.554282485875703</v>
      </c>
      <c r="P12" s="45">
        <f>F12/(1+$N$4)*VLOOKUP($B12,Rates!$A$6:$C$7,3,FALSE)</f>
        <v>102.20096723163842</v>
      </c>
      <c r="Q12" s="35">
        <f t="shared" si="8"/>
        <v>0.42121468387096428</v>
      </c>
      <c r="R12" s="35">
        <f t="shared" si="2"/>
        <v>32.740491040000009</v>
      </c>
      <c r="S12" s="35"/>
      <c r="T12" s="19">
        <f t="shared" si="3"/>
        <v>0</v>
      </c>
      <c r="U12" s="19">
        <f t="shared" si="3"/>
        <v>0</v>
      </c>
      <c r="V12" s="19">
        <f t="shared" si="3"/>
        <v>0</v>
      </c>
      <c r="W12" s="19">
        <f t="shared" si="3"/>
        <v>0</v>
      </c>
      <c r="X12" s="19">
        <f t="shared" si="3"/>
        <v>0</v>
      </c>
      <c r="Y12" s="19">
        <f t="shared" si="3"/>
        <v>0</v>
      </c>
      <c r="Z12" s="19">
        <f t="shared" si="3"/>
        <v>0</v>
      </c>
      <c r="AA12" s="19">
        <f t="shared" si="3"/>
        <v>19.596774193548388</v>
      </c>
      <c r="AB12" s="19">
        <f t="shared" si="3"/>
        <v>156</v>
      </c>
      <c r="AC12" s="19">
        <f t="shared" si="3"/>
        <v>103</v>
      </c>
      <c r="AD12" s="19">
        <f t="shared" si="4"/>
        <v>59</v>
      </c>
      <c r="AE12" s="19">
        <f t="shared" si="4"/>
        <v>32</v>
      </c>
      <c r="AF12" s="20">
        <f t="shared" si="4"/>
        <v>59</v>
      </c>
      <c r="AG12" s="20">
        <f t="shared" si="4"/>
        <v>124.5</v>
      </c>
      <c r="AH12" s="20">
        <f t="shared" si="4"/>
        <v>207</v>
      </c>
      <c r="AI12" s="20">
        <f t="shared" si="4"/>
        <v>229.5</v>
      </c>
      <c r="AJ12" s="20">
        <f t="shared" si="4"/>
        <v>217.5</v>
      </c>
      <c r="AK12" s="20">
        <f t="shared" si="4"/>
        <v>211.5</v>
      </c>
      <c r="AL12" s="20">
        <f t="shared" si="4"/>
        <v>202.5</v>
      </c>
      <c r="AM12" s="20">
        <f t="shared" si="4"/>
        <v>202.5</v>
      </c>
      <c r="AN12" s="20">
        <f t="shared" si="4"/>
        <v>156</v>
      </c>
      <c r="AO12" s="20">
        <f t="shared" si="4"/>
        <v>103</v>
      </c>
      <c r="AP12" s="20">
        <f t="shared" si="4"/>
        <v>59</v>
      </c>
      <c r="AQ12" s="20">
        <f t="shared" si="4"/>
        <v>32</v>
      </c>
    </row>
    <row r="13" spans="1:44" x14ac:dyDescent="0.2">
      <c r="A13" s="9" t="s">
        <v>47</v>
      </c>
      <c r="B13" s="9" t="s">
        <v>59</v>
      </c>
      <c r="C13" s="17">
        <v>41887</v>
      </c>
      <c r="D13" s="18">
        <v>2.58</v>
      </c>
      <c r="E13" s="8">
        <v>93</v>
      </c>
      <c r="F13" s="8">
        <v>1407</v>
      </c>
      <c r="G13" s="8">
        <f t="shared" si="5"/>
        <v>424.66800000000001</v>
      </c>
      <c r="H13" s="8">
        <f t="shared" si="1"/>
        <v>2327.16</v>
      </c>
      <c r="I13" s="8">
        <f t="shared" si="6"/>
        <v>331.66800000000001</v>
      </c>
      <c r="J13" s="8">
        <f t="shared" si="7"/>
        <v>920.15999999999985</v>
      </c>
      <c r="K13" s="35">
        <f>-VLOOKUP($B13,Rates!$A$6:$C$7,2,FALSE)*I13</f>
        <v>-42.720629407199993</v>
      </c>
      <c r="L13" s="35">
        <f>-VLOOKUP($B13,Rates!$A$6:$C$7,3,FALSE)*J13</f>
        <v>-119.75035852799998</v>
      </c>
      <c r="M13" s="35">
        <f>G13*(1+$N$4)*VLOOKUP($A13,Rates!$A$10:$C$13,2,FALSE)</f>
        <v>37.423765579680001</v>
      </c>
      <c r="N13" s="35">
        <f>H13*(1+$N$4)*VLOOKUP($A13,Rates!$A$10:$C$13,3,FALSE)</f>
        <v>205.0804164816</v>
      </c>
      <c r="O13" s="45">
        <f>E13/(1+$N$4)*VLOOKUP($B13,Rates!$A$6:$C$7,2,FALSE)</f>
        <v>11.27956892655367</v>
      </c>
      <c r="P13" s="45">
        <f>F13/(1+$N$4)*VLOOKUP($B13,Rates!$A$6:$C$7,3,FALSE)</f>
        <v>172.41817853107344</v>
      </c>
      <c r="Q13" s="35">
        <f t="shared" si="8"/>
        <v>-5.2968638275199922</v>
      </c>
      <c r="R13" s="35">
        <f t="shared" si="2"/>
        <v>85.330057953600019</v>
      </c>
      <c r="S13" s="35"/>
      <c r="T13" s="19">
        <f t="shared" si="3"/>
        <v>0</v>
      </c>
      <c r="U13" s="19">
        <f t="shared" si="3"/>
        <v>0</v>
      </c>
      <c r="V13" s="19">
        <f t="shared" si="3"/>
        <v>0</v>
      </c>
      <c r="W13" s="19">
        <f t="shared" si="3"/>
        <v>0</v>
      </c>
      <c r="X13" s="19">
        <f t="shared" si="3"/>
        <v>0</v>
      </c>
      <c r="Y13" s="19">
        <f t="shared" si="3"/>
        <v>0</v>
      </c>
      <c r="Z13" s="19">
        <f t="shared" si="3"/>
        <v>0</v>
      </c>
      <c r="AA13" s="19">
        <f t="shared" si="3"/>
        <v>0</v>
      </c>
      <c r="AB13" s="19">
        <f t="shared" si="3"/>
        <v>174.40800000000002</v>
      </c>
      <c r="AC13" s="19">
        <f t="shared" si="3"/>
        <v>132.87</v>
      </c>
      <c r="AD13" s="19">
        <f t="shared" si="4"/>
        <v>76.11</v>
      </c>
      <c r="AE13" s="19">
        <f t="shared" si="4"/>
        <v>41.28</v>
      </c>
      <c r="AF13" s="20">
        <f t="shared" si="4"/>
        <v>76.11</v>
      </c>
      <c r="AG13" s="20">
        <f t="shared" si="4"/>
        <v>160.60500000000002</v>
      </c>
      <c r="AH13" s="20">
        <f t="shared" si="4"/>
        <v>267.03000000000003</v>
      </c>
      <c r="AI13" s="20">
        <f t="shared" si="4"/>
        <v>296.05500000000001</v>
      </c>
      <c r="AJ13" s="20">
        <f t="shared" si="4"/>
        <v>280.57499999999999</v>
      </c>
      <c r="AK13" s="20">
        <f t="shared" si="4"/>
        <v>272.83499999999998</v>
      </c>
      <c r="AL13" s="20">
        <f t="shared" si="4"/>
        <v>261.22500000000002</v>
      </c>
      <c r="AM13" s="20">
        <f t="shared" si="4"/>
        <v>261.22500000000002</v>
      </c>
      <c r="AN13" s="20">
        <f t="shared" si="4"/>
        <v>201.24</v>
      </c>
      <c r="AO13" s="20">
        <f t="shared" si="4"/>
        <v>132.87</v>
      </c>
      <c r="AP13" s="20">
        <f t="shared" si="4"/>
        <v>76.11</v>
      </c>
      <c r="AQ13" s="20">
        <f t="shared" si="4"/>
        <v>41.28</v>
      </c>
    </row>
    <row r="14" spans="1:44" x14ac:dyDescent="0.2">
      <c r="A14" s="9" t="s">
        <v>47</v>
      </c>
      <c r="B14" s="9" t="s">
        <v>59</v>
      </c>
      <c r="C14" s="17">
        <v>41896</v>
      </c>
      <c r="D14" s="18">
        <v>2</v>
      </c>
      <c r="E14" s="8">
        <v>1</v>
      </c>
      <c r="F14" s="8">
        <v>1306</v>
      </c>
      <c r="G14" s="8">
        <f t="shared" si="5"/>
        <v>282.39999999999998</v>
      </c>
      <c r="H14" s="8">
        <f t="shared" si="1"/>
        <v>1804</v>
      </c>
      <c r="I14" s="8">
        <f t="shared" si="6"/>
        <v>281.39999999999998</v>
      </c>
      <c r="J14" s="8">
        <f t="shared" si="7"/>
        <v>498</v>
      </c>
      <c r="K14" s="35">
        <f>-VLOOKUP($B14,Rates!$A$6:$C$7,2,FALSE)*I14</f>
        <v>-36.245839559999993</v>
      </c>
      <c r="L14" s="35">
        <f>-VLOOKUP($B14,Rates!$A$6:$C$7,3,FALSE)*J14</f>
        <v>-64.810118400000007</v>
      </c>
      <c r="M14" s="35">
        <f>G14*(1+$N$4)*VLOOKUP($A14,Rates!$A$10:$C$13,2,FALSE)</f>
        <v>24.886432224</v>
      </c>
      <c r="N14" s="35">
        <f>H14*(1+$N$4)*VLOOKUP($A14,Rates!$A$10:$C$13,3,FALSE)</f>
        <v>158.97706704000001</v>
      </c>
      <c r="O14" s="45">
        <f>E14/(1+$N$4)*VLOOKUP($B14,Rates!$A$6:$C$7,2,FALSE)</f>
        <v>0.12128568738229753</v>
      </c>
      <c r="P14" s="45">
        <f>F14/(1+$N$4)*VLOOKUP($B14,Rates!$A$6:$C$7,3,FALSE)</f>
        <v>160.04132278719399</v>
      </c>
      <c r="Q14" s="35">
        <f t="shared" si="8"/>
        <v>-11.359407335999993</v>
      </c>
      <c r="R14" s="35">
        <f t="shared" si="2"/>
        <v>94.166948640000001</v>
      </c>
      <c r="S14" s="35"/>
      <c r="T14" s="19">
        <f t="shared" si="3"/>
        <v>0</v>
      </c>
      <c r="U14" s="19">
        <f t="shared" si="3"/>
        <v>0</v>
      </c>
      <c r="V14" s="19">
        <f t="shared" si="3"/>
        <v>0</v>
      </c>
      <c r="W14" s="19">
        <f t="shared" si="3"/>
        <v>0</v>
      </c>
      <c r="X14" s="19">
        <f t="shared" si="3"/>
        <v>0</v>
      </c>
      <c r="Y14" s="19">
        <f t="shared" si="3"/>
        <v>0</v>
      </c>
      <c r="Z14" s="19">
        <f t="shared" si="3"/>
        <v>0</v>
      </c>
      <c r="AA14" s="19">
        <f t="shared" si="3"/>
        <v>0</v>
      </c>
      <c r="AB14" s="19">
        <f t="shared" si="3"/>
        <v>88.399999999999991</v>
      </c>
      <c r="AC14" s="19">
        <f t="shared" si="3"/>
        <v>103</v>
      </c>
      <c r="AD14" s="19">
        <f t="shared" si="4"/>
        <v>59</v>
      </c>
      <c r="AE14" s="19">
        <f t="shared" si="4"/>
        <v>32</v>
      </c>
      <c r="AF14" s="20">
        <f t="shared" si="4"/>
        <v>59</v>
      </c>
      <c r="AG14" s="20">
        <f t="shared" si="4"/>
        <v>124.5</v>
      </c>
      <c r="AH14" s="20">
        <f t="shared" si="4"/>
        <v>207</v>
      </c>
      <c r="AI14" s="20">
        <f t="shared" si="4"/>
        <v>229.5</v>
      </c>
      <c r="AJ14" s="20">
        <f t="shared" si="4"/>
        <v>217.5</v>
      </c>
      <c r="AK14" s="20">
        <f t="shared" si="4"/>
        <v>211.5</v>
      </c>
      <c r="AL14" s="20">
        <f t="shared" si="4"/>
        <v>202.5</v>
      </c>
      <c r="AM14" s="20">
        <f t="shared" si="4"/>
        <v>202.5</v>
      </c>
      <c r="AN14" s="20">
        <f t="shared" si="4"/>
        <v>156</v>
      </c>
      <c r="AO14" s="20">
        <f t="shared" si="4"/>
        <v>103</v>
      </c>
      <c r="AP14" s="20">
        <f t="shared" si="4"/>
        <v>59</v>
      </c>
      <c r="AQ14" s="20">
        <f t="shared" si="4"/>
        <v>32</v>
      </c>
    </row>
    <row r="15" spans="1:44" x14ac:dyDescent="0.2">
      <c r="A15" s="9" t="s">
        <v>47</v>
      </c>
      <c r="B15" s="9" t="s">
        <v>59</v>
      </c>
      <c r="C15" s="17">
        <v>41898</v>
      </c>
      <c r="D15" s="18">
        <v>1</v>
      </c>
      <c r="E15" s="8">
        <v>1</v>
      </c>
      <c r="F15" s="8">
        <v>4</v>
      </c>
      <c r="G15" s="8">
        <f t="shared" si="5"/>
        <v>136</v>
      </c>
      <c r="H15" s="8">
        <f t="shared" si="1"/>
        <v>902</v>
      </c>
      <c r="I15" s="8">
        <f t="shared" si="6"/>
        <v>135</v>
      </c>
      <c r="J15" s="8">
        <f t="shared" si="7"/>
        <v>898</v>
      </c>
      <c r="K15" s="35">
        <f>-VLOOKUP($B15,Rates!$A$6:$C$7,2,FALSE)*I15</f>
        <v>-17.388728999999998</v>
      </c>
      <c r="L15" s="35">
        <f>-VLOOKUP($B15,Rates!$A$6:$C$7,3,FALSE)*J15</f>
        <v>-116.86643840000001</v>
      </c>
      <c r="M15" s="35">
        <f>G15*(1+$N$4)*VLOOKUP($A15,Rates!$A$10:$C$13,2,FALSE)</f>
        <v>11.984967360000001</v>
      </c>
      <c r="N15" s="35">
        <f>H15*(1+$N$4)*VLOOKUP($A15,Rates!$A$10:$C$13,3,FALSE)</f>
        <v>79.488533520000004</v>
      </c>
      <c r="O15" s="45">
        <f>E15/(1+$N$4)*VLOOKUP($B15,Rates!$A$6:$C$7,2,FALSE)</f>
        <v>0.12128568738229753</v>
      </c>
      <c r="P15" s="45">
        <f>F15/(1+$N$4)*VLOOKUP($B15,Rates!$A$6:$C$7,3,FALSE)</f>
        <v>0.49017250470809792</v>
      </c>
      <c r="Q15" s="35">
        <f t="shared" si="8"/>
        <v>-5.4037616399999973</v>
      </c>
      <c r="R15" s="35">
        <f t="shared" si="2"/>
        <v>-37.377904880000003</v>
      </c>
      <c r="S15" s="35"/>
      <c r="T15" s="19">
        <f t="shared" si="3"/>
        <v>0</v>
      </c>
      <c r="U15" s="19">
        <f t="shared" si="3"/>
        <v>0</v>
      </c>
      <c r="V15" s="19">
        <f t="shared" si="3"/>
        <v>0</v>
      </c>
      <c r="W15" s="19">
        <f t="shared" si="3"/>
        <v>0</v>
      </c>
      <c r="X15" s="19">
        <f t="shared" si="3"/>
        <v>0</v>
      </c>
      <c r="Y15" s="19">
        <f t="shared" si="3"/>
        <v>0</v>
      </c>
      <c r="Z15" s="19">
        <f t="shared" si="3"/>
        <v>0</v>
      </c>
      <c r="AA15" s="19">
        <f t="shared" si="3"/>
        <v>0</v>
      </c>
      <c r="AB15" s="19">
        <f t="shared" si="3"/>
        <v>39</v>
      </c>
      <c r="AC15" s="19">
        <f t="shared" si="3"/>
        <v>51.5</v>
      </c>
      <c r="AD15" s="19">
        <f t="shared" si="4"/>
        <v>29.5</v>
      </c>
      <c r="AE15" s="19">
        <f t="shared" si="4"/>
        <v>16</v>
      </c>
      <c r="AF15" s="20">
        <f t="shared" si="4"/>
        <v>29.5</v>
      </c>
      <c r="AG15" s="20">
        <f t="shared" si="4"/>
        <v>62.25</v>
      </c>
      <c r="AH15" s="20">
        <f t="shared" si="4"/>
        <v>103.5</v>
      </c>
      <c r="AI15" s="20">
        <f t="shared" si="4"/>
        <v>114.75</v>
      </c>
      <c r="AJ15" s="20">
        <f t="shared" si="4"/>
        <v>108.75</v>
      </c>
      <c r="AK15" s="20">
        <f t="shared" si="4"/>
        <v>105.75</v>
      </c>
      <c r="AL15" s="20">
        <f t="shared" si="4"/>
        <v>101.25</v>
      </c>
      <c r="AM15" s="20">
        <f t="shared" si="4"/>
        <v>101.25</v>
      </c>
      <c r="AN15" s="20">
        <f t="shared" si="4"/>
        <v>78</v>
      </c>
      <c r="AO15" s="20">
        <f t="shared" si="4"/>
        <v>51.5</v>
      </c>
      <c r="AP15" s="20">
        <f t="shared" si="4"/>
        <v>29.5</v>
      </c>
      <c r="AQ15" s="20">
        <f t="shared" si="4"/>
        <v>16</v>
      </c>
    </row>
    <row r="16" spans="1:44" x14ac:dyDescent="0.2">
      <c r="A16" s="9" t="s">
        <v>47</v>
      </c>
      <c r="B16" s="9" t="s">
        <v>58</v>
      </c>
      <c r="C16" s="17">
        <v>41991</v>
      </c>
      <c r="D16" s="18">
        <v>2.11</v>
      </c>
      <c r="E16" s="8">
        <v>0</v>
      </c>
      <c r="F16" s="8">
        <v>0</v>
      </c>
      <c r="G16" s="8">
        <f t="shared" si="5"/>
        <v>15.246451612903224</v>
      </c>
      <c r="H16" s="8">
        <f t="shared" si="1"/>
        <v>1903.2199999999998</v>
      </c>
      <c r="I16" s="8">
        <f t="shared" si="6"/>
        <v>15.246451612903224</v>
      </c>
      <c r="J16" s="8">
        <f t="shared" si="7"/>
        <v>1903.2199999999998</v>
      </c>
      <c r="K16" s="35">
        <f>-VLOOKUP($B16,Rates!$A$6:$C$7,2,FALSE)*I16</f>
        <v>-1.6176485161290319</v>
      </c>
      <c r="L16" s="35">
        <f>-VLOOKUP($B16,Rates!$A$6:$C$7,3,FALSE)*J16</f>
        <v>-204.02518400000002</v>
      </c>
      <c r="M16" s="35">
        <f>G16*(1+$N$4)*VLOOKUP($A16,Rates!$A$10:$C$13,2,FALSE)</f>
        <v>1.3435898892387097</v>
      </c>
      <c r="N16" s="35">
        <f>H16*(1+$N$4)*VLOOKUP($A16,Rates!$A$10:$C$13,3,FALSE)</f>
        <v>167.72080572719997</v>
      </c>
      <c r="O16" s="45">
        <f>E16/(1+$N$4)*VLOOKUP($B16,Rates!$A$6:$C$7,2,FALSE)</f>
        <v>0</v>
      </c>
      <c r="P16" s="45">
        <f>F16/(1+$N$4)*VLOOKUP($B16,Rates!$A$6:$C$7,3,FALSE)</f>
        <v>0</v>
      </c>
      <c r="Q16" s="35">
        <f t="shared" si="8"/>
        <v>-0.27405862689032223</v>
      </c>
      <c r="R16" s="35">
        <f t="shared" si="2"/>
        <v>-36.304378272800051</v>
      </c>
      <c r="S16" s="35"/>
      <c r="T16" s="19">
        <f t="shared" si="3"/>
        <v>0</v>
      </c>
      <c r="U16" s="19">
        <f t="shared" si="3"/>
        <v>0</v>
      </c>
      <c r="V16" s="19">
        <f t="shared" si="3"/>
        <v>0</v>
      </c>
      <c r="W16" s="19">
        <f t="shared" si="3"/>
        <v>0</v>
      </c>
      <c r="X16" s="19">
        <f t="shared" si="3"/>
        <v>0</v>
      </c>
      <c r="Y16" s="19">
        <f t="shared" si="3"/>
        <v>0</v>
      </c>
      <c r="Z16" s="19">
        <f t="shared" si="3"/>
        <v>0</v>
      </c>
      <c r="AA16" s="19">
        <f t="shared" si="3"/>
        <v>0</v>
      </c>
      <c r="AB16" s="19">
        <f t="shared" si="3"/>
        <v>0</v>
      </c>
      <c r="AC16" s="19">
        <f t="shared" si="3"/>
        <v>0</v>
      </c>
      <c r="AD16" s="19">
        <f t="shared" si="4"/>
        <v>0</v>
      </c>
      <c r="AE16" s="19">
        <f t="shared" si="4"/>
        <v>15.246451612903224</v>
      </c>
      <c r="AF16" s="20">
        <f t="shared" si="4"/>
        <v>62.244999999999997</v>
      </c>
      <c r="AG16" s="20">
        <f t="shared" si="4"/>
        <v>131.3475</v>
      </c>
      <c r="AH16" s="20">
        <f t="shared" si="4"/>
        <v>218.38499999999999</v>
      </c>
      <c r="AI16" s="20">
        <f t="shared" si="4"/>
        <v>242.12249999999997</v>
      </c>
      <c r="AJ16" s="20">
        <f t="shared" si="4"/>
        <v>229.46249999999998</v>
      </c>
      <c r="AK16" s="20">
        <f t="shared" si="4"/>
        <v>223.13249999999999</v>
      </c>
      <c r="AL16" s="20">
        <f t="shared" si="4"/>
        <v>213.63749999999999</v>
      </c>
      <c r="AM16" s="20">
        <f t="shared" si="4"/>
        <v>213.63749999999999</v>
      </c>
      <c r="AN16" s="20">
        <f t="shared" si="4"/>
        <v>164.57999999999998</v>
      </c>
      <c r="AO16" s="20">
        <f t="shared" si="4"/>
        <v>108.66499999999999</v>
      </c>
      <c r="AP16" s="20">
        <f t="shared" si="4"/>
        <v>62.244999999999997</v>
      </c>
      <c r="AQ16" s="20">
        <f t="shared" si="4"/>
        <v>33.76</v>
      </c>
    </row>
    <row r="17" spans="1:43" x14ac:dyDescent="0.2">
      <c r="A17" s="2" t="s">
        <v>47</v>
      </c>
      <c r="B17" s="9" t="s">
        <v>59</v>
      </c>
      <c r="C17" s="3">
        <v>42122</v>
      </c>
      <c r="D17" s="4">
        <v>2.5</v>
      </c>
      <c r="E17" s="8">
        <v>0</v>
      </c>
      <c r="F17" s="8">
        <v>109</v>
      </c>
      <c r="G17" s="8">
        <f t="shared" si="5"/>
        <v>0</v>
      </c>
      <c r="H17" s="8">
        <f t="shared" si="1"/>
        <v>1508.6875</v>
      </c>
      <c r="I17" s="8">
        <f t="shared" si="6"/>
        <v>0</v>
      </c>
      <c r="J17" s="8">
        <f t="shared" si="7"/>
        <v>1399.6875</v>
      </c>
      <c r="K17" s="35">
        <f>-VLOOKUP($B17,Rates!$A$6:$C$7,2,FALSE)*I17</f>
        <v>0</v>
      </c>
      <c r="L17" s="35">
        <f>-VLOOKUP($B17,Rates!$A$6:$C$7,3,FALSE)*J17</f>
        <v>-182.156451</v>
      </c>
      <c r="M17" s="35">
        <f>G17*(1+$N$4)*VLOOKUP($A17,Rates!$A$10:$C$13,2,FALSE)</f>
        <v>0</v>
      </c>
      <c r="N17" s="35">
        <f>H17*(1+$N$4)*VLOOKUP($A17,Rates!$A$10:$C$13,3,FALSE)</f>
        <v>132.95272385250001</v>
      </c>
      <c r="O17" s="45">
        <f>E17/(1+$N$4)*VLOOKUP($B17,Rates!$A$6:$C$7,2,FALSE)</f>
        <v>0</v>
      </c>
      <c r="P17" s="45">
        <f>F17/(1+$N$4)*VLOOKUP($B17,Rates!$A$6:$C$7,3,FALSE)</f>
        <v>13.357200753295668</v>
      </c>
      <c r="Q17" s="35">
        <f t="shared" si="8"/>
        <v>0</v>
      </c>
      <c r="R17" s="35">
        <f t="shared" si="2"/>
        <v>-49.20372714749999</v>
      </c>
      <c r="S17" s="35"/>
      <c r="T17" s="19">
        <f t="shared" ref="T17:AC25" si="9">INDEX(Monthly_Output,MATCH($A17,Community,0),MATCH(T$6,Month,0))*$D17*IF($C17&lt;T$4,1,IF(AND($C17&gt;T$4,$C17&lt;T$5),(T$5-$C17+1)/(T$5-T$4+1),0))</f>
        <v>0</v>
      </c>
      <c r="U17" s="19">
        <f t="shared" si="9"/>
        <v>0</v>
      </c>
      <c r="V17" s="19">
        <f t="shared" si="9"/>
        <v>0</v>
      </c>
      <c r="W17" s="19">
        <f t="shared" si="9"/>
        <v>0</v>
      </c>
      <c r="X17" s="19">
        <f t="shared" si="9"/>
        <v>0</v>
      </c>
      <c r="Y17" s="19">
        <f t="shared" si="9"/>
        <v>0</v>
      </c>
      <c r="Z17" s="19">
        <f t="shared" si="9"/>
        <v>0</v>
      </c>
      <c r="AA17" s="19">
        <f t="shared" si="9"/>
        <v>0</v>
      </c>
      <c r="AB17" s="19">
        <f t="shared" si="9"/>
        <v>0</v>
      </c>
      <c r="AC17" s="19">
        <f t="shared" si="9"/>
        <v>0</v>
      </c>
      <c r="AD17" s="19">
        <f t="shared" ref="AD17:AQ25" si="10">INDEX(Monthly_Output,MATCH($A17,Community,0),MATCH(AD$6,Month,0))*$D17*IF($C17&lt;AD$4,1,IF(AND($C17&gt;AD$4,$C17&lt;AD$5),(AD$5-$C17+1)/(AD$5-AD$4+1),0))</f>
        <v>0</v>
      </c>
      <c r="AE17" s="19">
        <f t="shared" si="10"/>
        <v>0</v>
      </c>
      <c r="AF17" s="20">
        <f t="shared" si="10"/>
        <v>0</v>
      </c>
      <c r="AG17" s="20">
        <f t="shared" si="10"/>
        <v>0</v>
      </c>
      <c r="AH17" s="20">
        <f t="shared" si="10"/>
        <v>0</v>
      </c>
      <c r="AI17" s="20">
        <f t="shared" si="10"/>
        <v>28.6875</v>
      </c>
      <c r="AJ17" s="20">
        <f t="shared" si="10"/>
        <v>271.875</v>
      </c>
      <c r="AK17" s="20">
        <f t="shared" si="10"/>
        <v>264.375</v>
      </c>
      <c r="AL17" s="20">
        <f t="shared" si="10"/>
        <v>253.125</v>
      </c>
      <c r="AM17" s="20">
        <f t="shared" si="10"/>
        <v>253.125</v>
      </c>
      <c r="AN17" s="20">
        <f t="shared" si="10"/>
        <v>195</v>
      </c>
      <c r="AO17" s="20">
        <f t="shared" si="10"/>
        <v>128.75</v>
      </c>
      <c r="AP17" s="20">
        <f t="shared" si="10"/>
        <v>73.75</v>
      </c>
      <c r="AQ17" s="20">
        <f t="shared" si="10"/>
        <v>40</v>
      </c>
    </row>
    <row r="18" spans="1:43" x14ac:dyDescent="0.2">
      <c r="A18" s="9" t="s">
        <v>44</v>
      </c>
      <c r="B18" s="9" t="s">
        <v>58</v>
      </c>
      <c r="C18" s="17">
        <v>42192</v>
      </c>
      <c r="D18" s="18">
        <v>11.8</v>
      </c>
      <c r="E18" s="8">
        <v>0</v>
      </c>
      <c r="F18" s="8">
        <v>2740</v>
      </c>
      <c r="G18" s="8">
        <f t="shared" si="5"/>
        <v>0</v>
      </c>
      <c r="H18" s="8">
        <f t="shared" si="1"/>
        <v>3671.7032258064519</v>
      </c>
      <c r="I18" s="8">
        <f t="shared" si="6"/>
        <v>0</v>
      </c>
      <c r="J18" s="8">
        <f t="shared" si="7"/>
        <v>931.70322580645188</v>
      </c>
      <c r="K18" s="35">
        <f>-VLOOKUP($B18,Rates!$A$6:$C$7,2,FALSE)*I18</f>
        <v>0</v>
      </c>
      <c r="L18" s="35">
        <f>-VLOOKUP($B18,Rates!$A$6:$C$7,3,FALSE)*J18</f>
        <v>-99.878585806451653</v>
      </c>
      <c r="M18" s="35">
        <f>G18*(1+$N$4)*VLOOKUP($A18,Rates!$A$10:$C$13,2,FALSE)</f>
        <v>0</v>
      </c>
      <c r="N18" s="35">
        <f>H18*(1+$N$4)*VLOOKUP($A18,Rates!$A$10:$C$13,3,FALSE)</f>
        <v>2386.9360384197439</v>
      </c>
      <c r="O18" s="45">
        <f>E18/(1+$N$4)*VLOOKUP($B18,Rates!$A$6:$C$7,2,FALSE)</f>
        <v>0</v>
      </c>
      <c r="P18" s="45">
        <f>F18/(1+$N$4)*VLOOKUP($B18,Rates!$A$6:$C$7,3,FALSE)</f>
        <v>276.58003766478345</v>
      </c>
      <c r="Q18" s="35">
        <f t="shared" si="8"/>
        <v>0</v>
      </c>
      <c r="R18" s="35">
        <f t="shared" si="2"/>
        <v>2287.0574526132923</v>
      </c>
      <c r="S18" s="35"/>
      <c r="T18" s="19">
        <f t="shared" si="9"/>
        <v>0</v>
      </c>
      <c r="U18" s="19">
        <f t="shared" si="9"/>
        <v>0</v>
      </c>
      <c r="V18" s="19">
        <f t="shared" si="9"/>
        <v>0</v>
      </c>
      <c r="W18" s="19">
        <f t="shared" si="9"/>
        <v>0</v>
      </c>
      <c r="X18" s="19">
        <f t="shared" si="9"/>
        <v>0</v>
      </c>
      <c r="Y18" s="19">
        <f t="shared" si="9"/>
        <v>0</v>
      </c>
      <c r="Z18" s="19">
        <f t="shared" si="9"/>
        <v>0</v>
      </c>
      <c r="AA18" s="19">
        <f t="shared" si="9"/>
        <v>0</v>
      </c>
      <c r="AB18" s="19">
        <f t="shared" si="9"/>
        <v>0</v>
      </c>
      <c r="AC18" s="19">
        <f t="shared" si="9"/>
        <v>0</v>
      </c>
      <c r="AD18" s="19">
        <f t="shared" si="10"/>
        <v>0</v>
      </c>
      <c r="AE18" s="19">
        <f t="shared" si="10"/>
        <v>0</v>
      </c>
      <c r="AF18" s="20">
        <f t="shared" si="10"/>
        <v>0</v>
      </c>
      <c r="AG18" s="20">
        <f t="shared" si="10"/>
        <v>0</v>
      </c>
      <c r="AH18" s="20">
        <f t="shared" si="10"/>
        <v>0</v>
      </c>
      <c r="AI18" s="20">
        <f t="shared" si="10"/>
        <v>0</v>
      </c>
      <c r="AJ18" s="20">
        <f t="shared" si="10"/>
        <v>0</v>
      </c>
      <c r="AK18" s="20">
        <f t="shared" si="10"/>
        <v>0</v>
      </c>
      <c r="AL18" s="20">
        <f t="shared" si="10"/>
        <v>1049.1532258064515</v>
      </c>
      <c r="AM18" s="20">
        <f t="shared" si="10"/>
        <v>1062</v>
      </c>
      <c r="AN18" s="20">
        <f t="shared" si="10"/>
        <v>767</v>
      </c>
      <c r="AO18" s="20">
        <f t="shared" si="10"/>
        <v>498.55</v>
      </c>
      <c r="AP18" s="20">
        <f t="shared" si="10"/>
        <v>191.75</v>
      </c>
      <c r="AQ18" s="20">
        <f t="shared" si="10"/>
        <v>103.25</v>
      </c>
    </row>
    <row r="19" spans="1:43" x14ac:dyDescent="0.2">
      <c r="A19" s="9" t="s">
        <v>47</v>
      </c>
      <c r="B19" s="9" t="s">
        <v>59</v>
      </c>
      <c r="C19" s="17">
        <v>42304</v>
      </c>
      <c r="D19" s="18">
        <v>5.3</v>
      </c>
      <c r="E19" s="8">
        <v>0</v>
      </c>
      <c r="F19" s="8">
        <v>67</v>
      </c>
      <c r="G19" s="8">
        <f t="shared" si="5"/>
        <v>0</v>
      </c>
      <c r="H19" s="8">
        <f t="shared" si="1"/>
        <v>285.17419354838711</v>
      </c>
      <c r="I19" s="8">
        <f t="shared" si="6"/>
        <v>0</v>
      </c>
      <c r="J19" s="8">
        <f t="shared" si="7"/>
        <v>218.17419354838711</v>
      </c>
      <c r="K19" s="35">
        <f>-VLOOKUP($B19,Rates!$A$6:$C$7,2,FALSE)*I19</f>
        <v>0</v>
      </c>
      <c r="L19" s="35">
        <f>-VLOOKUP($B19,Rates!$A$6:$C$7,3,FALSE)*J19</f>
        <v>-28.393364087741936</v>
      </c>
      <c r="M19" s="35">
        <f>G19*(1+$N$4)*VLOOKUP($A19,Rates!$A$10:$C$13,2,FALSE)</f>
        <v>0</v>
      </c>
      <c r="N19" s="35">
        <f>H19*(1+$N$4)*VLOOKUP($A19,Rates!$A$10:$C$13,3,FALSE)</f>
        <v>25.130907364645164</v>
      </c>
      <c r="O19" s="45">
        <f>E19/(1+$N$4)*VLOOKUP($B19,Rates!$A$6:$C$7,2,FALSE)</f>
        <v>0</v>
      </c>
      <c r="P19" s="45">
        <f>F19/(1+$N$4)*VLOOKUP($B19,Rates!$A$6:$C$7,3,FALSE)</f>
        <v>8.210389453860639</v>
      </c>
      <c r="Q19" s="35">
        <f t="shared" si="8"/>
        <v>0</v>
      </c>
      <c r="R19" s="35">
        <f t="shared" si="2"/>
        <v>-3.262456723096772</v>
      </c>
      <c r="S19" s="35"/>
      <c r="T19" s="19">
        <f t="shared" si="9"/>
        <v>0</v>
      </c>
      <c r="U19" s="19">
        <f t="shared" si="9"/>
        <v>0</v>
      </c>
      <c r="V19" s="19">
        <f t="shared" si="9"/>
        <v>0</v>
      </c>
      <c r="W19" s="19">
        <f t="shared" si="9"/>
        <v>0</v>
      </c>
      <c r="X19" s="19">
        <f t="shared" si="9"/>
        <v>0</v>
      </c>
      <c r="Y19" s="19">
        <f t="shared" si="9"/>
        <v>0</v>
      </c>
      <c r="Z19" s="19">
        <f t="shared" si="9"/>
        <v>0</v>
      </c>
      <c r="AA19" s="19">
        <f t="shared" si="9"/>
        <v>0</v>
      </c>
      <c r="AB19" s="19">
        <f t="shared" si="9"/>
        <v>0</v>
      </c>
      <c r="AC19" s="19">
        <f t="shared" si="9"/>
        <v>0</v>
      </c>
      <c r="AD19" s="19">
        <f t="shared" si="10"/>
        <v>0</v>
      </c>
      <c r="AE19" s="19">
        <f t="shared" si="10"/>
        <v>0</v>
      </c>
      <c r="AF19" s="20">
        <f t="shared" si="10"/>
        <v>0</v>
      </c>
      <c r="AG19" s="20">
        <f t="shared" si="10"/>
        <v>0</v>
      </c>
      <c r="AH19" s="20">
        <f t="shared" si="10"/>
        <v>0</v>
      </c>
      <c r="AI19" s="20">
        <f t="shared" si="10"/>
        <v>0</v>
      </c>
      <c r="AJ19" s="20">
        <f t="shared" si="10"/>
        <v>0</v>
      </c>
      <c r="AK19" s="20">
        <f t="shared" si="10"/>
        <v>0</v>
      </c>
      <c r="AL19" s="20">
        <f t="shared" si="10"/>
        <v>0</v>
      </c>
      <c r="AM19" s="20">
        <f t="shared" si="10"/>
        <v>0</v>
      </c>
      <c r="AN19" s="20">
        <f t="shared" si="10"/>
        <v>0</v>
      </c>
      <c r="AO19" s="20">
        <f t="shared" si="10"/>
        <v>44.024193548387096</v>
      </c>
      <c r="AP19" s="20">
        <f t="shared" si="10"/>
        <v>156.35</v>
      </c>
      <c r="AQ19" s="20">
        <f t="shared" si="10"/>
        <v>84.8</v>
      </c>
    </row>
    <row r="20" spans="1:43" x14ac:dyDescent="0.2">
      <c r="A20" s="9" t="s">
        <v>47</v>
      </c>
      <c r="B20" s="9" t="s">
        <v>59</v>
      </c>
      <c r="C20" s="17">
        <v>42311</v>
      </c>
      <c r="D20" s="18">
        <v>5.3</v>
      </c>
      <c r="E20" s="8">
        <v>0</v>
      </c>
      <c r="F20" s="8">
        <v>48</v>
      </c>
      <c r="G20" s="8">
        <f t="shared" si="5"/>
        <v>0</v>
      </c>
      <c r="H20" s="8">
        <f t="shared" si="1"/>
        <v>230.72666666666669</v>
      </c>
      <c r="I20" s="8">
        <f t="shared" si="6"/>
        <v>0</v>
      </c>
      <c r="J20" s="8">
        <f t="shared" si="7"/>
        <v>182.72666666666669</v>
      </c>
      <c r="K20" s="35">
        <f>-VLOOKUP($B20,Rates!$A$6:$C$7,2,FALSE)*I20</f>
        <v>0</v>
      </c>
      <c r="L20" s="35">
        <f>-VLOOKUP($B20,Rates!$A$6:$C$7,3,FALSE)*J20</f>
        <v>-23.780194581333337</v>
      </c>
      <c r="M20" s="35">
        <f>G20*(1+$N$4)*VLOOKUP($A20,Rates!$A$10:$C$13,2,FALSE)</f>
        <v>0</v>
      </c>
      <c r="N20" s="35">
        <f>H20*(1+$N$4)*VLOOKUP($A20,Rates!$A$10:$C$13,3,FALSE)</f>
        <v>20.332732125600003</v>
      </c>
      <c r="O20" s="45">
        <f>E20/(1+$N$4)*VLOOKUP($B20,Rates!$A$6:$C$7,2,FALSE)</f>
        <v>0</v>
      </c>
      <c r="P20" s="45">
        <f>F20/(1+$N$4)*VLOOKUP($B20,Rates!$A$6:$C$7,3,FALSE)</f>
        <v>5.8820700564971746</v>
      </c>
      <c r="Q20" s="35">
        <f t="shared" si="8"/>
        <v>0</v>
      </c>
      <c r="R20" s="35">
        <f t="shared" si="2"/>
        <v>-3.4474624557333335</v>
      </c>
      <c r="S20" s="35"/>
      <c r="T20" s="19">
        <f t="shared" si="9"/>
        <v>0</v>
      </c>
      <c r="U20" s="19">
        <f t="shared" si="9"/>
        <v>0</v>
      </c>
      <c r="V20" s="19">
        <f t="shared" si="9"/>
        <v>0</v>
      </c>
      <c r="W20" s="19">
        <f t="shared" si="9"/>
        <v>0</v>
      </c>
      <c r="X20" s="19">
        <f t="shared" si="9"/>
        <v>0</v>
      </c>
      <c r="Y20" s="19">
        <f t="shared" si="9"/>
        <v>0</v>
      </c>
      <c r="Z20" s="19">
        <f t="shared" si="9"/>
        <v>0</v>
      </c>
      <c r="AA20" s="19">
        <f t="shared" si="9"/>
        <v>0</v>
      </c>
      <c r="AB20" s="19">
        <f t="shared" si="9"/>
        <v>0</v>
      </c>
      <c r="AC20" s="19">
        <f t="shared" si="9"/>
        <v>0</v>
      </c>
      <c r="AD20" s="19">
        <f t="shared" si="10"/>
        <v>0</v>
      </c>
      <c r="AE20" s="19">
        <f t="shared" si="10"/>
        <v>0</v>
      </c>
      <c r="AF20" s="20">
        <f t="shared" si="10"/>
        <v>0</v>
      </c>
      <c r="AG20" s="20">
        <f t="shared" si="10"/>
        <v>0</v>
      </c>
      <c r="AH20" s="20">
        <f t="shared" si="10"/>
        <v>0</v>
      </c>
      <c r="AI20" s="20">
        <f t="shared" si="10"/>
        <v>0</v>
      </c>
      <c r="AJ20" s="20">
        <f t="shared" si="10"/>
        <v>0</v>
      </c>
      <c r="AK20" s="20">
        <f t="shared" si="10"/>
        <v>0</v>
      </c>
      <c r="AL20" s="20">
        <f t="shared" si="10"/>
        <v>0</v>
      </c>
      <c r="AM20" s="20">
        <f t="shared" si="10"/>
        <v>0</v>
      </c>
      <c r="AN20" s="20">
        <f t="shared" si="10"/>
        <v>0</v>
      </c>
      <c r="AO20" s="20">
        <f t="shared" si="10"/>
        <v>0</v>
      </c>
      <c r="AP20" s="20">
        <f t="shared" si="10"/>
        <v>145.92666666666668</v>
      </c>
      <c r="AQ20" s="20">
        <f t="shared" si="10"/>
        <v>84.8</v>
      </c>
    </row>
    <row r="21" spans="1:43" x14ac:dyDescent="0.2">
      <c r="A21" s="9" t="s">
        <v>47</v>
      </c>
      <c r="B21" s="9" t="s">
        <v>59</v>
      </c>
      <c r="C21" s="17">
        <v>42323</v>
      </c>
      <c r="D21" s="18">
        <v>5</v>
      </c>
      <c r="E21" s="8">
        <v>0</v>
      </c>
      <c r="F21" s="8">
        <v>0</v>
      </c>
      <c r="G21" s="8">
        <f t="shared" si="5"/>
        <v>0</v>
      </c>
      <c r="H21" s="8">
        <f t="shared" si="1"/>
        <v>158.66666666666669</v>
      </c>
      <c r="I21" s="8">
        <f t="shared" si="6"/>
        <v>0</v>
      </c>
      <c r="J21" s="8">
        <f t="shared" si="7"/>
        <v>158.66666666666669</v>
      </c>
      <c r="K21" s="35">
        <f>-VLOOKUP($B21,Rates!$A$6:$C$7,2,FALSE)*I21</f>
        <v>0</v>
      </c>
      <c r="L21" s="35">
        <f>-VLOOKUP($B21,Rates!$A$6:$C$7,3,FALSE)*J21</f>
        <v>-20.649006933333336</v>
      </c>
      <c r="M21" s="35">
        <f>G21*(1+$N$4)*VLOOKUP($A21,Rates!$A$10:$C$13,2,FALSE)</f>
        <v>0</v>
      </c>
      <c r="N21" s="35">
        <f>H21*(1+$N$4)*VLOOKUP($A21,Rates!$A$10:$C$13,3,FALSE)</f>
        <v>13.98246192</v>
      </c>
      <c r="O21" s="45">
        <f>E21/(1+$N$4)*VLOOKUP($B21,Rates!$A$6:$C$7,2,FALSE)</f>
        <v>0</v>
      </c>
      <c r="P21" s="45">
        <f>F21/(1+$N$4)*VLOOKUP($B21,Rates!$A$6:$C$7,3,FALSE)</f>
        <v>0</v>
      </c>
      <c r="Q21" s="35">
        <f t="shared" si="8"/>
        <v>0</v>
      </c>
      <c r="R21" s="35">
        <f t="shared" si="2"/>
        <v>-6.6665450133333355</v>
      </c>
      <c r="S21" s="35"/>
      <c r="T21" s="19">
        <f t="shared" si="9"/>
        <v>0</v>
      </c>
      <c r="U21" s="19">
        <f t="shared" si="9"/>
        <v>0</v>
      </c>
      <c r="V21" s="19">
        <f t="shared" si="9"/>
        <v>0</v>
      </c>
      <c r="W21" s="19">
        <f t="shared" si="9"/>
        <v>0</v>
      </c>
      <c r="X21" s="19">
        <f t="shared" si="9"/>
        <v>0</v>
      </c>
      <c r="Y21" s="19">
        <f t="shared" si="9"/>
        <v>0</v>
      </c>
      <c r="Z21" s="19">
        <f t="shared" si="9"/>
        <v>0</v>
      </c>
      <c r="AA21" s="19">
        <f t="shared" si="9"/>
        <v>0</v>
      </c>
      <c r="AB21" s="19">
        <f t="shared" si="9"/>
        <v>0</v>
      </c>
      <c r="AC21" s="19">
        <f t="shared" si="9"/>
        <v>0</v>
      </c>
      <c r="AD21" s="19">
        <f t="shared" si="10"/>
        <v>0</v>
      </c>
      <c r="AE21" s="19">
        <f t="shared" si="10"/>
        <v>0</v>
      </c>
      <c r="AF21" s="20">
        <f t="shared" si="10"/>
        <v>0</v>
      </c>
      <c r="AG21" s="20">
        <f t="shared" si="10"/>
        <v>0</v>
      </c>
      <c r="AH21" s="20">
        <f t="shared" si="10"/>
        <v>0</v>
      </c>
      <c r="AI21" s="20">
        <f t="shared" si="10"/>
        <v>0</v>
      </c>
      <c r="AJ21" s="20">
        <f t="shared" si="10"/>
        <v>0</v>
      </c>
      <c r="AK21" s="20">
        <f t="shared" si="10"/>
        <v>0</v>
      </c>
      <c r="AL21" s="20">
        <f t="shared" si="10"/>
        <v>0</v>
      </c>
      <c r="AM21" s="20">
        <f t="shared" si="10"/>
        <v>0</v>
      </c>
      <c r="AN21" s="20">
        <f t="shared" si="10"/>
        <v>0</v>
      </c>
      <c r="AO21" s="20">
        <f t="shared" si="10"/>
        <v>0</v>
      </c>
      <c r="AP21" s="20">
        <f t="shared" si="10"/>
        <v>78.666666666666671</v>
      </c>
      <c r="AQ21" s="20">
        <f t="shared" si="10"/>
        <v>80</v>
      </c>
    </row>
    <row r="22" spans="1:43" x14ac:dyDescent="0.2">
      <c r="A22" s="9" t="s">
        <v>44</v>
      </c>
      <c r="B22" s="9" t="s">
        <v>58</v>
      </c>
      <c r="C22" s="17">
        <v>42313</v>
      </c>
      <c r="D22" s="18">
        <v>3.33</v>
      </c>
      <c r="E22" s="8">
        <v>0</v>
      </c>
      <c r="F22" s="8">
        <v>0</v>
      </c>
      <c r="G22" s="8">
        <f t="shared" si="5"/>
        <v>0</v>
      </c>
      <c r="H22" s="8">
        <f t="shared" si="1"/>
        <v>76.035000000000011</v>
      </c>
      <c r="I22" s="8">
        <f t="shared" si="6"/>
        <v>0</v>
      </c>
      <c r="J22" s="8">
        <f t="shared" si="7"/>
        <v>76.035000000000011</v>
      </c>
      <c r="K22" s="35">
        <f>-VLOOKUP($B22,Rates!$A$6:$C$7,2,FALSE)*I22</f>
        <v>0</v>
      </c>
      <c r="L22" s="35">
        <f>-VLOOKUP($B22,Rates!$A$6:$C$7,3,FALSE)*J22</f>
        <v>-8.150952000000002</v>
      </c>
      <c r="M22" s="35">
        <f>G22*(1+$N$4)*VLOOKUP($A22,Rates!$A$10:$C$13,2,FALSE)</f>
        <v>0</v>
      </c>
      <c r="N22" s="35">
        <f>H22*(1+$N$4)*VLOOKUP($A22,Rates!$A$10:$C$13,3,FALSE)</f>
        <v>49.429561846296195</v>
      </c>
      <c r="O22" s="45">
        <f>E22/(1+$N$4)*VLOOKUP($B22,Rates!$A$6:$C$7,2,FALSE)</f>
        <v>0</v>
      </c>
      <c r="P22" s="45">
        <f>F22/(1+$N$4)*VLOOKUP($B22,Rates!$A$6:$C$7,3,FALSE)</f>
        <v>0</v>
      </c>
      <c r="Q22" s="35">
        <f t="shared" si="8"/>
        <v>0</v>
      </c>
      <c r="R22" s="35">
        <f t="shared" si="2"/>
        <v>41.278609846296192</v>
      </c>
      <c r="S22" s="35"/>
      <c r="T22" s="19">
        <f t="shared" si="9"/>
        <v>0</v>
      </c>
      <c r="U22" s="19">
        <f t="shared" si="9"/>
        <v>0</v>
      </c>
      <c r="V22" s="19">
        <f t="shared" si="9"/>
        <v>0</v>
      </c>
      <c r="W22" s="19">
        <f t="shared" si="9"/>
        <v>0</v>
      </c>
      <c r="X22" s="19">
        <f t="shared" si="9"/>
        <v>0</v>
      </c>
      <c r="Y22" s="19">
        <f t="shared" si="9"/>
        <v>0</v>
      </c>
      <c r="Z22" s="19">
        <f t="shared" si="9"/>
        <v>0</v>
      </c>
      <c r="AA22" s="19">
        <f t="shared" si="9"/>
        <v>0</v>
      </c>
      <c r="AB22" s="19">
        <f t="shared" si="9"/>
        <v>0</v>
      </c>
      <c r="AC22" s="19">
        <f t="shared" si="9"/>
        <v>0</v>
      </c>
      <c r="AD22" s="19">
        <f t="shared" si="10"/>
        <v>0</v>
      </c>
      <c r="AE22" s="19">
        <f t="shared" si="10"/>
        <v>0</v>
      </c>
      <c r="AF22" s="20">
        <f t="shared" si="10"/>
        <v>0</v>
      </c>
      <c r="AG22" s="20">
        <f t="shared" si="10"/>
        <v>0</v>
      </c>
      <c r="AH22" s="20">
        <f t="shared" si="10"/>
        <v>0</v>
      </c>
      <c r="AI22" s="20">
        <f t="shared" si="10"/>
        <v>0</v>
      </c>
      <c r="AJ22" s="20">
        <f t="shared" si="10"/>
        <v>0</v>
      </c>
      <c r="AK22" s="20">
        <f t="shared" si="10"/>
        <v>0</v>
      </c>
      <c r="AL22" s="20">
        <f t="shared" si="10"/>
        <v>0</v>
      </c>
      <c r="AM22" s="20">
        <f t="shared" si="10"/>
        <v>0</v>
      </c>
      <c r="AN22" s="20">
        <f t="shared" si="10"/>
        <v>0</v>
      </c>
      <c r="AO22" s="20">
        <f t="shared" si="10"/>
        <v>0</v>
      </c>
      <c r="AP22" s="20">
        <f t="shared" si="10"/>
        <v>46.897500000000008</v>
      </c>
      <c r="AQ22" s="20">
        <f t="shared" si="10"/>
        <v>29.137499999999999</v>
      </c>
    </row>
    <row r="23" spans="1:43" x14ac:dyDescent="0.2">
      <c r="A23" s="9" t="s">
        <v>48</v>
      </c>
      <c r="B23" s="9" t="s">
        <v>59</v>
      </c>
      <c r="C23" s="17">
        <v>42362</v>
      </c>
      <c r="D23" s="18">
        <v>5.2</v>
      </c>
      <c r="E23" s="8">
        <v>0</v>
      </c>
      <c r="F23" s="8">
        <v>0</v>
      </c>
      <c r="G23" s="8">
        <f t="shared" si="5"/>
        <v>0</v>
      </c>
      <c r="H23" s="8">
        <f t="shared" si="1"/>
        <v>30.86451612903226</v>
      </c>
      <c r="I23" s="8">
        <f t="shared" si="6"/>
        <v>0</v>
      </c>
      <c r="J23" s="8">
        <f t="shared" si="7"/>
        <v>30.86451612903226</v>
      </c>
      <c r="K23" s="35">
        <f>-VLOOKUP($B23,Rates!$A$6:$C$7,2,FALSE)*I23</f>
        <v>0</v>
      </c>
      <c r="L23" s="35">
        <f>-VLOOKUP($B23,Rates!$A$6:$C$7,3,FALSE)*J23</f>
        <v>-4.0167328206451618</v>
      </c>
      <c r="M23" s="35">
        <f>G23*(1+$N$4)*VLOOKUP($A23,Rates!$A$10:$C$13,2,FALSE)</f>
        <v>0</v>
      </c>
      <c r="N23" s="35">
        <f>H23*(1+$N$4)*VLOOKUP($A23,Rates!$A$10:$C$13,3,FALSE)</f>
        <v>2.719928076387097</v>
      </c>
      <c r="O23" s="45">
        <f>E23/(1+$N$4)*VLOOKUP($B23,Rates!$A$6:$C$7,2,FALSE)</f>
        <v>0</v>
      </c>
      <c r="P23" s="45">
        <f>F23/(1+$N$4)*VLOOKUP($B23,Rates!$A$6:$C$7,3,FALSE)</f>
        <v>0</v>
      </c>
      <c r="Q23" s="35">
        <f t="shared" si="8"/>
        <v>0</v>
      </c>
      <c r="R23" s="35">
        <f t="shared" si="2"/>
        <v>-1.2968047442580648</v>
      </c>
      <c r="S23" s="35"/>
      <c r="T23" s="19">
        <f t="shared" si="9"/>
        <v>0</v>
      </c>
      <c r="U23" s="19">
        <f t="shared" si="9"/>
        <v>0</v>
      </c>
      <c r="V23" s="19">
        <f t="shared" si="9"/>
        <v>0</v>
      </c>
      <c r="W23" s="19">
        <f t="shared" si="9"/>
        <v>0</v>
      </c>
      <c r="X23" s="19">
        <f t="shared" si="9"/>
        <v>0</v>
      </c>
      <c r="Y23" s="19">
        <f t="shared" si="9"/>
        <v>0</v>
      </c>
      <c r="Z23" s="19">
        <f t="shared" si="9"/>
        <v>0</v>
      </c>
      <c r="AA23" s="19">
        <f t="shared" si="9"/>
        <v>0</v>
      </c>
      <c r="AB23" s="19">
        <f t="shared" si="9"/>
        <v>0</v>
      </c>
      <c r="AC23" s="19">
        <f t="shared" si="9"/>
        <v>0</v>
      </c>
      <c r="AD23" s="19">
        <f t="shared" si="10"/>
        <v>0</v>
      </c>
      <c r="AE23" s="19">
        <f t="shared" si="10"/>
        <v>0</v>
      </c>
      <c r="AF23" s="20">
        <f t="shared" si="10"/>
        <v>0</v>
      </c>
      <c r="AG23" s="20">
        <f t="shared" si="10"/>
        <v>0</v>
      </c>
      <c r="AH23" s="20">
        <f t="shared" si="10"/>
        <v>0</v>
      </c>
      <c r="AI23" s="20">
        <f t="shared" si="10"/>
        <v>0</v>
      </c>
      <c r="AJ23" s="20">
        <f t="shared" si="10"/>
        <v>0</v>
      </c>
      <c r="AK23" s="20">
        <f t="shared" si="10"/>
        <v>0</v>
      </c>
      <c r="AL23" s="20">
        <f t="shared" si="10"/>
        <v>0</v>
      </c>
      <c r="AM23" s="20">
        <f t="shared" si="10"/>
        <v>0</v>
      </c>
      <c r="AN23" s="20">
        <f t="shared" si="10"/>
        <v>0</v>
      </c>
      <c r="AO23" s="20">
        <f t="shared" si="10"/>
        <v>0</v>
      </c>
      <c r="AP23" s="20">
        <f t="shared" si="10"/>
        <v>0</v>
      </c>
      <c r="AQ23" s="20">
        <f t="shared" si="10"/>
        <v>30.86451612903226</v>
      </c>
    </row>
    <row r="24" spans="1:43" x14ac:dyDescent="0.2">
      <c r="A24" s="9" t="s">
        <v>47</v>
      </c>
      <c r="B24" s="12" t="s">
        <v>59</v>
      </c>
      <c r="C24" s="17">
        <v>42037</v>
      </c>
      <c r="D24" s="18">
        <v>1.1399999999999999</v>
      </c>
      <c r="E24" s="8">
        <v>0</v>
      </c>
      <c r="F24" s="8">
        <v>176</v>
      </c>
      <c r="G24" s="8">
        <f t="shared" si="5"/>
        <v>0</v>
      </c>
      <c r="H24" s="8">
        <f t="shared" si="1"/>
        <v>992.11553571428556</v>
      </c>
      <c r="I24" s="8">
        <f t="shared" si="6"/>
        <v>0</v>
      </c>
      <c r="J24" s="8">
        <f t="shared" si="7"/>
        <v>816.11553571428556</v>
      </c>
      <c r="K24" s="35">
        <f>-VLOOKUP($B24,Rates!$A$6:$C$7,2,FALSE)*I24</f>
        <v>0</v>
      </c>
      <c r="L24" s="35">
        <f>-VLOOKUP($B24,Rates!$A$6:$C$7,3,FALSE)*J24</f>
        <v>-106.20992871028569</v>
      </c>
      <c r="M24" s="35">
        <f>G24*(1+$N$4)*VLOOKUP($A24,Rates!$A$10:$C$13,2,FALSE)</f>
        <v>0</v>
      </c>
      <c r="N24" s="35">
        <f>H24*(1+$N$4)*VLOOKUP($A24,Rates!$A$10:$C$13,3,FALSE)</f>
        <v>87.429943477092849</v>
      </c>
      <c r="O24" s="45">
        <f>E24/(1+$N$4)*VLOOKUP($B24,Rates!$A$6:$C$7,2,FALSE)</f>
        <v>0</v>
      </c>
      <c r="P24" s="45">
        <f>F24/(1+$N$4)*VLOOKUP($B24,Rates!$A$6:$C$7,3,FALSE)</f>
        <v>21.567590207156307</v>
      </c>
      <c r="Q24" s="35">
        <f t="shared" si="8"/>
        <v>0</v>
      </c>
      <c r="R24" s="35">
        <f t="shared" si="2"/>
        <v>-18.779985233192846</v>
      </c>
      <c r="S24" s="35"/>
      <c r="T24" s="19">
        <f t="shared" si="9"/>
        <v>0</v>
      </c>
      <c r="U24" s="19">
        <f t="shared" si="9"/>
        <v>0</v>
      </c>
      <c r="V24" s="19">
        <f t="shared" si="9"/>
        <v>0</v>
      </c>
      <c r="W24" s="19">
        <f t="shared" si="9"/>
        <v>0</v>
      </c>
      <c r="X24" s="19">
        <f t="shared" si="9"/>
        <v>0</v>
      </c>
      <c r="Y24" s="19">
        <f t="shared" si="9"/>
        <v>0</v>
      </c>
      <c r="Z24" s="19">
        <f t="shared" si="9"/>
        <v>0</v>
      </c>
      <c r="AA24" s="19">
        <f t="shared" si="9"/>
        <v>0</v>
      </c>
      <c r="AB24" s="19">
        <f t="shared" si="9"/>
        <v>0</v>
      </c>
      <c r="AC24" s="19">
        <f t="shared" si="9"/>
        <v>0</v>
      </c>
      <c r="AD24" s="19">
        <f t="shared" si="10"/>
        <v>0</v>
      </c>
      <c r="AE24" s="19">
        <f t="shared" si="10"/>
        <v>0</v>
      </c>
      <c r="AF24" s="20">
        <f t="shared" si="10"/>
        <v>0</v>
      </c>
      <c r="AG24" s="20">
        <f t="shared" si="10"/>
        <v>68.43053571428571</v>
      </c>
      <c r="AH24" s="20">
        <f t="shared" si="10"/>
        <v>117.99</v>
      </c>
      <c r="AI24" s="20">
        <f t="shared" si="10"/>
        <v>130.815</v>
      </c>
      <c r="AJ24" s="20">
        <f t="shared" si="10"/>
        <v>123.97499999999999</v>
      </c>
      <c r="AK24" s="20">
        <f t="shared" si="10"/>
        <v>120.55499999999999</v>
      </c>
      <c r="AL24" s="20">
        <f t="shared" si="10"/>
        <v>115.425</v>
      </c>
      <c r="AM24" s="20">
        <f t="shared" si="10"/>
        <v>115.425</v>
      </c>
      <c r="AN24" s="20">
        <f t="shared" si="10"/>
        <v>88.919999999999987</v>
      </c>
      <c r="AO24" s="20">
        <f t="shared" si="10"/>
        <v>58.709999999999994</v>
      </c>
      <c r="AP24" s="20">
        <f t="shared" si="10"/>
        <v>33.629999999999995</v>
      </c>
      <c r="AQ24" s="20">
        <f t="shared" si="10"/>
        <v>18.239999999999998</v>
      </c>
    </row>
    <row r="25" spans="1:43" x14ac:dyDescent="0.2">
      <c r="A25" s="9" t="s">
        <v>47</v>
      </c>
      <c r="B25" s="9" t="s">
        <v>59</v>
      </c>
      <c r="C25" s="17">
        <v>42355</v>
      </c>
      <c r="D25" s="18">
        <v>5</v>
      </c>
      <c r="E25" s="8">
        <v>0</v>
      </c>
      <c r="F25" s="8">
        <v>0</v>
      </c>
      <c r="G25" s="8">
        <f t="shared" si="5"/>
        <v>0</v>
      </c>
      <c r="H25" s="8">
        <f t="shared" si="1"/>
        <v>38.70967741935484</v>
      </c>
      <c r="I25" s="8">
        <f t="shared" si="6"/>
        <v>0</v>
      </c>
      <c r="J25" s="8">
        <f t="shared" si="7"/>
        <v>38.70967741935484</v>
      </c>
      <c r="K25" s="35">
        <f>-VLOOKUP($B25,Rates!$A$6:$C$7,2,FALSE)*I25</f>
        <v>0</v>
      </c>
      <c r="L25" s="35">
        <f>-VLOOKUP($B25,Rates!$A$6:$C$7,3,FALSE)*J25</f>
        <v>-5.0377083870967745</v>
      </c>
      <c r="M25" s="35">
        <f>G25*(1+$N$4)*VLOOKUP($A25,Rates!$A$10:$C$13,2,FALSE)</f>
        <v>0</v>
      </c>
      <c r="N25" s="35">
        <f>H25*(1+$N$4)*VLOOKUP($A25,Rates!$A$10:$C$13,3,FALSE)</f>
        <v>3.4112810322580649</v>
      </c>
      <c r="O25" s="45">
        <f>E25/(1+$N$4)*VLOOKUP($B25,Rates!$A$6:$C$7,2,FALSE)</f>
        <v>0</v>
      </c>
      <c r="P25" s="45">
        <f>F25/(1+$N$4)*VLOOKUP($B25,Rates!$A$6:$C$7,3,FALSE)</f>
        <v>0</v>
      </c>
      <c r="Q25" s="35">
        <f t="shared" si="8"/>
        <v>0</v>
      </c>
      <c r="R25" s="35">
        <f t="shared" si="2"/>
        <v>-1.6264273548387096</v>
      </c>
      <c r="S25" s="35"/>
      <c r="T25" s="19">
        <f t="shared" si="9"/>
        <v>0</v>
      </c>
      <c r="U25" s="19">
        <f t="shared" si="9"/>
        <v>0</v>
      </c>
      <c r="V25" s="19">
        <f t="shared" si="9"/>
        <v>0</v>
      </c>
      <c r="W25" s="19">
        <f t="shared" si="9"/>
        <v>0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0</v>
      </c>
      <c r="AB25" s="19">
        <f t="shared" si="9"/>
        <v>0</v>
      </c>
      <c r="AC25" s="19">
        <f t="shared" si="9"/>
        <v>0</v>
      </c>
      <c r="AD25" s="19">
        <f t="shared" si="10"/>
        <v>0</v>
      </c>
      <c r="AE25" s="19">
        <f t="shared" si="10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>
        <f t="shared" si="10"/>
        <v>0</v>
      </c>
      <c r="AL25" s="20">
        <f t="shared" si="10"/>
        <v>0</v>
      </c>
      <c r="AM25" s="20">
        <f t="shared" si="10"/>
        <v>0</v>
      </c>
      <c r="AN25" s="20">
        <f t="shared" si="10"/>
        <v>0</v>
      </c>
      <c r="AO25" s="20">
        <f t="shared" si="10"/>
        <v>0</v>
      </c>
      <c r="AP25" s="20">
        <f t="shared" si="10"/>
        <v>0</v>
      </c>
      <c r="AQ25" s="20">
        <f t="shared" si="10"/>
        <v>38.70967741935484</v>
      </c>
    </row>
    <row r="26" spans="1:43" x14ac:dyDescent="0.2">
      <c r="A26" s="12"/>
      <c r="C26" s="12"/>
      <c r="D26" s="42">
        <f>SUM(D7:D25)</f>
        <v>72.61999999999999</v>
      </c>
      <c r="E26" s="21">
        <f t="shared" ref="E26:F26" si="11">SUM(E7:E25)</f>
        <v>6223</v>
      </c>
      <c r="F26" s="21">
        <f t="shared" si="11"/>
        <v>20043</v>
      </c>
      <c r="G26" s="21">
        <f>SUM(G7:G25)</f>
        <v>9730.104774193549</v>
      </c>
      <c r="H26" s="21">
        <f>SUM(H7:H25)</f>
        <v>32743.807981950846</v>
      </c>
      <c r="I26" s="21">
        <f>SUM(I8:I25)</f>
        <v>2556.6797741935484</v>
      </c>
      <c r="J26" s="21">
        <f>SUM(J8:J25)</f>
        <v>11833.222981950843</v>
      </c>
      <c r="K26" s="36">
        <f>SUM(K7:K25)</f>
        <v>-429.80807670445802</v>
      </c>
      <c r="L26" s="36">
        <f>SUM(L7:L25)</f>
        <v>-1603.3917549828877</v>
      </c>
      <c r="M26" s="36">
        <f t="shared" ref="M26:N26" si="12">SUM(M7:M25)</f>
        <v>2172.4294244618527</v>
      </c>
      <c r="N26" s="36">
        <f t="shared" si="12"/>
        <v>5871.1054740436766</v>
      </c>
      <c r="O26" s="46">
        <f t="shared" ref="O26" si="13">SUM(O7:O25)</f>
        <v>674.82157589453846</v>
      </c>
      <c r="P26" s="46">
        <f t="shared" ref="P26" si="14">SUM(P7:P25)</f>
        <v>2321.8785145009415</v>
      </c>
      <c r="Q26" s="36">
        <f>SUM(Q7:Q25)</f>
        <v>1742.6213477573945</v>
      </c>
      <c r="R26" s="36">
        <f>SUM(R7:R25)</f>
        <v>4267.7137190607891</v>
      </c>
      <c r="S26" s="37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8" spans="1:43" ht="44.25" customHeight="1" x14ac:dyDescent="0.2">
      <c r="A28" s="49" t="s">
        <v>75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spans="1:43" x14ac:dyDescent="0.2">
      <c r="H29" s="41"/>
      <c r="I29" s="41"/>
      <c r="J29" s="41"/>
    </row>
  </sheetData>
  <mergeCells count="5">
    <mergeCell ref="D5:D6"/>
    <mergeCell ref="C5:C6"/>
    <mergeCell ref="B5:B6"/>
    <mergeCell ref="A5:A6"/>
    <mergeCell ref="A28:R28"/>
  </mergeCells>
  <pageMargins left="0.7" right="0.7" top="0.75" bottom="0.75" header="0.3" footer="0.3"/>
  <pageSetup scale="66" orientation="landscape" r:id="rId1"/>
  <headerFooter scaleWithDoc="0" alignWithMargins="0">
    <oddHeader>&amp;R&amp;"Arial,Bold" JM-AEY-5(c-d) – Attachment 1 - Update - Subject to Check
Page &amp;P of &amp;N</oddHeader>
    <oddFooter>&amp;LATCO Electric Yukon 2016-2017 General Rate Application
Information Responses - Update - Subject to Check&amp;RSubmitted:  November 2016</oddFooter>
  </headerFooter>
  <ignoredErrors>
    <ignoredError sqref="E26:F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C13"/>
  <sheetViews>
    <sheetView workbookViewId="0">
      <selection activeCell="A73" sqref="A73"/>
    </sheetView>
  </sheetViews>
  <sheetFormatPr defaultRowHeight="12" x14ac:dyDescent="0.2"/>
  <cols>
    <col min="1" max="1" width="22" style="1" bestFit="1" customWidth="1"/>
    <col min="2" max="3" width="9.85546875" style="1" customWidth="1"/>
    <col min="4" max="16384" width="9.140625" style="1"/>
  </cols>
  <sheetData>
    <row r="2" spans="1:3" x14ac:dyDescent="0.2">
      <c r="B2" s="26" t="s">
        <v>62</v>
      </c>
      <c r="C2" s="27"/>
    </row>
    <row r="3" spans="1:3" x14ac:dyDescent="0.2">
      <c r="B3" s="28">
        <v>2014</v>
      </c>
      <c r="C3" s="29">
        <v>2015</v>
      </c>
    </row>
    <row r="4" spans="1:3" x14ac:dyDescent="0.2">
      <c r="A4" s="30" t="s">
        <v>65</v>
      </c>
      <c r="B4" s="28"/>
      <c r="C4" s="29"/>
    </row>
    <row r="5" spans="1:3" x14ac:dyDescent="0.2">
      <c r="A5" s="1" t="s">
        <v>64</v>
      </c>
      <c r="B5" s="31">
        <v>6.0999999999999999E-2</v>
      </c>
      <c r="C5" s="32">
        <v>7.1999999999999995E-2</v>
      </c>
    </row>
    <row r="6" spans="1:3" x14ac:dyDescent="0.2">
      <c r="A6" s="1" t="s">
        <v>59</v>
      </c>
      <c r="B6" s="33">
        <f>0.1214*(1+B$5)</f>
        <v>0.12880539999999999</v>
      </c>
      <c r="C6" s="33">
        <f>0.1214*(1+C$5)</f>
        <v>0.1301408</v>
      </c>
    </row>
    <row r="7" spans="1:3" x14ac:dyDescent="0.2">
      <c r="A7" s="1" t="s">
        <v>58</v>
      </c>
      <c r="B7" s="33">
        <f>0.1*(1+B$5)</f>
        <v>0.1061</v>
      </c>
      <c r="C7" s="33">
        <f>0.1*(1+C$5)</f>
        <v>0.10720000000000002</v>
      </c>
    </row>
    <row r="9" spans="1:3" x14ac:dyDescent="0.2">
      <c r="A9" s="30" t="s">
        <v>66</v>
      </c>
    </row>
    <row r="10" spans="1:3" x14ac:dyDescent="0.2">
      <c r="A10" s="1" t="s">
        <v>47</v>
      </c>
      <c r="B10" s="1">
        <v>8.2979999999999998E-2</v>
      </c>
      <c r="C10" s="1">
        <v>8.2979999999999998E-2</v>
      </c>
    </row>
    <row r="11" spans="1:3" x14ac:dyDescent="0.2">
      <c r="A11" s="1" t="s">
        <v>48</v>
      </c>
      <c r="B11" s="1">
        <v>8.2979999999999998E-2</v>
      </c>
      <c r="C11" s="1">
        <v>8.2979999999999998E-2</v>
      </c>
    </row>
    <row r="12" spans="1:3" x14ac:dyDescent="0.2">
      <c r="A12" s="1" t="s">
        <v>44</v>
      </c>
      <c r="B12" s="34">
        <v>0.69782417233560101</v>
      </c>
      <c r="C12" s="34">
        <v>0.61213708879355888</v>
      </c>
    </row>
    <row r="13" spans="1:3" x14ac:dyDescent="0.2">
      <c r="A13" s="1" t="s">
        <v>36</v>
      </c>
      <c r="B13" s="34">
        <v>0.34702047413793108</v>
      </c>
      <c r="C13" s="34">
        <v>0.25957403200297863</v>
      </c>
    </row>
  </sheetData>
  <pageMargins left="0.7" right="0.7" top="0.75" bottom="0.75" header="0.3" footer="0.3"/>
  <pageSetup orientation="portrait" r:id="rId1"/>
  <headerFooter>
    <oddHeader>&amp;R&amp;"Arial,Bold"Subject to Check
&amp;A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3:N30"/>
  <sheetViews>
    <sheetView workbookViewId="0">
      <selection activeCell="B32" sqref="B32"/>
    </sheetView>
  </sheetViews>
  <sheetFormatPr defaultRowHeight="12" x14ac:dyDescent="0.2"/>
  <cols>
    <col min="1" max="1" width="19.28515625" style="1" customWidth="1"/>
    <col min="2" max="2" width="16.85546875" style="1" bestFit="1" customWidth="1"/>
    <col min="3" max="3" width="9.140625" style="1" bestFit="1" customWidth="1"/>
    <col min="4" max="9" width="7.7109375" style="1" bestFit="1" customWidth="1"/>
    <col min="10" max="10" width="11" style="1" bestFit="1" customWidth="1"/>
    <col min="11" max="11" width="8.140625" style="1" bestFit="1" customWidth="1"/>
    <col min="12" max="13" width="10.28515625" style="1" bestFit="1" customWidth="1"/>
    <col min="14" max="14" width="7.7109375" style="1" customWidth="1"/>
    <col min="15" max="15" width="11.7109375" style="1" bestFit="1" customWidth="1"/>
    <col min="16" max="16384" width="9.140625" style="1"/>
  </cols>
  <sheetData>
    <row r="3" spans="1:14" x14ac:dyDescent="0.2">
      <c r="A3" s="23" t="s">
        <v>54</v>
      </c>
      <c r="B3" s="23" t="s">
        <v>52</v>
      </c>
    </row>
    <row r="4" spans="1:14" x14ac:dyDescent="0.2">
      <c r="A4" s="23" t="s">
        <v>55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18</v>
      </c>
      <c r="G4" s="1" t="s">
        <v>19</v>
      </c>
      <c r="H4" s="1" t="s">
        <v>20</v>
      </c>
      <c r="I4" s="1" t="s">
        <v>21</v>
      </c>
      <c r="J4" s="1" t="s">
        <v>22</v>
      </c>
      <c r="K4" s="1" t="s">
        <v>23</v>
      </c>
      <c r="L4" s="1" t="s">
        <v>24</v>
      </c>
      <c r="M4" s="1" t="s">
        <v>25</v>
      </c>
    </row>
    <row r="5" spans="1:14" x14ac:dyDescent="0.2">
      <c r="A5" s="24" t="s">
        <v>37</v>
      </c>
      <c r="B5" s="25">
        <v>37.75</v>
      </c>
      <c r="C5" s="25">
        <v>67.5</v>
      </c>
      <c r="D5" s="25">
        <v>117</v>
      </c>
      <c r="E5" s="25">
        <v>123.5</v>
      </c>
      <c r="F5" s="25">
        <v>116</v>
      </c>
      <c r="G5" s="25">
        <v>102.5</v>
      </c>
      <c r="H5" s="25">
        <v>99</v>
      </c>
      <c r="I5" s="25">
        <v>99</v>
      </c>
      <c r="J5" s="25">
        <v>82.75</v>
      </c>
      <c r="K5" s="25">
        <v>64.5</v>
      </c>
      <c r="L5" s="25">
        <v>36.5</v>
      </c>
      <c r="M5" s="25">
        <v>24.75</v>
      </c>
      <c r="N5" s="25">
        <f>SUM(B5:M5)</f>
        <v>970.75</v>
      </c>
    </row>
    <row r="6" spans="1:14" x14ac:dyDescent="0.2">
      <c r="A6" s="24" t="s">
        <v>36</v>
      </c>
      <c r="B6" s="25">
        <v>41.25</v>
      </c>
      <c r="C6" s="25">
        <v>71.5</v>
      </c>
      <c r="D6" s="25">
        <v>117.5</v>
      </c>
      <c r="E6" s="25">
        <v>123.25</v>
      </c>
      <c r="F6" s="25">
        <v>116</v>
      </c>
      <c r="G6" s="25">
        <v>104.25</v>
      </c>
      <c r="H6" s="25">
        <v>100.75</v>
      </c>
      <c r="I6" s="25">
        <v>103</v>
      </c>
      <c r="J6" s="25">
        <v>85</v>
      </c>
      <c r="K6" s="25">
        <v>68.5</v>
      </c>
      <c r="L6" s="25">
        <v>39.5</v>
      </c>
      <c r="M6" s="25">
        <v>27.25</v>
      </c>
      <c r="N6" s="25">
        <f>SUM(B6:M6)</f>
        <v>997.75</v>
      </c>
    </row>
    <row r="7" spans="1:14" x14ac:dyDescent="0.2">
      <c r="A7" s="24" t="s">
        <v>34</v>
      </c>
      <c r="B7" s="25">
        <v>28.75</v>
      </c>
      <c r="C7" s="25">
        <v>59.75</v>
      </c>
      <c r="D7" s="25">
        <v>100.25</v>
      </c>
      <c r="E7" s="25">
        <v>112</v>
      </c>
      <c r="F7" s="25">
        <v>107.75</v>
      </c>
      <c r="G7" s="25">
        <v>105.5</v>
      </c>
      <c r="H7" s="25">
        <v>102.5</v>
      </c>
      <c r="I7" s="25">
        <v>103.75</v>
      </c>
      <c r="J7" s="25">
        <v>77.75</v>
      </c>
      <c r="K7" s="25">
        <v>50</v>
      </c>
      <c r="L7" s="25">
        <v>28.5</v>
      </c>
      <c r="M7" s="25">
        <v>16</v>
      </c>
      <c r="N7" s="25">
        <f t="shared" ref="N7:N28" si="0">SUM(B7:M7)</f>
        <v>892.5</v>
      </c>
    </row>
    <row r="8" spans="1:14" x14ac:dyDescent="0.2">
      <c r="A8" s="24" t="s">
        <v>38</v>
      </c>
      <c r="B8" s="25">
        <v>32</v>
      </c>
      <c r="C8" s="25">
        <v>65.25</v>
      </c>
      <c r="D8" s="25">
        <v>112.5</v>
      </c>
      <c r="E8" s="25">
        <v>122</v>
      </c>
      <c r="F8" s="25">
        <v>113.5</v>
      </c>
      <c r="G8" s="25">
        <v>108.75</v>
      </c>
      <c r="H8" s="25">
        <v>101.5</v>
      </c>
      <c r="I8" s="25">
        <v>100.25</v>
      </c>
      <c r="J8" s="25">
        <v>77.75</v>
      </c>
      <c r="K8" s="25">
        <v>55.5</v>
      </c>
      <c r="L8" s="25">
        <v>29.75</v>
      </c>
      <c r="M8" s="25">
        <v>18.75</v>
      </c>
      <c r="N8" s="25">
        <f t="shared" si="0"/>
        <v>937.5</v>
      </c>
    </row>
    <row r="9" spans="1:14" x14ac:dyDescent="0.2">
      <c r="A9" s="24" t="s">
        <v>43</v>
      </c>
      <c r="B9" s="25">
        <v>33.25</v>
      </c>
      <c r="C9" s="25">
        <v>65.5</v>
      </c>
      <c r="D9" s="25">
        <v>120.5</v>
      </c>
      <c r="E9" s="25">
        <v>128.5</v>
      </c>
      <c r="F9" s="25">
        <v>121.75</v>
      </c>
      <c r="G9" s="25">
        <v>113</v>
      </c>
      <c r="H9" s="25">
        <v>108</v>
      </c>
      <c r="I9" s="25">
        <v>101</v>
      </c>
      <c r="J9" s="25">
        <v>77.25</v>
      </c>
      <c r="K9" s="25">
        <v>57.5</v>
      </c>
      <c r="L9" s="25">
        <v>29.75</v>
      </c>
      <c r="M9" s="25">
        <v>21</v>
      </c>
      <c r="N9" s="25">
        <f t="shared" si="0"/>
        <v>977</v>
      </c>
    </row>
    <row r="10" spans="1:14" x14ac:dyDescent="0.2">
      <c r="A10" s="24" t="s">
        <v>35</v>
      </c>
      <c r="B10" s="25">
        <v>41.25</v>
      </c>
      <c r="C10" s="25">
        <v>71</v>
      </c>
      <c r="D10" s="25">
        <v>117</v>
      </c>
      <c r="E10" s="25">
        <v>122.25</v>
      </c>
      <c r="F10" s="25">
        <v>115.75</v>
      </c>
      <c r="G10" s="25">
        <v>104.5</v>
      </c>
      <c r="H10" s="25">
        <v>101</v>
      </c>
      <c r="I10" s="25">
        <v>103.5</v>
      </c>
      <c r="J10" s="25">
        <v>85</v>
      </c>
      <c r="K10" s="25">
        <v>68</v>
      </c>
      <c r="L10" s="25">
        <v>39</v>
      </c>
      <c r="M10" s="25">
        <v>27.25</v>
      </c>
      <c r="N10" s="25">
        <f t="shared" si="0"/>
        <v>995.5</v>
      </c>
    </row>
    <row r="11" spans="1:14" x14ac:dyDescent="0.2">
      <c r="A11" s="24" t="s">
        <v>45</v>
      </c>
      <c r="B11" s="25">
        <v>24.5</v>
      </c>
      <c r="C11" s="25">
        <v>59.25</v>
      </c>
      <c r="D11" s="25">
        <v>105</v>
      </c>
      <c r="E11" s="25">
        <v>117</v>
      </c>
      <c r="F11" s="25">
        <v>110.75</v>
      </c>
      <c r="G11" s="25">
        <v>109</v>
      </c>
      <c r="H11" s="25">
        <v>102</v>
      </c>
      <c r="I11" s="25">
        <v>99</v>
      </c>
      <c r="J11" s="25">
        <v>73.5</v>
      </c>
      <c r="K11" s="25">
        <v>46.25</v>
      </c>
      <c r="L11" s="25">
        <v>25</v>
      </c>
      <c r="M11" s="25">
        <v>12.25</v>
      </c>
      <c r="N11" s="25">
        <f t="shared" si="0"/>
        <v>883.5</v>
      </c>
    </row>
    <row r="12" spans="1:14" x14ac:dyDescent="0.2">
      <c r="A12" s="24" t="s">
        <v>50</v>
      </c>
      <c r="B12" s="25">
        <v>26.5</v>
      </c>
      <c r="C12" s="25">
        <v>60</v>
      </c>
      <c r="D12" s="25">
        <v>101.5</v>
      </c>
      <c r="E12" s="25">
        <v>111.5</v>
      </c>
      <c r="F12" s="25">
        <v>106.5</v>
      </c>
      <c r="G12" s="25">
        <v>105</v>
      </c>
      <c r="H12" s="25">
        <v>100.25</v>
      </c>
      <c r="I12" s="25">
        <v>98.5</v>
      </c>
      <c r="J12" s="25">
        <v>74.5</v>
      </c>
      <c r="K12" s="25">
        <v>45.25</v>
      </c>
      <c r="L12" s="25">
        <v>28.25</v>
      </c>
      <c r="M12" s="25">
        <v>13.75</v>
      </c>
      <c r="N12" s="25">
        <f t="shared" si="0"/>
        <v>871.5</v>
      </c>
    </row>
    <row r="13" spans="1:14" x14ac:dyDescent="0.2">
      <c r="A13" s="24" t="s">
        <v>48</v>
      </c>
      <c r="B13" s="25">
        <v>36</v>
      </c>
      <c r="C13" s="25">
        <v>67</v>
      </c>
      <c r="D13" s="25">
        <v>110.75</v>
      </c>
      <c r="E13" s="25">
        <v>118.75</v>
      </c>
      <c r="F13" s="25">
        <v>113.5</v>
      </c>
      <c r="G13" s="25">
        <v>105.25</v>
      </c>
      <c r="H13" s="25">
        <v>103</v>
      </c>
      <c r="I13" s="25">
        <v>104.75</v>
      </c>
      <c r="J13" s="25">
        <v>82.75</v>
      </c>
      <c r="K13" s="25">
        <v>61.5</v>
      </c>
      <c r="L13" s="25">
        <v>35.5</v>
      </c>
      <c r="M13" s="25">
        <v>23</v>
      </c>
      <c r="N13" s="25">
        <f t="shared" si="0"/>
        <v>961.75</v>
      </c>
    </row>
    <row r="14" spans="1:14" x14ac:dyDescent="0.2">
      <c r="A14" s="24" t="s">
        <v>31</v>
      </c>
      <c r="B14" s="25">
        <v>27.75</v>
      </c>
      <c r="C14" s="25">
        <v>60.25</v>
      </c>
      <c r="D14" s="25">
        <v>100.25</v>
      </c>
      <c r="E14" s="25">
        <v>111.5</v>
      </c>
      <c r="F14" s="25">
        <v>107.75</v>
      </c>
      <c r="G14" s="25">
        <v>104.75</v>
      </c>
      <c r="H14" s="25">
        <v>100.75</v>
      </c>
      <c r="I14" s="25">
        <v>100.5</v>
      </c>
      <c r="J14" s="25">
        <v>75.25</v>
      </c>
      <c r="K14" s="25">
        <v>48</v>
      </c>
      <c r="L14" s="25">
        <v>27.5</v>
      </c>
      <c r="M14" s="25">
        <v>15</v>
      </c>
      <c r="N14" s="25">
        <f t="shared" si="0"/>
        <v>879.25</v>
      </c>
    </row>
    <row r="15" spans="1:14" x14ac:dyDescent="0.2">
      <c r="A15" s="24" t="s">
        <v>42</v>
      </c>
      <c r="B15" s="25">
        <v>23.5</v>
      </c>
      <c r="C15" s="25">
        <v>58.5</v>
      </c>
      <c r="D15" s="25">
        <v>111.75</v>
      </c>
      <c r="E15" s="25">
        <v>124.25</v>
      </c>
      <c r="F15" s="25">
        <v>115.25</v>
      </c>
      <c r="G15" s="25">
        <v>109.25</v>
      </c>
      <c r="H15" s="25">
        <v>101.5</v>
      </c>
      <c r="I15" s="25">
        <v>95</v>
      </c>
      <c r="J15" s="25">
        <v>69</v>
      </c>
      <c r="K15" s="25">
        <v>44</v>
      </c>
      <c r="L15" s="25">
        <v>22.25</v>
      </c>
      <c r="M15" s="25">
        <v>13</v>
      </c>
      <c r="N15" s="25">
        <f t="shared" si="0"/>
        <v>887.25</v>
      </c>
    </row>
    <row r="16" spans="1:14" x14ac:dyDescent="0.2">
      <c r="A16" s="24" t="s">
        <v>32</v>
      </c>
      <c r="B16" s="25">
        <v>28.75</v>
      </c>
      <c r="C16" s="25">
        <v>61.25</v>
      </c>
      <c r="D16" s="25">
        <v>102</v>
      </c>
      <c r="E16" s="25">
        <v>113</v>
      </c>
      <c r="F16" s="25">
        <v>108.75</v>
      </c>
      <c r="G16" s="25">
        <v>105.75</v>
      </c>
      <c r="H16" s="25">
        <v>102</v>
      </c>
      <c r="I16" s="25">
        <v>102.25</v>
      </c>
      <c r="J16" s="25">
        <v>78</v>
      </c>
      <c r="K16" s="25">
        <v>50.75</v>
      </c>
      <c r="L16" s="25">
        <v>28.5</v>
      </c>
      <c r="M16" s="25">
        <v>15.5</v>
      </c>
      <c r="N16" s="25">
        <f t="shared" si="0"/>
        <v>896.5</v>
      </c>
    </row>
    <row r="17" spans="1:14" x14ac:dyDescent="0.2">
      <c r="A17" s="24" t="s">
        <v>41</v>
      </c>
      <c r="B17" s="25">
        <v>26.75</v>
      </c>
      <c r="C17" s="25">
        <v>61.5</v>
      </c>
      <c r="D17" s="25">
        <v>114.25</v>
      </c>
      <c r="E17" s="25">
        <v>125.25</v>
      </c>
      <c r="F17" s="25">
        <v>116.5</v>
      </c>
      <c r="G17" s="25">
        <v>110.5</v>
      </c>
      <c r="H17" s="25">
        <v>102.75</v>
      </c>
      <c r="I17" s="25">
        <v>97.5</v>
      </c>
      <c r="J17" s="25">
        <v>72.25</v>
      </c>
      <c r="K17" s="25">
        <v>49</v>
      </c>
      <c r="L17" s="25">
        <v>25</v>
      </c>
      <c r="M17" s="25">
        <v>15</v>
      </c>
      <c r="N17" s="25">
        <f t="shared" si="0"/>
        <v>916.25</v>
      </c>
    </row>
    <row r="18" spans="1:14" x14ac:dyDescent="0.2">
      <c r="A18" s="24" t="s">
        <v>44</v>
      </c>
      <c r="B18" s="25">
        <v>16.5</v>
      </c>
      <c r="C18" s="25">
        <v>51.25</v>
      </c>
      <c r="D18" s="25">
        <v>119.25</v>
      </c>
      <c r="E18" s="25">
        <v>134.5</v>
      </c>
      <c r="F18" s="25">
        <v>129.75</v>
      </c>
      <c r="G18" s="25">
        <v>118</v>
      </c>
      <c r="H18" s="25">
        <v>110.25</v>
      </c>
      <c r="I18" s="25">
        <v>90</v>
      </c>
      <c r="J18" s="25">
        <v>65</v>
      </c>
      <c r="K18" s="25">
        <v>42.25</v>
      </c>
      <c r="L18" s="25">
        <v>16.25</v>
      </c>
      <c r="M18" s="25">
        <v>8.75</v>
      </c>
      <c r="N18" s="25">
        <f t="shared" si="0"/>
        <v>901.75</v>
      </c>
    </row>
    <row r="19" spans="1:14" x14ac:dyDescent="0.2">
      <c r="A19" s="24" t="s">
        <v>39</v>
      </c>
      <c r="B19" s="25">
        <v>31</v>
      </c>
      <c r="C19" s="25">
        <v>65.25</v>
      </c>
      <c r="D19" s="25">
        <v>115.25</v>
      </c>
      <c r="E19" s="25">
        <v>124.25</v>
      </c>
      <c r="F19" s="25">
        <v>115.75</v>
      </c>
      <c r="G19" s="25">
        <v>110</v>
      </c>
      <c r="H19" s="25">
        <v>103</v>
      </c>
      <c r="I19" s="25">
        <v>100</v>
      </c>
      <c r="J19" s="25">
        <v>76.25</v>
      </c>
      <c r="K19" s="25">
        <v>54.75</v>
      </c>
      <c r="L19" s="25">
        <v>28.75</v>
      </c>
      <c r="M19" s="25">
        <v>18.75</v>
      </c>
      <c r="N19" s="25">
        <f t="shared" si="0"/>
        <v>943</v>
      </c>
    </row>
    <row r="20" spans="1:14" x14ac:dyDescent="0.2">
      <c r="A20" s="24" t="s">
        <v>29</v>
      </c>
      <c r="B20" s="25">
        <v>28.5</v>
      </c>
      <c r="C20" s="25">
        <v>58.5</v>
      </c>
      <c r="D20" s="25">
        <v>95.25</v>
      </c>
      <c r="E20" s="25">
        <v>106.5</v>
      </c>
      <c r="F20" s="25">
        <v>104.75</v>
      </c>
      <c r="G20" s="25">
        <v>102.5</v>
      </c>
      <c r="H20" s="25">
        <v>97.75</v>
      </c>
      <c r="I20" s="25">
        <v>97.75</v>
      </c>
      <c r="J20" s="25">
        <v>73</v>
      </c>
      <c r="K20" s="25">
        <v>44.75</v>
      </c>
      <c r="L20" s="25">
        <v>28.5</v>
      </c>
      <c r="M20" s="25">
        <v>16</v>
      </c>
      <c r="N20" s="25">
        <f t="shared" si="0"/>
        <v>853.75</v>
      </c>
    </row>
    <row r="21" spans="1:14" x14ac:dyDescent="0.2">
      <c r="A21" s="24" t="s">
        <v>49</v>
      </c>
      <c r="B21" s="25">
        <v>24.5</v>
      </c>
      <c r="C21" s="25">
        <v>59.25</v>
      </c>
      <c r="D21" s="25">
        <v>103.5</v>
      </c>
      <c r="E21" s="25">
        <v>115</v>
      </c>
      <c r="F21" s="25">
        <v>110</v>
      </c>
      <c r="G21" s="25">
        <v>108</v>
      </c>
      <c r="H21" s="25">
        <v>102</v>
      </c>
      <c r="I21" s="25">
        <v>99.25</v>
      </c>
      <c r="J21" s="25">
        <v>73.75</v>
      </c>
      <c r="K21" s="25">
        <v>45.5</v>
      </c>
      <c r="L21" s="25">
        <v>25.5</v>
      </c>
      <c r="M21" s="25">
        <v>12</v>
      </c>
      <c r="N21" s="25">
        <f t="shared" si="0"/>
        <v>878.25</v>
      </c>
    </row>
    <row r="22" spans="1:14" x14ac:dyDescent="0.2">
      <c r="A22" s="24" t="s">
        <v>40</v>
      </c>
      <c r="B22" s="25">
        <v>30</v>
      </c>
      <c r="C22" s="25">
        <v>64.25</v>
      </c>
      <c r="D22" s="25">
        <v>115.75</v>
      </c>
      <c r="E22" s="25">
        <v>125.75</v>
      </c>
      <c r="F22" s="25">
        <v>117.25</v>
      </c>
      <c r="G22" s="25">
        <v>110.5</v>
      </c>
      <c r="H22" s="25">
        <v>103.75</v>
      </c>
      <c r="I22" s="25">
        <v>98.5</v>
      </c>
      <c r="J22" s="25">
        <v>74.5</v>
      </c>
      <c r="K22" s="25">
        <v>53</v>
      </c>
      <c r="L22" s="25">
        <v>27</v>
      </c>
      <c r="M22" s="25">
        <v>18</v>
      </c>
      <c r="N22" s="25">
        <f t="shared" si="0"/>
        <v>938.25</v>
      </c>
    </row>
    <row r="23" spans="1:14" x14ac:dyDescent="0.2">
      <c r="A23" s="24" t="s">
        <v>46</v>
      </c>
      <c r="B23" s="25">
        <v>28.5</v>
      </c>
      <c r="C23" s="25">
        <v>58.5</v>
      </c>
      <c r="D23" s="25">
        <v>94.75</v>
      </c>
      <c r="E23" s="25">
        <v>106.5</v>
      </c>
      <c r="F23" s="25">
        <v>105.5</v>
      </c>
      <c r="G23" s="25">
        <v>103.75</v>
      </c>
      <c r="H23" s="25">
        <v>98</v>
      </c>
      <c r="I23" s="25">
        <v>98.75</v>
      </c>
      <c r="J23" s="25">
        <v>73.25</v>
      </c>
      <c r="K23" s="25">
        <v>44.75</v>
      </c>
      <c r="L23" s="25">
        <v>28.5</v>
      </c>
      <c r="M23" s="25">
        <v>16</v>
      </c>
      <c r="N23" s="25">
        <f t="shared" si="0"/>
        <v>856.75</v>
      </c>
    </row>
    <row r="24" spans="1:14" x14ac:dyDescent="0.2">
      <c r="A24" s="24" t="s">
        <v>33</v>
      </c>
      <c r="B24" s="25">
        <v>28.75</v>
      </c>
      <c r="C24" s="25">
        <v>60.75</v>
      </c>
      <c r="D24" s="25">
        <v>101</v>
      </c>
      <c r="E24" s="25">
        <v>112.25</v>
      </c>
      <c r="F24" s="25">
        <v>108.5</v>
      </c>
      <c r="G24" s="25">
        <v>105.5</v>
      </c>
      <c r="H24" s="25">
        <v>102.25</v>
      </c>
      <c r="I24" s="25">
        <v>103</v>
      </c>
      <c r="J24" s="25">
        <v>77.75</v>
      </c>
      <c r="K24" s="25">
        <v>50.25</v>
      </c>
      <c r="L24" s="25">
        <v>28.75</v>
      </c>
      <c r="M24" s="25">
        <v>16</v>
      </c>
      <c r="N24" s="25">
        <f t="shared" si="0"/>
        <v>894.75</v>
      </c>
    </row>
    <row r="25" spans="1:14" x14ac:dyDescent="0.2">
      <c r="A25" s="24" t="s">
        <v>30</v>
      </c>
      <c r="B25" s="25">
        <v>28.5</v>
      </c>
      <c r="C25" s="25">
        <v>60.25</v>
      </c>
      <c r="D25" s="25">
        <v>98.75</v>
      </c>
      <c r="E25" s="25">
        <v>109.5</v>
      </c>
      <c r="F25" s="25">
        <v>107.5</v>
      </c>
      <c r="G25" s="25">
        <v>104.75</v>
      </c>
      <c r="H25" s="25">
        <v>100.75</v>
      </c>
      <c r="I25" s="25">
        <v>101.25</v>
      </c>
      <c r="J25" s="25">
        <v>76</v>
      </c>
      <c r="K25" s="25">
        <v>48</v>
      </c>
      <c r="L25" s="25">
        <v>28.5</v>
      </c>
      <c r="M25" s="25">
        <v>15.25</v>
      </c>
      <c r="N25" s="25">
        <f t="shared" si="0"/>
        <v>879</v>
      </c>
    </row>
    <row r="26" spans="1:14" x14ac:dyDescent="0.2">
      <c r="A26" s="24" t="s">
        <v>28</v>
      </c>
      <c r="B26" s="25">
        <v>31.75</v>
      </c>
      <c r="C26" s="25">
        <v>62.25</v>
      </c>
      <c r="D26" s="25">
        <v>100.75</v>
      </c>
      <c r="E26" s="25">
        <v>108.25</v>
      </c>
      <c r="F26" s="25">
        <v>103.75</v>
      </c>
      <c r="G26" s="25">
        <v>102.75</v>
      </c>
      <c r="H26" s="25">
        <v>100.25</v>
      </c>
      <c r="I26" s="25">
        <v>101.5</v>
      </c>
      <c r="J26" s="25">
        <v>77.75</v>
      </c>
      <c r="K26" s="25">
        <v>50.5</v>
      </c>
      <c r="L26" s="25">
        <v>32.5</v>
      </c>
      <c r="M26" s="25">
        <v>18.75</v>
      </c>
      <c r="N26" s="25">
        <f t="shared" si="0"/>
        <v>890.75</v>
      </c>
    </row>
    <row r="27" spans="1:14" x14ac:dyDescent="0.2">
      <c r="A27" s="24" t="s">
        <v>47</v>
      </c>
      <c r="B27" s="25">
        <v>29.5</v>
      </c>
      <c r="C27" s="25">
        <v>62.25</v>
      </c>
      <c r="D27" s="25">
        <v>103.5</v>
      </c>
      <c r="E27" s="25">
        <v>114.75</v>
      </c>
      <c r="F27" s="25">
        <v>108.75</v>
      </c>
      <c r="G27" s="25">
        <v>105.75</v>
      </c>
      <c r="H27" s="25">
        <v>101.25</v>
      </c>
      <c r="I27" s="25">
        <v>101.25</v>
      </c>
      <c r="J27" s="25">
        <v>78</v>
      </c>
      <c r="K27" s="25">
        <v>51.5</v>
      </c>
      <c r="L27" s="25">
        <v>29.5</v>
      </c>
      <c r="M27" s="25">
        <v>16</v>
      </c>
      <c r="N27" s="25">
        <f t="shared" si="0"/>
        <v>902</v>
      </c>
    </row>
    <row r="28" spans="1:14" x14ac:dyDescent="0.2">
      <c r="A28" s="24" t="s">
        <v>53</v>
      </c>
      <c r="B28" s="25">
        <v>29.804347826086957</v>
      </c>
      <c r="C28" s="25">
        <v>62.206521739130437</v>
      </c>
      <c r="D28" s="25">
        <v>107.73913043478261</v>
      </c>
      <c r="E28" s="25">
        <v>117.82608695652173</v>
      </c>
      <c r="F28" s="25">
        <v>112.22826086956522</v>
      </c>
      <c r="G28" s="25">
        <v>106.93478260869566</v>
      </c>
      <c r="H28" s="25">
        <v>101.92391304347827</v>
      </c>
      <c r="I28" s="25">
        <v>99.967391304347828</v>
      </c>
      <c r="J28" s="25">
        <v>76.347826086956516</v>
      </c>
      <c r="K28" s="25">
        <v>51.913043478260867</v>
      </c>
      <c r="L28" s="25">
        <v>29.076086956521738</v>
      </c>
      <c r="M28" s="25">
        <v>17.304347826086957</v>
      </c>
      <c r="N28" s="25">
        <f t="shared" si="0"/>
        <v>913.27173913043487</v>
      </c>
    </row>
    <row r="29" spans="1:14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N30" s="25"/>
    </row>
  </sheetData>
  <printOptions horizontalCentered="1"/>
  <pageMargins left="0.7" right="0.7" top="0.75" bottom="0.75" header="0.3" footer="0.3"/>
  <pageSetup scale="89" orientation="landscape" r:id="rId2"/>
  <headerFooter>
    <oddHeader>&amp;R&amp;"Arial,Bold"Subject to Check
&amp;A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H302"/>
  <sheetViews>
    <sheetView workbookViewId="0">
      <selection activeCell="D26" sqref="D25:D26"/>
    </sheetView>
  </sheetViews>
  <sheetFormatPr defaultRowHeight="12" x14ac:dyDescent="0.2"/>
  <cols>
    <col min="1" max="1" width="30.42578125" style="1" bestFit="1" customWidth="1"/>
    <col min="2" max="2" width="16.85546875" style="1" bestFit="1" customWidth="1"/>
    <col min="3" max="3" width="10" style="1" bestFit="1" customWidth="1"/>
    <col min="4" max="7" width="34.140625" style="1" bestFit="1" customWidth="1"/>
    <col min="8" max="16384" width="9.140625" style="1"/>
  </cols>
  <sheetData>
    <row r="1" spans="1:8" x14ac:dyDescent="0.2">
      <c r="D1" s="1" t="s">
        <v>0</v>
      </c>
      <c r="E1" s="1" t="s">
        <v>0</v>
      </c>
      <c r="F1" s="1" t="s">
        <v>0</v>
      </c>
      <c r="G1" s="1" t="s">
        <v>0</v>
      </c>
    </row>
    <row r="2" spans="1:8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8" x14ac:dyDescent="0.2">
      <c r="A3" s="1" t="s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51</v>
      </c>
    </row>
    <row r="4" spans="1:8" x14ac:dyDescent="0.2">
      <c r="A4" s="1" t="s">
        <v>27</v>
      </c>
      <c r="B4" s="1" t="s">
        <v>28</v>
      </c>
      <c r="C4" s="1" t="s">
        <v>14</v>
      </c>
      <c r="D4" s="1">
        <v>34</v>
      </c>
      <c r="E4" s="1">
        <v>32</v>
      </c>
      <c r="F4" s="1">
        <v>33</v>
      </c>
      <c r="G4" s="1">
        <v>28</v>
      </c>
      <c r="H4" s="1">
        <f>AVERAGE(D4:G4)</f>
        <v>31.75</v>
      </c>
    </row>
    <row r="5" spans="1:8" x14ac:dyDescent="0.2">
      <c r="A5" s="1" t="s">
        <v>27</v>
      </c>
      <c r="B5" s="1" t="s">
        <v>28</v>
      </c>
      <c r="C5" s="1" t="s">
        <v>15</v>
      </c>
      <c r="D5" s="1">
        <v>63</v>
      </c>
      <c r="E5" s="1">
        <v>63</v>
      </c>
      <c r="F5" s="1">
        <v>65</v>
      </c>
      <c r="G5" s="1">
        <v>58</v>
      </c>
      <c r="H5" s="1">
        <f t="shared" ref="H5:H68" si="0">AVERAGE(D5:G5)</f>
        <v>62.25</v>
      </c>
    </row>
    <row r="6" spans="1:8" x14ac:dyDescent="0.2">
      <c r="A6" s="1" t="s">
        <v>27</v>
      </c>
      <c r="B6" s="1" t="s">
        <v>28</v>
      </c>
      <c r="C6" s="1" t="s">
        <v>16</v>
      </c>
      <c r="D6" s="1">
        <v>94</v>
      </c>
      <c r="E6" s="1">
        <v>105</v>
      </c>
      <c r="F6" s="1">
        <v>102</v>
      </c>
      <c r="G6" s="1">
        <v>102</v>
      </c>
      <c r="H6" s="1">
        <f t="shared" si="0"/>
        <v>100.75</v>
      </c>
    </row>
    <row r="7" spans="1:8" x14ac:dyDescent="0.2">
      <c r="A7" s="1" t="s">
        <v>27</v>
      </c>
      <c r="B7" s="1" t="s">
        <v>28</v>
      </c>
      <c r="C7" s="1" t="s">
        <v>17</v>
      </c>
      <c r="D7" s="1">
        <v>90</v>
      </c>
      <c r="E7" s="1">
        <v>116</v>
      </c>
      <c r="F7" s="1">
        <v>106</v>
      </c>
      <c r="G7" s="1">
        <v>121</v>
      </c>
      <c r="H7" s="1">
        <f t="shared" si="0"/>
        <v>108.25</v>
      </c>
    </row>
    <row r="8" spans="1:8" x14ac:dyDescent="0.2">
      <c r="A8" s="1" t="s">
        <v>27</v>
      </c>
      <c r="B8" s="1" t="s">
        <v>28</v>
      </c>
      <c r="C8" s="1" t="s">
        <v>18</v>
      </c>
      <c r="D8" s="1">
        <v>80</v>
      </c>
      <c r="E8" s="1">
        <v>113</v>
      </c>
      <c r="F8" s="1">
        <v>98</v>
      </c>
      <c r="G8" s="1">
        <v>124</v>
      </c>
      <c r="H8" s="1">
        <f t="shared" si="0"/>
        <v>103.75</v>
      </c>
    </row>
    <row r="9" spans="1:8" x14ac:dyDescent="0.2">
      <c r="A9" s="1" t="s">
        <v>27</v>
      </c>
      <c r="B9" s="1" t="s">
        <v>28</v>
      </c>
      <c r="C9" s="1" t="s">
        <v>19</v>
      </c>
      <c r="D9" s="1">
        <v>77</v>
      </c>
      <c r="E9" s="1">
        <v>113</v>
      </c>
      <c r="F9" s="1">
        <v>96</v>
      </c>
      <c r="G9" s="1">
        <v>125</v>
      </c>
      <c r="H9" s="1">
        <f t="shared" si="0"/>
        <v>102.75</v>
      </c>
    </row>
    <row r="10" spans="1:8" x14ac:dyDescent="0.2">
      <c r="A10" s="1" t="s">
        <v>27</v>
      </c>
      <c r="B10" s="1" t="s">
        <v>28</v>
      </c>
      <c r="C10" s="1" t="s">
        <v>20</v>
      </c>
      <c r="D10" s="1">
        <v>77</v>
      </c>
      <c r="E10" s="1">
        <v>110</v>
      </c>
      <c r="F10" s="1">
        <v>94</v>
      </c>
      <c r="G10" s="1">
        <v>120</v>
      </c>
      <c r="H10" s="1">
        <f t="shared" si="0"/>
        <v>100.25</v>
      </c>
    </row>
    <row r="11" spans="1:8" x14ac:dyDescent="0.2">
      <c r="A11" s="1" t="s">
        <v>27</v>
      </c>
      <c r="B11" s="1" t="s">
        <v>28</v>
      </c>
      <c r="C11" s="1" t="s">
        <v>21</v>
      </c>
      <c r="D11" s="1">
        <v>82</v>
      </c>
      <c r="E11" s="1">
        <v>110</v>
      </c>
      <c r="F11" s="1">
        <v>98</v>
      </c>
      <c r="G11" s="1">
        <v>116</v>
      </c>
      <c r="H11" s="1">
        <f t="shared" si="0"/>
        <v>101.5</v>
      </c>
    </row>
    <row r="12" spans="1:8" x14ac:dyDescent="0.2">
      <c r="A12" s="1" t="s">
        <v>27</v>
      </c>
      <c r="B12" s="1" t="s">
        <v>28</v>
      </c>
      <c r="C12" s="1" t="s">
        <v>22</v>
      </c>
      <c r="D12" s="1">
        <v>69</v>
      </c>
      <c r="E12" s="1">
        <v>82</v>
      </c>
      <c r="F12" s="1">
        <v>77</v>
      </c>
      <c r="G12" s="1">
        <v>83</v>
      </c>
      <c r="H12" s="1">
        <f t="shared" si="0"/>
        <v>77.75</v>
      </c>
    </row>
    <row r="13" spans="1:8" x14ac:dyDescent="0.2">
      <c r="A13" s="1" t="s">
        <v>27</v>
      </c>
      <c r="B13" s="1" t="s">
        <v>28</v>
      </c>
      <c r="C13" s="1" t="s">
        <v>23</v>
      </c>
      <c r="D13" s="1">
        <v>48</v>
      </c>
      <c r="E13" s="1">
        <v>52</v>
      </c>
      <c r="F13" s="1">
        <v>52</v>
      </c>
      <c r="G13" s="1">
        <v>50</v>
      </c>
      <c r="H13" s="1">
        <f t="shared" si="0"/>
        <v>50.5</v>
      </c>
    </row>
    <row r="14" spans="1:8" x14ac:dyDescent="0.2">
      <c r="A14" s="1" t="s">
        <v>27</v>
      </c>
      <c r="B14" s="1" t="s">
        <v>28</v>
      </c>
      <c r="C14" s="1" t="s">
        <v>24</v>
      </c>
      <c r="D14" s="1">
        <v>34</v>
      </c>
      <c r="E14" s="1">
        <v>33</v>
      </c>
      <c r="F14" s="1">
        <v>34</v>
      </c>
      <c r="G14" s="1">
        <v>29</v>
      </c>
      <c r="H14" s="1">
        <f t="shared" si="0"/>
        <v>32.5</v>
      </c>
    </row>
    <row r="15" spans="1:8" x14ac:dyDescent="0.2">
      <c r="A15" s="1" t="s">
        <v>27</v>
      </c>
      <c r="B15" s="1" t="s">
        <v>28</v>
      </c>
      <c r="C15" s="1" t="s">
        <v>25</v>
      </c>
      <c r="D15" s="1">
        <v>20</v>
      </c>
      <c r="E15" s="1">
        <v>19</v>
      </c>
      <c r="F15" s="1">
        <v>20</v>
      </c>
      <c r="G15" s="1">
        <v>16</v>
      </c>
      <c r="H15" s="1">
        <f t="shared" si="0"/>
        <v>18.75</v>
      </c>
    </row>
    <row r="16" spans="1:8" x14ac:dyDescent="0.2">
      <c r="A16" s="1" t="s">
        <v>27</v>
      </c>
      <c r="B16" s="1" t="s">
        <v>28</v>
      </c>
      <c r="C16" s="1" t="s">
        <v>26</v>
      </c>
      <c r="D16" s="1">
        <v>766</v>
      </c>
      <c r="E16" s="1">
        <v>947</v>
      </c>
      <c r="F16" s="1">
        <v>875</v>
      </c>
      <c r="G16" s="1">
        <v>970</v>
      </c>
      <c r="H16" s="1">
        <f t="shared" si="0"/>
        <v>889.5</v>
      </c>
    </row>
    <row r="17" spans="1:8" x14ac:dyDescent="0.2">
      <c r="A17" s="1" t="s">
        <v>27</v>
      </c>
      <c r="B17" s="1" t="s">
        <v>29</v>
      </c>
      <c r="C17" s="1" t="s">
        <v>14</v>
      </c>
      <c r="D17" s="1">
        <v>30</v>
      </c>
      <c r="E17" s="1">
        <v>29</v>
      </c>
      <c r="F17" s="1">
        <v>30</v>
      </c>
      <c r="G17" s="1">
        <v>25</v>
      </c>
      <c r="H17" s="1">
        <f t="shared" si="0"/>
        <v>28.5</v>
      </c>
    </row>
    <row r="18" spans="1:8" x14ac:dyDescent="0.2">
      <c r="A18" s="1" t="s">
        <v>27</v>
      </c>
      <c r="B18" s="1" t="s">
        <v>29</v>
      </c>
      <c r="C18" s="1" t="s">
        <v>15</v>
      </c>
      <c r="D18" s="1">
        <v>59</v>
      </c>
      <c r="E18" s="1">
        <v>59</v>
      </c>
      <c r="F18" s="1">
        <v>61</v>
      </c>
      <c r="G18" s="1">
        <v>55</v>
      </c>
      <c r="H18" s="1">
        <f t="shared" si="0"/>
        <v>58.5</v>
      </c>
    </row>
    <row r="19" spans="1:8" x14ac:dyDescent="0.2">
      <c r="A19" s="1" t="s">
        <v>27</v>
      </c>
      <c r="B19" s="1" t="s">
        <v>29</v>
      </c>
      <c r="C19" s="1" t="s">
        <v>16</v>
      </c>
      <c r="D19" s="1">
        <v>89</v>
      </c>
      <c r="E19" s="1">
        <v>99</v>
      </c>
      <c r="F19" s="1">
        <v>97</v>
      </c>
      <c r="G19" s="1">
        <v>96</v>
      </c>
      <c r="H19" s="1">
        <f t="shared" si="0"/>
        <v>95.25</v>
      </c>
    </row>
    <row r="20" spans="1:8" x14ac:dyDescent="0.2">
      <c r="A20" s="1" t="s">
        <v>27</v>
      </c>
      <c r="B20" s="1" t="s">
        <v>29</v>
      </c>
      <c r="C20" s="1" t="s">
        <v>17</v>
      </c>
      <c r="D20" s="1">
        <v>88</v>
      </c>
      <c r="E20" s="1">
        <v>115</v>
      </c>
      <c r="F20" s="1">
        <v>104</v>
      </c>
      <c r="G20" s="1">
        <v>119</v>
      </c>
      <c r="H20" s="1">
        <f t="shared" si="0"/>
        <v>106.5</v>
      </c>
    </row>
    <row r="21" spans="1:8" x14ac:dyDescent="0.2">
      <c r="A21" s="1" t="s">
        <v>27</v>
      </c>
      <c r="B21" s="1" t="s">
        <v>29</v>
      </c>
      <c r="C21" s="1" t="s">
        <v>18</v>
      </c>
      <c r="D21" s="1">
        <v>81</v>
      </c>
      <c r="E21" s="1">
        <v>114</v>
      </c>
      <c r="F21" s="1">
        <v>99</v>
      </c>
      <c r="G21" s="1">
        <v>125</v>
      </c>
      <c r="H21" s="1">
        <f t="shared" si="0"/>
        <v>104.75</v>
      </c>
    </row>
    <row r="22" spans="1:8" x14ac:dyDescent="0.2">
      <c r="A22" s="1" t="s">
        <v>27</v>
      </c>
      <c r="B22" s="1" t="s">
        <v>29</v>
      </c>
      <c r="C22" s="1" t="s">
        <v>19</v>
      </c>
      <c r="D22" s="1">
        <v>77</v>
      </c>
      <c r="E22" s="1">
        <v>113</v>
      </c>
      <c r="F22" s="1">
        <v>96</v>
      </c>
      <c r="G22" s="1">
        <v>124</v>
      </c>
      <c r="H22" s="1">
        <f t="shared" si="0"/>
        <v>102.5</v>
      </c>
    </row>
    <row r="23" spans="1:8" x14ac:dyDescent="0.2">
      <c r="A23" s="1" t="s">
        <v>27</v>
      </c>
      <c r="B23" s="1" t="s">
        <v>29</v>
      </c>
      <c r="C23" s="1" t="s">
        <v>20</v>
      </c>
      <c r="D23" s="1">
        <v>75</v>
      </c>
      <c r="E23" s="1">
        <v>107</v>
      </c>
      <c r="F23" s="1">
        <v>92</v>
      </c>
      <c r="G23" s="1">
        <v>117</v>
      </c>
      <c r="H23" s="1">
        <f t="shared" si="0"/>
        <v>97.75</v>
      </c>
    </row>
    <row r="24" spans="1:8" x14ac:dyDescent="0.2">
      <c r="A24" s="1" t="s">
        <v>27</v>
      </c>
      <c r="B24" s="1" t="s">
        <v>29</v>
      </c>
      <c r="C24" s="1" t="s">
        <v>21</v>
      </c>
      <c r="D24" s="1">
        <v>79</v>
      </c>
      <c r="E24" s="1">
        <v>106</v>
      </c>
      <c r="F24" s="1">
        <v>94</v>
      </c>
      <c r="G24" s="1">
        <v>112</v>
      </c>
      <c r="H24" s="1">
        <f t="shared" si="0"/>
        <v>97.75</v>
      </c>
    </row>
    <row r="25" spans="1:8" x14ac:dyDescent="0.2">
      <c r="A25" s="1" t="s">
        <v>27</v>
      </c>
      <c r="B25" s="1" t="s">
        <v>29</v>
      </c>
      <c r="C25" s="1" t="s">
        <v>22</v>
      </c>
      <c r="D25" s="1">
        <v>64</v>
      </c>
      <c r="E25" s="1">
        <v>77</v>
      </c>
      <c r="F25" s="1">
        <v>73</v>
      </c>
      <c r="G25" s="1">
        <v>78</v>
      </c>
      <c r="H25" s="1">
        <f t="shared" si="0"/>
        <v>73</v>
      </c>
    </row>
    <row r="26" spans="1:8" x14ac:dyDescent="0.2">
      <c r="A26" s="1" t="s">
        <v>27</v>
      </c>
      <c r="B26" s="1" t="s">
        <v>29</v>
      </c>
      <c r="C26" s="1" t="s">
        <v>23</v>
      </c>
      <c r="D26" s="1">
        <v>42</v>
      </c>
      <c r="E26" s="1">
        <v>46</v>
      </c>
      <c r="F26" s="1">
        <v>46</v>
      </c>
      <c r="G26" s="1">
        <v>45</v>
      </c>
      <c r="H26" s="1">
        <f t="shared" si="0"/>
        <v>44.75</v>
      </c>
    </row>
    <row r="27" spans="1:8" x14ac:dyDescent="0.2">
      <c r="A27" s="1" t="s">
        <v>27</v>
      </c>
      <c r="B27" s="1" t="s">
        <v>29</v>
      </c>
      <c r="C27" s="1" t="s">
        <v>24</v>
      </c>
      <c r="D27" s="1">
        <v>29</v>
      </c>
      <c r="E27" s="1">
        <v>29</v>
      </c>
      <c r="F27" s="1">
        <v>30</v>
      </c>
      <c r="G27" s="1">
        <v>26</v>
      </c>
      <c r="H27" s="1">
        <f t="shared" si="0"/>
        <v>28.5</v>
      </c>
    </row>
    <row r="28" spans="1:8" x14ac:dyDescent="0.2">
      <c r="A28" s="1" t="s">
        <v>27</v>
      </c>
      <c r="B28" s="1" t="s">
        <v>29</v>
      </c>
      <c r="C28" s="1" t="s">
        <v>25</v>
      </c>
      <c r="D28" s="1">
        <v>17</v>
      </c>
      <c r="E28" s="1">
        <v>16</v>
      </c>
      <c r="F28" s="1">
        <v>17</v>
      </c>
      <c r="G28" s="1">
        <v>14</v>
      </c>
      <c r="H28" s="1">
        <f t="shared" si="0"/>
        <v>16</v>
      </c>
    </row>
    <row r="29" spans="1:8" x14ac:dyDescent="0.2">
      <c r="A29" s="1" t="s">
        <v>27</v>
      </c>
      <c r="B29" s="1" t="s">
        <v>29</v>
      </c>
      <c r="C29" s="1" t="s">
        <v>26</v>
      </c>
      <c r="D29" s="1">
        <v>730</v>
      </c>
      <c r="E29" s="1">
        <v>910</v>
      </c>
      <c r="F29" s="1">
        <v>837</v>
      </c>
      <c r="G29" s="1">
        <v>935</v>
      </c>
      <c r="H29" s="1">
        <f t="shared" si="0"/>
        <v>853</v>
      </c>
    </row>
    <row r="30" spans="1:8" x14ac:dyDescent="0.2">
      <c r="A30" s="1" t="s">
        <v>27</v>
      </c>
      <c r="B30" s="1" t="s">
        <v>30</v>
      </c>
      <c r="C30" s="1" t="s">
        <v>14</v>
      </c>
      <c r="D30" s="1">
        <v>30</v>
      </c>
      <c r="E30" s="1">
        <v>29</v>
      </c>
      <c r="F30" s="1">
        <v>30</v>
      </c>
      <c r="G30" s="1">
        <v>25</v>
      </c>
      <c r="H30" s="1">
        <f t="shared" si="0"/>
        <v>28.5</v>
      </c>
    </row>
    <row r="31" spans="1:8" x14ac:dyDescent="0.2">
      <c r="A31" s="1" t="s">
        <v>27</v>
      </c>
      <c r="B31" s="1" t="s">
        <v>30</v>
      </c>
      <c r="C31" s="1" t="s">
        <v>15</v>
      </c>
      <c r="D31" s="1">
        <v>61</v>
      </c>
      <c r="E31" s="1">
        <v>61</v>
      </c>
      <c r="F31" s="1">
        <v>63</v>
      </c>
      <c r="G31" s="1">
        <v>56</v>
      </c>
      <c r="H31" s="1">
        <f t="shared" si="0"/>
        <v>60.25</v>
      </c>
    </row>
    <row r="32" spans="1:8" x14ac:dyDescent="0.2">
      <c r="A32" s="1" t="s">
        <v>27</v>
      </c>
      <c r="B32" s="1" t="s">
        <v>30</v>
      </c>
      <c r="C32" s="1" t="s">
        <v>16</v>
      </c>
      <c r="D32" s="1">
        <v>92</v>
      </c>
      <c r="E32" s="1">
        <v>103</v>
      </c>
      <c r="F32" s="1">
        <v>100</v>
      </c>
      <c r="G32" s="1">
        <v>100</v>
      </c>
      <c r="H32" s="1">
        <f t="shared" si="0"/>
        <v>98.75</v>
      </c>
    </row>
    <row r="33" spans="1:8" x14ac:dyDescent="0.2">
      <c r="A33" s="1" t="s">
        <v>27</v>
      </c>
      <c r="B33" s="1" t="s">
        <v>30</v>
      </c>
      <c r="C33" s="1" t="s">
        <v>17</v>
      </c>
      <c r="D33" s="1">
        <v>91</v>
      </c>
      <c r="E33" s="1">
        <v>118</v>
      </c>
      <c r="F33" s="1">
        <v>107</v>
      </c>
      <c r="G33" s="1">
        <v>122</v>
      </c>
      <c r="H33" s="1">
        <f t="shared" si="0"/>
        <v>109.5</v>
      </c>
    </row>
    <row r="34" spans="1:8" x14ac:dyDescent="0.2">
      <c r="A34" s="1" t="s">
        <v>27</v>
      </c>
      <c r="B34" s="1" t="s">
        <v>30</v>
      </c>
      <c r="C34" s="1" t="s">
        <v>18</v>
      </c>
      <c r="D34" s="1">
        <v>83</v>
      </c>
      <c r="E34" s="1">
        <v>117</v>
      </c>
      <c r="F34" s="1">
        <v>102</v>
      </c>
      <c r="G34" s="1">
        <v>128</v>
      </c>
      <c r="H34" s="1">
        <f t="shared" si="0"/>
        <v>107.5</v>
      </c>
    </row>
    <row r="35" spans="1:8" x14ac:dyDescent="0.2">
      <c r="A35" s="1" t="s">
        <v>27</v>
      </c>
      <c r="B35" s="1" t="s">
        <v>30</v>
      </c>
      <c r="C35" s="1" t="s">
        <v>19</v>
      </c>
      <c r="D35" s="1">
        <v>79</v>
      </c>
      <c r="E35" s="1">
        <v>115</v>
      </c>
      <c r="F35" s="1">
        <v>98</v>
      </c>
      <c r="G35" s="1">
        <v>127</v>
      </c>
      <c r="H35" s="1">
        <f t="shared" si="0"/>
        <v>104.75</v>
      </c>
    </row>
    <row r="36" spans="1:8" x14ac:dyDescent="0.2">
      <c r="A36" s="1" t="s">
        <v>27</v>
      </c>
      <c r="B36" s="1" t="s">
        <v>30</v>
      </c>
      <c r="C36" s="1" t="s">
        <v>20</v>
      </c>
      <c r="D36" s="1">
        <v>77</v>
      </c>
      <c r="E36" s="1">
        <v>110</v>
      </c>
      <c r="F36" s="1">
        <v>95</v>
      </c>
      <c r="G36" s="1">
        <v>121</v>
      </c>
      <c r="H36" s="1">
        <f t="shared" si="0"/>
        <v>100.75</v>
      </c>
    </row>
    <row r="37" spans="1:8" x14ac:dyDescent="0.2">
      <c r="A37" s="1" t="s">
        <v>27</v>
      </c>
      <c r="B37" s="1" t="s">
        <v>30</v>
      </c>
      <c r="C37" s="1" t="s">
        <v>21</v>
      </c>
      <c r="D37" s="1">
        <v>81</v>
      </c>
      <c r="E37" s="1">
        <v>110</v>
      </c>
      <c r="F37" s="1">
        <v>98</v>
      </c>
      <c r="G37" s="1">
        <v>116</v>
      </c>
      <c r="H37" s="1">
        <f t="shared" si="0"/>
        <v>101.25</v>
      </c>
    </row>
    <row r="38" spans="1:8" x14ac:dyDescent="0.2">
      <c r="A38" s="1" t="s">
        <v>27</v>
      </c>
      <c r="B38" s="1" t="s">
        <v>30</v>
      </c>
      <c r="C38" s="1" t="s">
        <v>22</v>
      </c>
      <c r="D38" s="1">
        <v>66</v>
      </c>
      <c r="E38" s="1">
        <v>81</v>
      </c>
      <c r="F38" s="1">
        <v>76</v>
      </c>
      <c r="G38" s="1">
        <v>81</v>
      </c>
      <c r="H38" s="1">
        <f t="shared" si="0"/>
        <v>76</v>
      </c>
    </row>
    <row r="39" spans="1:8" x14ac:dyDescent="0.2">
      <c r="A39" s="1" t="s">
        <v>27</v>
      </c>
      <c r="B39" s="1" t="s">
        <v>30</v>
      </c>
      <c r="C39" s="1" t="s">
        <v>23</v>
      </c>
      <c r="D39" s="1">
        <v>45</v>
      </c>
      <c r="E39" s="1">
        <v>50</v>
      </c>
      <c r="F39" s="1">
        <v>49</v>
      </c>
      <c r="G39" s="1">
        <v>48</v>
      </c>
      <c r="H39" s="1">
        <f t="shared" si="0"/>
        <v>48</v>
      </c>
    </row>
    <row r="40" spans="1:8" x14ac:dyDescent="0.2">
      <c r="A40" s="1" t="s">
        <v>27</v>
      </c>
      <c r="B40" s="1" t="s">
        <v>30</v>
      </c>
      <c r="C40" s="1" t="s">
        <v>24</v>
      </c>
      <c r="D40" s="1">
        <v>29</v>
      </c>
      <c r="E40" s="1">
        <v>29</v>
      </c>
      <c r="F40" s="1">
        <v>30</v>
      </c>
      <c r="G40" s="1">
        <v>26</v>
      </c>
      <c r="H40" s="1">
        <f t="shared" si="0"/>
        <v>28.5</v>
      </c>
    </row>
    <row r="41" spans="1:8" x14ac:dyDescent="0.2">
      <c r="A41" s="1" t="s">
        <v>27</v>
      </c>
      <c r="B41" s="1" t="s">
        <v>30</v>
      </c>
      <c r="C41" s="1" t="s">
        <v>25</v>
      </c>
      <c r="D41" s="1">
        <v>16</v>
      </c>
      <c r="E41" s="1">
        <v>16</v>
      </c>
      <c r="F41" s="1">
        <v>16</v>
      </c>
      <c r="G41" s="1">
        <v>13</v>
      </c>
      <c r="H41" s="1">
        <f t="shared" si="0"/>
        <v>15.25</v>
      </c>
    </row>
    <row r="42" spans="1:8" x14ac:dyDescent="0.2">
      <c r="A42" s="1" t="s">
        <v>27</v>
      </c>
      <c r="B42" s="1" t="s">
        <v>30</v>
      </c>
      <c r="C42" s="1" t="s">
        <v>26</v>
      </c>
      <c r="D42" s="1">
        <v>749</v>
      </c>
      <c r="E42" s="1">
        <v>938</v>
      </c>
      <c r="F42" s="1">
        <v>864</v>
      </c>
      <c r="G42" s="1">
        <v>964</v>
      </c>
      <c r="H42" s="1">
        <f t="shared" si="0"/>
        <v>878.75</v>
      </c>
    </row>
    <row r="43" spans="1:8" x14ac:dyDescent="0.2">
      <c r="A43" s="1" t="s">
        <v>27</v>
      </c>
      <c r="B43" s="1" t="s">
        <v>31</v>
      </c>
      <c r="C43" s="1" t="s">
        <v>14</v>
      </c>
      <c r="D43" s="1">
        <v>29</v>
      </c>
      <c r="E43" s="1">
        <v>28</v>
      </c>
      <c r="F43" s="1">
        <v>29</v>
      </c>
      <c r="G43" s="1">
        <v>25</v>
      </c>
      <c r="H43" s="1">
        <f t="shared" si="0"/>
        <v>27.75</v>
      </c>
    </row>
    <row r="44" spans="1:8" x14ac:dyDescent="0.2">
      <c r="A44" s="1" t="s">
        <v>27</v>
      </c>
      <c r="B44" s="1" t="s">
        <v>31</v>
      </c>
      <c r="C44" s="1" t="s">
        <v>15</v>
      </c>
      <c r="D44" s="1">
        <v>61</v>
      </c>
      <c r="E44" s="1">
        <v>61</v>
      </c>
      <c r="F44" s="1">
        <v>63</v>
      </c>
      <c r="G44" s="1">
        <v>56</v>
      </c>
      <c r="H44" s="1">
        <f t="shared" si="0"/>
        <v>60.25</v>
      </c>
    </row>
    <row r="45" spans="1:8" x14ac:dyDescent="0.2">
      <c r="A45" s="1" t="s">
        <v>27</v>
      </c>
      <c r="B45" s="1" t="s">
        <v>31</v>
      </c>
      <c r="C45" s="1" t="s">
        <v>16</v>
      </c>
      <c r="D45" s="1">
        <v>94</v>
      </c>
      <c r="E45" s="1">
        <v>104</v>
      </c>
      <c r="F45" s="1">
        <v>102</v>
      </c>
      <c r="G45" s="1">
        <v>101</v>
      </c>
      <c r="H45" s="1">
        <f t="shared" si="0"/>
        <v>100.25</v>
      </c>
    </row>
    <row r="46" spans="1:8" x14ac:dyDescent="0.2">
      <c r="A46" s="1" t="s">
        <v>27</v>
      </c>
      <c r="B46" s="1" t="s">
        <v>31</v>
      </c>
      <c r="C46" s="1" t="s">
        <v>17</v>
      </c>
      <c r="D46" s="1">
        <v>93</v>
      </c>
      <c r="E46" s="1">
        <v>120</v>
      </c>
      <c r="F46" s="1">
        <v>109</v>
      </c>
      <c r="G46" s="1">
        <v>124</v>
      </c>
      <c r="H46" s="1">
        <f t="shared" si="0"/>
        <v>111.5</v>
      </c>
    </row>
    <row r="47" spans="1:8" x14ac:dyDescent="0.2">
      <c r="A47" s="1" t="s">
        <v>27</v>
      </c>
      <c r="B47" s="1" t="s">
        <v>31</v>
      </c>
      <c r="C47" s="1" t="s">
        <v>18</v>
      </c>
      <c r="D47" s="1">
        <v>83</v>
      </c>
      <c r="E47" s="1">
        <v>118</v>
      </c>
      <c r="F47" s="1">
        <v>102</v>
      </c>
      <c r="G47" s="1">
        <v>128</v>
      </c>
      <c r="H47" s="1">
        <f t="shared" si="0"/>
        <v>107.75</v>
      </c>
    </row>
    <row r="48" spans="1:8" x14ac:dyDescent="0.2">
      <c r="A48" s="1" t="s">
        <v>27</v>
      </c>
      <c r="B48" s="1" t="s">
        <v>31</v>
      </c>
      <c r="C48" s="1" t="s">
        <v>19</v>
      </c>
      <c r="D48" s="1">
        <v>79</v>
      </c>
      <c r="E48" s="1">
        <v>115</v>
      </c>
      <c r="F48" s="1">
        <v>98</v>
      </c>
      <c r="G48" s="1">
        <v>127</v>
      </c>
      <c r="H48" s="1">
        <f t="shared" si="0"/>
        <v>104.75</v>
      </c>
    </row>
    <row r="49" spans="1:8" x14ac:dyDescent="0.2">
      <c r="A49" s="1" t="s">
        <v>27</v>
      </c>
      <c r="B49" s="1" t="s">
        <v>31</v>
      </c>
      <c r="C49" s="1" t="s">
        <v>20</v>
      </c>
      <c r="D49" s="1">
        <v>77</v>
      </c>
      <c r="E49" s="1">
        <v>110</v>
      </c>
      <c r="F49" s="1">
        <v>95</v>
      </c>
      <c r="G49" s="1">
        <v>121</v>
      </c>
      <c r="H49" s="1">
        <f t="shared" si="0"/>
        <v>100.75</v>
      </c>
    </row>
    <row r="50" spans="1:8" x14ac:dyDescent="0.2">
      <c r="A50" s="1" t="s">
        <v>27</v>
      </c>
      <c r="B50" s="1" t="s">
        <v>31</v>
      </c>
      <c r="C50" s="1" t="s">
        <v>21</v>
      </c>
      <c r="D50" s="1">
        <v>81</v>
      </c>
      <c r="E50" s="1">
        <v>109</v>
      </c>
      <c r="F50" s="1">
        <v>97</v>
      </c>
      <c r="G50" s="1">
        <v>115</v>
      </c>
      <c r="H50" s="1">
        <f t="shared" si="0"/>
        <v>100.5</v>
      </c>
    </row>
    <row r="51" spans="1:8" x14ac:dyDescent="0.2">
      <c r="A51" s="1" t="s">
        <v>27</v>
      </c>
      <c r="B51" s="1" t="s">
        <v>31</v>
      </c>
      <c r="C51" s="1" t="s">
        <v>22</v>
      </c>
      <c r="D51" s="1">
        <v>65</v>
      </c>
      <c r="E51" s="1">
        <v>80</v>
      </c>
      <c r="F51" s="1">
        <v>75</v>
      </c>
      <c r="G51" s="1">
        <v>81</v>
      </c>
      <c r="H51" s="1">
        <f t="shared" si="0"/>
        <v>75.25</v>
      </c>
    </row>
    <row r="52" spans="1:8" x14ac:dyDescent="0.2">
      <c r="A52" s="1" t="s">
        <v>27</v>
      </c>
      <c r="B52" s="1" t="s">
        <v>31</v>
      </c>
      <c r="C52" s="1" t="s">
        <v>23</v>
      </c>
      <c r="D52" s="1">
        <v>45</v>
      </c>
      <c r="E52" s="1">
        <v>50</v>
      </c>
      <c r="F52" s="1">
        <v>49</v>
      </c>
      <c r="G52" s="1">
        <v>48</v>
      </c>
      <c r="H52" s="1">
        <f t="shared" si="0"/>
        <v>48</v>
      </c>
    </row>
    <row r="53" spans="1:8" x14ac:dyDescent="0.2">
      <c r="A53" s="1" t="s">
        <v>27</v>
      </c>
      <c r="B53" s="1" t="s">
        <v>31</v>
      </c>
      <c r="C53" s="1" t="s">
        <v>24</v>
      </c>
      <c r="D53" s="1">
        <v>28</v>
      </c>
      <c r="E53" s="1">
        <v>28</v>
      </c>
      <c r="F53" s="1">
        <v>29</v>
      </c>
      <c r="G53" s="1">
        <v>25</v>
      </c>
      <c r="H53" s="1">
        <f t="shared" si="0"/>
        <v>27.5</v>
      </c>
    </row>
    <row r="54" spans="1:8" x14ac:dyDescent="0.2">
      <c r="A54" s="1" t="s">
        <v>27</v>
      </c>
      <c r="B54" s="1" t="s">
        <v>31</v>
      </c>
      <c r="C54" s="1" t="s">
        <v>25</v>
      </c>
      <c r="D54" s="1">
        <v>16</v>
      </c>
      <c r="E54" s="1">
        <v>15</v>
      </c>
      <c r="F54" s="1">
        <v>16</v>
      </c>
      <c r="G54" s="1">
        <v>13</v>
      </c>
      <c r="H54" s="1">
        <f t="shared" si="0"/>
        <v>15</v>
      </c>
    </row>
    <row r="55" spans="1:8" x14ac:dyDescent="0.2">
      <c r="A55" s="1" t="s">
        <v>27</v>
      </c>
      <c r="B55" s="1" t="s">
        <v>31</v>
      </c>
      <c r="C55" s="1" t="s">
        <v>26</v>
      </c>
      <c r="D55" s="1">
        <v>751</v>
      </c>
      <c r="E55" s="1">
        <v>938</v>
      </c>
      <c r="F55" s="1">
        <v>863</v>
      </c>
      <c r="G55" s="1">
        <v>964</v>
      </c>
      <c r="H55" s="1">
        <f t="shared" si="0"/>
        <v>879</v>
      </c>
    </row>
    <row r="56" spans="1:8" x14ac:dyDescent="0.2">
      <c r="A56" s="1" t="s">
        <v>27</v>
      </c>
      <c r="B56" s="1" t="s">
        <v>32</v>
      </c>
      <c r="C56" s="1" t="s">
        <v>14</v>
      </c>
      <c r="D56" s="1">
        <v>30</v>
      </c>
      <c r="E56" s="1">
        <v>29</v>
      </c>
      <c r="F56" s="1">
        <v>30</v>
      </c>
      <c r="G56" s="1">
        <v>26</v>
      </c>
      <c r="H56" s="1">
        <f t="shared" si="0"/>
        <v>28.75</v>
      </c>
    </row>
    <row r="57" spans="1:8" x14ac:dyDescent="0.2">
      <c r="A57" s="1" t="s">
        <v>27</v>
      </c>
      <c r="B57" s="1" t="s">
        <v>32</v>
      </c>
      <c r="C57" s="1" t="s">
        <v>15</v>
      </c>
      <c r="D57" s="1">
        <v>62</v>
      </c>
      <c r="E57" s="1">
        <v>62</v>
      </c>
      <c r="F57" s="1">
        <v>64</v>
      </c>
      <c r="G57" s="1">
        <v>57</v>
      </c>
      <c r="H57" s="1">
        <f t="shared" si="0"/>
        <v>61.25</v>
      </c>
    </row>
    <row r="58" spans="1:8" x14ac:dyDescent="0.2">
      <c r="A58" s="1" t="s">
        <v>27</v>
      </c>
      <c r="B58" s="1" t="s">
        <v>32</v>
      </c>
      <c r="C58" s="1" t="s">
        <v>16</v>
      </c>
      <c r="D58" s="1">
        <v>95</v>
      </c>
      <c r="E58" s="1">
        <v>106</v>
      </c>
      <c r="F58" s="1">
        <v>104</v>
      </c>
      <c r="G58" s="1">
        <v>103</v>
      </c>
      <c r="H58" s="1">
        <f t="shared" si="0"/>
        <v>102</v>
      </c>
    </row>
    <row r="59" spans="1:8" x14ac:dyDescent="0.2">
      <c r="A59" s="1" t="s">
        <v>27</v>
      </c>
      <c r="B59" s="1" t="s">
        <v>32</v>
      </c>
      <c r="C59" s="1" t="s">
        <v>17</v>
      </c>
      <c r="D59" s="1">
        <v>95</v>
      </c>
      <c r="E59" s="1">
        <v>121</v>
      </c>
      <c r="F59" s="1">
        <v>111</v>
      </c>
      <c r="G59" s="1">
        <v>125</v>
      </c>
      <c r="H59" s="1">
        <f t="shared" si="0"/>
        <v>113</v>
      </c>
    </row>
    <row r="60" spans="1:8" x14ac:dyDescent="0.2">
      <c r="A60" s="1" t="s">
        <v>27</v>
      </c>
      <c r="B60" s="1" t="s">
        <v>32</v>
      </c>
      <c r="C60" s="1" t="s">
        <v>18</v>
      </c>
      <c r="D60" s="1">
        <v>84</v>
      </c>
      <c r="E60" s="1">
        <v>119</v>
      </c>
      <c r="F60" s="1">
        <v>103</v>
      </c>
      <c r="G60" s="1">
        <v>129</v>
      </c>
      <c r="H60" s="1">
        <f t="shared" si="0"/>
        <v>108.75</v>
      </c>
    </row>
    <row r="61" spans="1:8" x14ac:dyDescent="0.2">
      <c r="A61" s="1" t="s">
        <v>27</v>
      </c>
      <c r="B61" s="1" t="s">
        <v>32</v>
      </c>
      <c r="C61" s="1" t="s">
        <v>19</v>
      </c>
      <c r="D61" s="1">
        <v>80</v>
      </c>
      <c r="E61" s="1">
        <v>116</v>
      </c>
      <c r="F61" s="1">
        <v>99</v>
      </c>
      <c r="G61" s="1">
        <v>128</v>
      </c>
      <c r="H61" s="1">
        <f t="shared" si="0"/>
        <v>105.75</v>
      </c>
    </row>
    <row r="62" spans="1:8" x14ac:dyDescent="0.2">
      <c r="A62" s="1" t="s">
        <v>27</v>
      </c>
      <c r="B62" s="1" t="s">
        <v>32</v>
      </c>
      <c r="C62" s="1" t="s">
        <v>20</v>
      </c>
      <c r="D62" s="1">
        <v>78</v>
      </c>
      <c r="E62" s="1">
        <v>112</v>
      </c>
      <c r="F62" s="1">
        <v>96</v>
      </c>
      <c r="G62" s="1">
        <v>122</v>
      </c>
      <c r="H62" s="1">
        <f t="shared" si="0"/>
        <v>102</v>
      </c>
    </row>
    <row r="63" spans="1:8" x14ac:dyDescent="0.2">
      <c r="A63" s="1" t="s">
        <v>27</v>
      </c>
      <c r="B63" s="1" t="s">
        <v>32</v>
      </c>
      <c r="C63" s="1" t="s">
        <v>21</v>
      </c>
      <c r="D63" s="1">
        <v>82</v>
      </c>
      <c r="E63" s="1">
        <v>111</v>
      </c>
      <c r="F63" s="1">
        <v>99</v>
      </c>
      <c r="G63" s="1">
        <v>117</v>
      </c>
      <c r="H63" s="1">
        <f t="shared" si="0"/>
        <v>102.25</v>
      </c>
    </row>
    <row r="64" spans="1:8" x14ac:dyDescent="0.2">
      <c r="A64" s="1" t="s">
        <v>27</v>
      </c>
      <c r="B64" s="1" t="s">
        <v>32</v>
      </c>
      <c r="C64" s="1" t="s">
        <v>22</v>
      </c>
      <c r="D64" s="1">
        <v>68</v>
      </c>
      <c r="E64" s="1">
        <v>83</v>
      </c>
      <c r="F64" s="1">
        <v>78</v>
      </c>
      <c r="G64" s="1">
        <v>83</v>
      </c>
      <c r="H64" s="1">
        <f t="shared" si="0"/>
        <v>78</v>
      </c>
    </row>
    <row r="65" spans="1:8" x14ac:dyDescent="0.2">
      <c r="A65" s="1" t="s">
        <v>27</v>
      </c>
      <c r="B65" s="1" t="s">
        <v>32</v>
      </c>
      <c r="C65" s="1" t="s">
        <v>23</v>
      </c>
      <c r="D65" s="1">
        <v>48</v>
      </c>
      <c r="E65" s="1">
        <v>53</v>
      </c>
      <c r="F65" s="1">
        <v>52</v>
      </c>
      <c r="G65" s="1">
        <v>50</v>
      </c>
      <c r="H65" s="1">
        <f t="shared" si="0"/>
        <v>50.75</v>
      </c>
    </row>
    <row r="66" spans="1:8" x14ac:dyDescent="0.2">
      <c r="A66" s="1" t="s">
        <v>27</v>
      </c>
      <c r="B66" s="1" t="s">
        <v>32</v>
      </c>
      <c r="C66" s="1" t="s">
        <v>24</v>
      </c>
      <c r="D66" s="1">
        <v>29</v>
      </c>
      <c r="E66" s="1">
        <v>29</v>
      </c>
      <c r="F66" s="1">
        <v>30</v>
      </c>
      <c r="G66" s="1">
        <v>26</v>
      </c>
      <c r="H66" s="1">
        <f t="shared" si="0"/>
        <v>28.5</v>
      </c>
    </row>
    <row r="67" spans="1:8" x14ac:dyDescent="0.2">
      <c r="A67" s="1" t="s">
        <v>27</v>
      </c>
      <c r="B67" s="1" t="s">
        <v>32</v>
      </c>
      <c r="C67" s="1" t="s">
        <v>25</v>
      </c>
      <c r="D67" s="1">
        <v>16</v>
      </c>
      <c r="E67" s="1">
        <v>16</v>
      </c>
      <c r="F67" s="1">
        <v>16</v>
      </c>
      <c r="G67" s="1">
        <v>14</v>
      </c>
      <c r="H67" s="1">
        <f t="shared" si="0"/>
        <v>15.5</v>
      </c>
    </row>
    <row r="68" spans="1:8" x14ac:dyDescent="0.2">
      <c r="A68" s="1" t="s">
        <v>27</v>
      </c>
      <c r="B68" s="1" t="s">
        <v>32</v>
      </c>
      <c r="C68" s="1" t="s">
        <v>26</v>
      </c>
      <c r="D68" s="1">
        <v>766</v>
      </c>
      <c r="E68" s="1">
        <v>957</v>
      </c>
      <c r="F68" s="1">
        <v>882</v>
      </c>
      <c r="G68" s="1">
        <v>981</v>
      </c>
      <c r="H68" s="1">
        <f t="shared" si="0"/>
        <v>896.5</v>
      </c>
    </row>
    <row r="69" spans="1:8" x14ac:dyDescent="0.2">
      <c r="A69" s="1" t="s">
        <v>27</v>
      </c>
      <c r="B69" s="1" t="s">
        <v>33</v>
      </c>
      <c r="C69" s="1" t="s">
        <v>14</v>
      </c>
      <c r="D69" s="1">
        <v>30</v>
      </c>
      <c r="E69" s="1">
        <v>29</v>
      </c>
      <c r="F69" s="1">
        <v>30</v>
      </c>
      <c r="G69" s="1">
        <v>26</v>
      </c>
      <c r="H69" s="1">
        <f t="shared" ref="H69:H132" si="1">AVERAGE(D69:G69)</f>
        <v>28.75</v>
      </c>
    </row>
    <row r="70" spans="1:8" x14ac:dyDescent="0.2">
      <c r="A70" s="1" t="s">
        <v>27</v>
      </c>
      <c r="B70" s="1" t="s">
        <v>33</v>
      </c>
      <c r="C70" s="1" t="s">
        <v>15</v>
      </c>
      <c r="D70" s="1">
        <v>61</v>
      </c>
      <c r="E70" s="1">
        <v>62</v>
      </c>
      <c r="F70" s="1">
        <v>63</v>
      </c>
      <c r="G70" s="1">
        <v>57</v>
      </c>
      <c r="H70" s="1">
        <f t="shared" si="1"/>
        <v>60.75</v>
      </c>
    </row>
    <row r="71" spans="1:8" x14ac:dyDescent="0.2">
      <c r="A71" s="1" t="s">
        <v>27</v>
      </c>
      <c r="B71" s="1" t="s">
        <v>33</v>
      </c>
      <c r="C71" s="1" t="s">
        <v>16</v>
      </c>
      <c r="D71" s="1">
        <v>94</v>
      </c>
      <c r="E71" s="1">
        <v>105</v>
      </c>
      <c r="F71" s="1">
        <v>103</v>
      </c>
      <c r="G71" s="1">
        <v>102</v>
      </c>
      <c r="H71" s="1">
        <f t="shared" si="1"/>
        <v>101</v>
      </c>
    </row>
    <row r="72" spans="1:8" x14ac:dyDescent="0.2">
      <c r="A72" s="1" t="s">
        <v>27</v>
      </c>
      <c r="B72" s="1" t="s">
        <v>33</v>
      </c>
      <c r="C72" s="1" t="s">
        <v>17</v>
      </c>
      <c r="D72" s="1">
        <v>94</v>
      </c>
      <c r="E72" s="1">
        <v>121</v>
      </c>
      <c r="F72" s="1">
        <v>110</v>
      </c>
      <c r="G72" s="1">
        <v>124</v>
      </c>
      <c r="H72" s="1">
        <f t="shared" si="1"/>
        <v>112.25</v>
      </c>
    </row>
    <row r="73" spans="1:8" x14ac:dyDescent="0.2">
      <c r="A73" s="1" t="s">
        <v>27</v>
      </c>
      <c r="B73" s="1" t="s">
        <v>33</v>
      </c>
      <c r="C73" s="1" t="s">
        <v>18</v>
      </c>
      <c r="D73" s="1">
        <v>83</v>
      </c>
      <c r="E73" s="1">
        <v>119</v>
      </c>
      <c r="F73" s="1">
        <v>103</v>
      </c>
      <c r="G73" s="1">
        <v>129</v>
      </c>
      <c r="H73" s="1">
        <f t="shared" si="1"/>
        <v>108.5</v>
      </c>
    </row>
    <row r="74" spans="1:8" x14ac:dyDescent="0.2">
      <c r="A74" s="1" t="s">
        <v>27</v>
      </c>
      <c r="B74" s="1" t="s">
        <v>33</v>
      </c>
      <c r="C74" s="1" t="s">
        <v>19</v>
      </c>
      <c r="D74" s="1">
        <v>79</v>
      </c>
      <c r="E74" s="1">
        <v>116</v>
      </c>
      <c r="F74" s="1">
        <v>99</v>
      </c>
      <c r="G74" s="1">
        <v>128</v>
      </c>
      <c r="H74" s="1">
        <f t="shared" si="1"/>
        <v>105.5</v>
      </c>
    </row>
    <row r="75" spans="1:8" x14ac:dyDescent="0.2">
      <c r="A75" s="1" t="s">
        <v>27</v>
      </c>
      <c r="B75" s="1" t="s">
        <v>33</v>
      </c>
      <c r="C75" s="1" t="s">
        <v>20</v>
      </c>
      <c r="D75" s="1">
        <v>78</v>
      </c>
      <c r="E75" s="1">
        <v>112</v>
      </c>
      <c r="F75" s="1">
        <v>96</v>
      </c>
      <c r="G75" s="1">
        <v>123</v>
      </c>
      <c r="H75" s="1">
        <f t="shared" si="1"/>
        <v>102.25</v>
      </c>
    </row>
    <row r="76" spans="1:8" x14ac:dyDescent="0.2">
      <c r="A76" s="1" t="s">
        <v>27</v>
      </c>
      <c r="B76" s="1" t="s">
        <v>33</v>
      </c>
      <c r="C76" s="1" t="s">
        <v>21</v>
      </c>
      <c r="D76" s="1">
        <v>82</v>
      </c>
      <c r="E76" s="1">
        <v>112</v>
      </c>
      <c r="F76" s="1">
        <v>100</v>
      </c>
      <c r="G76" s="1">
        <v>118</v>
      </c>
      <c r="H76" s="1">
        <f t="shared" si="1"/>
        <v>103</v>
      </c>
    </row>
    <row r="77" spans="1:8" x14ac:dyDescent="0.2">
      <c r="A77" s="1" t="s">
        <v>27</v>
      </c>
      <c r="B77" s="1" t="s">
        <v>33</v>
      </c>
      <c r="C77" s="1" t="s">
        <v>22</v>
      </c>
      <c r="D77" s="1">
        <v>67</v>
      </c>
      <c r="E77" s="1">
        <v>83</v>
      </c>
      <c r="F77" s="1">
        <v>78</v>
      </c>
      <c r="G77" s="1">
        <v>83</v>
      </c>
      <c r="H77" s="1">
        <f t="shared" si="1"/>
        <v>77.75</v>
      </c>
    </row>
    <row r="78" spans="1:8" x14ac:dyDescent="0.2">
      <c r="A78" s="1" t="s">
        <v>27</v>
      </c>
      <c r="B78" s="1" t="s">
        <v>33</v>
      </c>
      <c r="C78" s="1" t="s">
        <v>23</v>
      </c>
      <c r="D78" s="1">
        <v>47</v>
      </c>
      <c r="E78" s="1">
        <v>52</v>
      </c>
      <c r="F78" s="1">
        <v>52</v>
      </c>
      <c r="G78" s="1">
        <v>50</v>
      </c>
      <c r="H78" s="1">
        <f t="shared" si="1"/>
        <v>50.25</v>
      </c>
    </row>
    <row r="79" spans="1:8" x14ac:dyDescent="0.2">
      <c r="A79" s="1" t="s">
        <v>27</v>
      </c>
      <c r="B79" s="1" t="s">
        <v>33</v>
      </c>
      <c r="C79" s="1" t="s">
        <v>24</v>
      </c>
      <c r="D79" s="1">
        <v>30</v>
      </c>
      <c r="E79" s="1">
        <v>29</v>
      </c>
      <c r="F79" s="1">
        <v>30</v>
      </c>
      <c r="G79" s="1">
        <v>26</v>
      </c>
      <c r="H79" s="1">
        <f t="shared" si="1"/>
        <v>28.75</v>
      </c>
    </row>
    <row r="80" spans="1:8" x14ac:dyDescent="0.2">
      <c r="A80" s="1" t="s">
        <v>27</v>
      </c>
      <c r="B80" s="1" t="s">
        <v>33</v>
      </c>
      <c r="C80" s="1" t="s">
        <v>25</v>
      </c>
      <c r="D80" s="1">
        <v>17</v>
      </c>
      <c r="E80" s="1">
        <v>16</v>
      </c>
      <c r="F80" s="1">
        <v>17</v>
      </c>
      <c r="G80" s="1">
        <v>14</v>
      </c>
      <c r="H80" s="1">
        <f t="shared" si="1"/>
        <v>16</v>
      </c>
    </row>
    <row r="81" spans="1:8" x14ac:dyDescent="0.2">
      <c r="A81" s="1" t="s">
        <v>27</v>
      </c>
      <c r="B81" s="1" t="s">
        <v>33</v>
      </c>
      <c r="C81" s="1" t="s">
        <v>26</v>
      </c>
      <c r="D81" s="1">
        <v>763</v>
      </c>
      <c r="E81" s="1">
        <v>956</v>
      </c>
      <c r="F81" s="1">
        <v>881</v>
      </c>
      <c r="G81" s="1">
        <v>981</v>
      </c>
      <c r="H81" s="1">
        <f t="shared" si="1"/>
        <v>895.25</v>
      </c>
    </row>
    <row r="82" spans="1:8" x14ac:dyDescent="0.2">
      <c r="A82" s="1" t="s">
        <v>27</v>
      </c>
      <c r="B82" s="1" t="s">
        <v>34</v>
      </c>
      <c r="C82" s="1" t="s">
        <v>14</v>
      </c>
      <c r="D82" s="1">
        <v>30</v>
      </c>
      <c r="E82" s="1">
        <v>29</v>
      </c>
      <c r="F82" s="1">
        <v>30</v>
      </c>
      <c r="G82" s="1">
        <v>26</v>
      </c>
      <c r="H82" s="1">
        <f t="shared" si="1"/>
        <v>28.75</v>
      </c>
    </row>
    <row r="83" spans="1:8" x14ac:dyDescent="0.2">
      <c r="A83" s="1" t="s">
        <v>27</v>
      </c>
      <c r="B83" s="1" t="s">
        <v>34</v>
      </c>
      <c r="C83" s="1" t="s">
        <v>15</v>
      </c>
      <c r="D83" s="1">
        <v>60</v>
      </c>
      <c r="E83" s="1">
        <v>61</v>
      </c>
      <c r="F83" s="1">
        <v>62</v>
      </c>
      <c r="G83" s="1">
        <v>56</v>
      </c>
      <c r="H83" s="1">
        <f t="shared" si="1"/>
        <v>59.75</v>
      </c>
    </row>
    <row r="84" spans="1:8" x14ac:dyDescent="0.2">
      <c r="A84" s="1" t="s">
        <v>27</v>
      </c>
      <c r="B84" s="1" t="s">
        <v>34</v>
      </c>
      <c r="C84" s="1" t="s">
        <v>16</v>
      </c>
      <c r="D84" s="1">
        <v>94</v>
      </c>
      <c r="E84" s="1">
        <v>104</v>
      </c>
      <c r="F84" s="1">
        <v>102</v>
      </c>
      <c r="G84" s="1">
        <v>101</v>
      </c>
      <c r="H84" s="1">
        <f t="shared" si="1"/>
        <v>100.25</v>
      </c>
    </row>
    <row r="85" spans="1:8" x14ac:dyDescent="0.2">
      <c r="A85" s="1" t="s">
        <v>27</v>
      </c>
      <c r="B85" s="1" t="s">
        <v>34</v>
      </c>
      <c r="C85" s="1" t="s">
        <v>17</v>
      </c>
      <c r="D85" s="1">
        <v>94</v>
      </c>
      <c r="E85" s="1">
        <v>120</v>
      </c>
      <c r="F85" s="1">
        <v>110</v>
      </c>
      <c r="G85" s="1">
        <v>124</v>
      </c>
      <c r="H85" s="1">
        <f t="shared" si="1"/>
        <v>112</v>
      </c>
    </row>
    <row r="86" spans="1:8" x14ac:dyDescent="0.2">
      <c r="A86" s="1" t="s">
        <v>27</v>
      </c>
      <c r="B86" s="1" t="s">
        <v>34</v>
      </c>
      <c r="C86" s="1" t="s">
        <v>18</v>
      </c>
      <c r="D86" s="1">
        <v>83</v>
      </c>
      <c r="E86" s="1">
        <v>118</v>
      </c>
      <c r="F86" s="1">
        <v>102</v>
      </c>
      <c r="G86" s="1">
        <v>128</v>
      </c>
      <c r="H86" s="1">
        <f t="shared" si="1"/>
        <v>107.75</v>
      </c>
    </row>
    <row r="87" spans="1:8" x14ac:dyDescent="0.2">
      <c r="A87" s="1" t="s">
        <v>27</v>
      </c>
      <c r="B87" s="1" t="s">
        <v>34</v>
      </c>
      <c r="C87" s="1" t="s">
        <v>19</v>
      </c>
      <c r="D87" s="1">
        <v>79</v>
      </c>
      <c r="E87" s="1">
        <v>116</v>
      </c>
      <c r="F87" s="1">
        <v>99</v>
      </c>
      <c r="G87" s="1">
        <v>128</v>
      </c>
      <c r="H87" s="1">
        <f t="shared" si="1"/>
        <v>105.5</v>
      </c>
    </row>
    <row r="88" spans="1:8" x14ac:dyDescent="0.2">
      <c r="A88" s="1" t="s">
        <v>27</v>
      </c>
      <c r="B88" s="1" t="s">
        <v>34</v>
      </c>
      <c r="C88" s="1" t="s">
        <v>20</v>
      </c>
      <c r="D88" s="1">
        <v>78</v>
      </c>
      <c r="E88" s="1">
        <v>112</v>
      </c>
      <c r="F88" s="1">
        <v>97</v>
      </c>
      <c r="G88" s="1">
        <v>123</v>
      </c>
      <c r="H88" s="1">
        <f t="shared" si="1"/>
        <v>102.5</v>
      </c>
    </row>
    <row r="89" spans="1:8" x14ac:dyDescent="0.2">
      <c r="A89" s="1" t="s">
        <v>27</v>
      </c>
      <c r="B89" s="1" t="s">
        <v>34</v>
      </c>
      <c r="C89" s="1" t="s">
        <v>21</v>
      </c>
      <c r="D89" s="1">
        <v>83</v>
      </c>
      <c r="E89" s="1">
        <v>113</v>
      </c>
      <c r="F89" s="1">
        <v>100</v>
      </c>
      <c r="G89" s="1">
        <v>119</v>
      </c>
      <c r="H89" s="1">
        <f t="shared" si="1"/>
        <v>103.75</v>
      </c>
    </row>
    <row r="90" spans="1:8" x14ac:dyDescent="0.2">
      <c r="A90" s="1" t="s">
        <v>27</v>
      </c>
      <c r="B90" s="1" t="s">
        <v>34</v>
      </c>
      <c r="C90" s="1" t="s">
        <v>22</v>
      </c>
      <c r="D90" s="1">
        <v>67</v>
      </c>
      <c r="E90" s="1">
        <v>83</v>
      </c>
      <c r="F90" s="1">
        <v>78</v>
      </c>
      <c r="G90" s="1">
        <v>83</v>
      </c>
      <c r="H90" s="1">
        <f t="shared" si="1"/>
        <v>77.75</v>
      </c>
    </row>
    <row r="91" spans="1:8" x14ac:dyDescent="0.2">
      <c r="A91" s="1" t="s">
        <v>27</v>
      </c>
      <c r="B91" s="1" t="s">
        <v>34</v>
      </c>
      <c r="C91" s="1" t="s">
        <v>23</v>
      </c>
      <c r="D91" s="1">
        <v>47</v>
      </c>
      <c r="E91" s="1">
        <v>52</v>
      </c>
      <c r="F91" s="1">
        <v>51</v>
      </c>
      <c r="G91" s="1">
        <v>50</v>
      </c>
      <c r="H91" s="1">
        <f t="shared" si="1"/>
        <v>50</v>
      </c>
    </row>
    <row r="92" spans="1:8" x14ac:dyDescent="0.2">
      <c r="A92" s="1" t="s">
        <v>27</v>
      </c>
      <c r="B92" s="1" t="s">
        <v>34</v>
      </c>
      <c r="C92" s="1" t="s">
        <v>24</v>
      </c>
      <c r="D92" s="1">
        <v>29</v>
      </c>
      <c r="E92" s="1">
        <v>29</v>
      </c>
      <c r="F92" s="1">
        <v>30</v>
      </c>
      <c r="G92" s="1">
        <v>26</v>
      </c>
      <c r="H92" s="1">
        <f t="shared" si="1"/>
        <v>28.5</v>
      </c>
    </row>
    <row r="93" spans="1:8" x14ac:dyDescent="0.2">
      <c r="A93" s="1" t="s">
        <v>27</v>
      </c>
      <c r="B93" s="1" t="s">
        <v>34</v>
      </c>
      <c r="C93" s="1" t="s">
        <v>25</v>
      </c>
      <c r="D93" s="1">
        <v>17</v>
      </c>
      <c r="E93" s="1">
        <v>16</v>
      </c>
      <c r="F93" s="1">
        <v>17</v>
      </c>
      <c r="G93" s="1">
        <v>14</v>
      </c>
      <c r="H93" s="1">
        <f t="shared" si="1"/>
        <v>16</v>
      </c>
    </row>
    <row r="94" spans="1:8" x14ac:dyDescent="0.2">
      <c r="A94" s="1" t="s">
        <v>27</v>
      </c>
      <c r="B94" s="1" t="s">
        <v>34</v>
      </c>
      <c r="C94" s="1" t="s">
        <v>26</v>
      </c>
      <c r="D94" s="1">
        <v>759</v>
      </c>
      <c r="E94" s="1">
        <v>953</v>
      </c>
      <c r="F94" s="1">
        <v>878</v>
      </c>
      <c r="G94" s="1">
        <v>978</v>
      </c>
      <c r="H94" s="1">
        <f t="shared" si="1"/>
        <v>892</v>
      </c>
    </row>
    <row r="95" spans="1:8" x14ac:dyDescent="0.2">
      <c r="A95" s="1" t="s">
        <v>27</v>
      </c>
      <c r="B95" s="1" t="s">
        <v>35</v>
      </c>
      <c r="C95" s="1" t="s">
        <v>14</v>
      </c>
      <c r="D95" s="1">
        <v>44</v>
      </c>
      <c r="E95" s="1">
        <v>41</v>
      </c>
      <c r="F95" s="1">
        <v>44</v>
      </c>
      <c r="G95" s="1">
        <v>36</v>
      </c>
      <c r="H95" s="1">
        <f t="shared" si="1"/>
        <v>41.25</v>
      </c>
    </row>
    <row r="96" spans="1:8" x14ac:dyDescent="0.2">
      <c r="A96" s="1" t="s">
        <v>27</v>
      </c>
      <c r="B96" s="1" t="s">
        <v>35</v>
      </c>
      <c r="C96" s="1" t="s">
        <v>15</v>
      </c>
      <c r="D96" s="1">
        <v>73</v>
      </c>
      <c r="E96" s="1">
        <v>72</v>
      </c>
      <c r="F96" s="1">
        <v>74</v>
      </c>
      <c r="G96" s="1">
        <v>65</v>
      </c>
      <c r="H96" s="1">
        <f t="shared" si="1"/>
        <v>71</v>
      </c>
    </row>
    <row r="97" spans="1:8" x14ac:dyDescent="0.2">
      <c r="A97" s="1" t="s">
        <v>27</v>
      </c>
      <c r="B97" s="1" t="s">
        <v>35</v>
      </c>
      <c r="C97" s="1" t="s">
        <v>16</v>
      </c>
      <c r="D97" s="1">
        <v>112</v>
      </c>
      <c r="E97" s="1">
        <v>121</v>
      </c>
      <c r="F97" s="1">
        <v>119</v>
      </c>
      <c r="G97" s="1">
        <v>116</v>
      </c>
      <c r="H97" s="1">
        <f t="shared" si="1"/>
        <v>117</v>
      </c>
    </row>
    <row r="98" spans="1:8" x14ac:dyDescent="0.2">
      <c r="A98" s="1" t="s">
        <v>27</v>
      </c>
      <c r="B98" s="1" t="s">
        <v>35</v>
      </c>
      <c r="C98" s="1" t="s">
        <v>17</v>
      </c>
      <c r="D98" s="1">
        <v>107</v>
      </c>
      <c r="E98" s="1">
        <v>130</v>
      </c>
      <c r="F98" s="1">
        <v>120</v>
      </c>
      <c r="G98" s="1">
        <v>132</v>
      </c>
      <c r="H98" s="1">
        <f t="shared" si="1"/>
        <v>122.25</v>
      </c>
    </row>
    <row r="99" spans="1:8" x14ac:dyDescent="0.2">
      <c r="A99" s="1" t="s">
        <v>27</v>
      </c>
      <c r="B99" s="1" t="s">
        <v>35</v>
      </c>
      <c r="C99" s="1" t="s">
        <v>18</v>
      </c>
      <c r="D99" s="1">
        <v>91</v>
      </c>
      <c r="E99" s="1">
        <v>126</v>
      </c>
      <c r="F99" s="1">
        <v>110</v>
      </c>
      <c r="G99" s="1">
        <v>136</v>
      </c>
      <c r="H99" s="1">
        <f t="shared" si="1"/>
        <v>115.75</v>
      </c>
    </row>
    <row r="100" spans="1:8" x14ac:dyDescent="0.2">
      <c r="A100" s="1" t="s">
        <v>27</v>
      </c>
      <c r="B100" s="1" t="s">
        <v>35</v>
      </c>
      <c r="C100" s="1" t="s">
        <v>19</v>
      </c>
      <c r="D100" s="1">
        <v>80</v>
      </c>
      <c r="E100" s="1">
        <v>114</v>
      </c>
      <c r="F100" s="1">
        <v>98</v>
      </c>
      <c r="G100" s="1">
        <v>126</v>
      </c>
      <c r="H100" s="1">
        <f t="shared" si="1"/>
        <v>104.5</v>
      </c>
    </row>
    <row r="101" spans="1:8" x14ac:dyDescent="0.2">
      <c r="A101" s="1" t="s">
        <v>27</v>
      </c>
      <c r="B101" s="1" t="s">
        <v>35</v>
      </c>
      <c r="C101" s="1" t="s">
        <v>20</v>
      </c>
      <c r="D101" s="1">
        <v>78</v>
      </c>
      <c r="E101" s="1">
        <v>110</v>
      </c>
      <c r="F101" s="1">
        <v>95</v>
      </c>
      <c r="G101" s="1">
        <v>121</v>
      </c>
      <c r="H101" s="1">
        <f t="shared" si="1"/>
        <v>101</v>
      </c>
    </row>
    <row r="102" spans="1:8" x14ac:dyDescent="0.2">
      <c r="A102" s="1" t="s">
        <v>27</v>
      </c>
      <c r="B102" s="1" t="s">
        <v>35</v>
      </c>
      <c r="C102" s="1" t="s">
        <v>21</v>
      </c>
      <c r="D102" s="1">
        <v>85</v>
      </c>
      <c r="E102" s="1">
        <v>111</v>
      </c>
      <c r="F102" s="1">
        <v>100</v>
      </c>
      <c r="G102" s="1">
        <v>118</v>
      </c>
      <c r="H102" s="1">
        <f t="shared" si="1"/>
        <v>103.5</v>
      </c>
    </row>
    <row r="103" spans="1:8" x14ac:dyDescent="0.2">
      <c r="A103" s="1" t="s">
        <v>27</v>
      </c>
      <c r="B103" s="1" t="s">
        <v>35</v>
      </c>
      <c r="C103" s="1" t="s">
        <v>22</v>
      </c>
      <c r="D103" s="1">
        <v>77</v>
      </c>
      <c r="E103" s="1">
        <v>89</v>
      </c>
      <c r="F103" s="1">
        <v>84</v>
      </c>
      <c r="G103" s="1">
        <v>90</v>
      </c>
      <c r="H103" s="1">
        <f t="shared" si="1"/>
        <v>85</v>
      </c>
    </row>
    <row r="104" spans="1:8" x14ac:dyDescent="0.2">
      <c r="A104" s="1" t="s">
        <v>27</v>
      </c>
      <c r="B104" s="1" t="s">
        <v>35</v>
      </c>
      <c r="C104" s="1" t="s">
        <v>23</v>
      </c>
      <c r="D104" s="1">
        <v>67</v>
      </c>
      <c r="E104" s="1">
        <v>70</v>
      </c>
      <c r="F104" s="1">
        <v>70</v>
      </c>
      <c r="G104" s="1">
        <v>65</v>
      </c>
      <c r="H104" s="1">
        <f t="shared" si="1"/>
        <v>68</v>
      </c>
    </row>
    <row r="105" spans="1:8" x14ac:dyDescent="0.2">
      <c r="A105" s="1" t="s">
        <v>27</v>
      </c>
      <c r="B105" s="1" t="s">
        <v>35</v>
      </c>
      <c r="C105" s="1" t="s">
        <v>24</v>
      </c>
      <c r="D105" s="1">
        <v>41</v>
      </c>
      <c r="E105" s="1">
        <v>39</v>
      </c>
      <c r="F105" s="1">
        <v>41</v>
      </c>
      <c r="G105" s="1">
        <v>35</v>
      </c>
      <c r="H105" s="1">
        <f t="shared" si="1"/>
        <v>39</v>
      </c>
    </row>
    <row r="106" spans="1:8" x14ac:dyDescent="0.2">
      <c r="A106" s="1" t="s">
        <v>27</v>
      </c>
      <c r="B106" s="1" t="s">
        <v>35</v>
      </c>
      <c r="C106" s="1" t="s">
        <v>25</v>
      </c>
      <c r="D106" s="1">
        <v>29</v>
      </c>
      <c r="E106" s="1">
        <v>27</v>
      </c>
      <c r="F106" s="1">
        <v>29</v>
      </c>
      <c r="G106" s="1">
        <v>24</v>
      </c>
      <c r="H106" s="1">
        <f t="shared" si="1"/>
        <v>27.25</v>
      </c>
    </row>
    <row r="107" spans="1:8" x14ac:dyDescent="0.2">
      <c r="A107" s="1" t="s">
        <v>27</v>
      </c>
      <c r="B107" s="1" t="s">
        <v>35</v>
      </c>
      <c r="C107" s="1" t="s">
        <v>26</v>
      </c>
      <c r="D107" s="1">
        <v>884</v>
      </c>
      <c r="E107" s="1">
        <v>1051</v>
      </c>
      <c r="F107" s="1">
        <v>983</v>
      </c>
      <c r="G107" s="1">
        <v>1064</v>
      </c>
      <c r="H107" s="1">
        <f t="shared" si="1"/>
        <v>995.5</v>
      </c>
    </row>
    <row r="108" spans="1:8" x14ac:dyDescent="0.2">
      <c r="A108" s="1" t="s">
        <v>27</v>
      </c>
      <c r="B108" s="1" t="s">
        <v>36</v>
      </c>
      <c r="C108" s="1" t="s">
        <v>14</v>
      </c>
      <c r="D108" s="1">
        <v>44</v>
      </c>
      <c r="E108" s="1">
        <v>41</v>
      </c>
      <c r="F108" s="1">
        <v>44</v>
      </c>
      <c r="G108" s="1">
        <v>36</v>
      </c>
      <c r="H108" s="1">
        <f t="shared" si="1"/>
        <v>41.25</v>
      </c>
    </row>
    <row r="109" spans="1:8" x14ac:dyDescent="0.2">
      <c r="A109" s="1" t="s">
        <v>27</v>
      </c>
      <c r="B109" s="1" t="s">
        <v>36</v>
      </c>
      <c r="C109" s="1" t="s">
        <v>15</v>
      </c>
      <c r="D109" s="1">
        <v>73</v>
      </c>
      <c r="E109" s="1">
        <v>72</v>
      </c>
      <c r="F109" s="1">
        <v>75</v>
      </c>
      <c r="G109" s="1">
        <v>66</v>
      </c>
      <c r="H109" s="1">
        <f t="shared" si="1"/>
        <v>71.5</v>
      </c>
    </row>
    <row r="110" spans="1:8" x14ac:dyDescent="0.2">
      <c r="A110" s="1" t="s">
        <v>27</v>
      </c>
      <c r="B110" s="1" t="s">
        <v>36</v>
      </c>
      <c r="C110" s="1" t="s">
        <v>16</v>
      </c>
      <c r="D110" s="1">
        <v>113</v>
      </c>
      <c r="E110" s="1">
        <v>121</v>
      </c>
      <c r="F110" s="1">
        <v>120</v>
      </c>
      <c r="G110" s="1">
        <v>116</v>
      </c>
      <c r="H110" s="1">
        <f t="shared" si="1"/>
        <v>117.5</v>
      </c>
    </row>
    <row r="111" spans="1:8" x14ac:dyDescent="0.2">
      <c r="A111" s="1" t="s">
        <v>27</v>
      </c>
      <c r="B111" s="1" t="s">
        <v>36</v>
      </c>
      <c r="C111" s="1" t="s">
        <v>17</v>
      </c>
      <c r="D111" s="1">
        <v>108</v>
      </c>
      <c r="E111" s="1">
        <v>131</v>
      </c>
      <c r="F111" s="1">
        <v>121</v>
      </c>
      <c r="G111" s="1">
        <v>133</v>
      </c>
      <c r="H111" s="1">
        <f t="shared" si="1"/>
        <v>123.25</v>
      </c>
    </row>
    <row r="112" spans="1:8" x14ac:dyDescent="0.2">
      <c r="A112" s="1" t="s">
        <v>27</v>
      </c>
      <c r="B112" s="1" t="s">
        <v>36</v>
      </c>
      <c r="C112" s="1" t="s">
        <v>18</v>
      </c>
      <c r="D112" s="1">
        <v>92</v>
      </c>
      <c r="E112" s="1">
        <v>126</v>
      </c>
      <c r="F112" s="1">
        <v>110</v>
      </c>
      <c r="G112" s="1">
        <v>136</v>
      </c>
      <c r="H112" s="1">
        <f t="shared" si="1"/>
        <v>116</v>
      </c>
    </row>
    <row r="113" spans="1:8" x14ac:dyDescent="0.2">
      <c r="A113" s="1" t="s">
        <v>27</v>
      </c>
      <c r="B113" s="1" t="s">
        <v>36</v>
      </c>
      <c r="C113" s="1" t="s">
        <v>19</v>
      </c>
      <c r="D113" s="1">
        <v>80</v>
      </c>
      <c r="E113" s="1">
        <v>114</v>
      </c>
      <c r="F113" s="1">
        <v>97</v>
      </c>
      <c r="G113" s="1">
        <v>126</v>
      </c>
      <c r="H113" s="1">
        <f t="shared" si="1"/>
        <v>104.25</v>
      </c>
    </row>
    <row r="114" spans="1:8" x14ac:dyDescent="0.2">
      <c r="A114" s="1" t="s">
        <v>27</v>
      </c>
      <c r="B114" s="1" t="s">
        <v>36</v>
      </c>
      <c r="C114" s="1" t="s">
        <v>20</v>
      </c>
      <c r="D114" s="1">
        <v>78</v>
      </c>
      <c r="E114" s="1">
        <v>110</v>
      </c>
      <c r="F114" s="1">
        <v>95</v>
      </c>
      <c r="G114" s="1">
        <v>120</v>
      </c>
      <c r="H114" s="1">
        <f t="shared" si="1"/>
        <v>100.75</v>
      </c>
    </row>
    <row r="115" spans="1:8" x14ac:dyDescent="0.2">
      <c r="A115" s="1" t="s">
        <v>27</v>
      </c>
      <c r="B115" s="1" t="s">
        <v>36</v>
      </c>
      <c r="C115" s="1" t="s">
        <v>21</v>
      </c>
      <c r="D115" s="1">
        <v>85</v>
      </c>
      <c r="E115" s="1">
        <v>111</v>
      </c>
      <c r="F115" s="1">
        <v>99</v>
      </c>
      <c r="G115" s="1">
        <v>117</v>
      </c>
      <c r="H115" s="1">
        <f t="shared" si="1"/>
        <v>103</v>
      </c>
    </row>
    <row r="116" spans="1:8" x14ac:dyDescent="0.2">
      <c r="A116" s="1" t="s">
        <v>27</v>
      </c>
      <c r="B116" s="1" t="s">
        <v>36</v>
      </c>
      <c r="C116" s="1" t="s">
        <v>22</v>
      </c>
      <c r="D116" s="1">
        <v>77</v>
      </c>
      <c r="E116" s="1">
        <v>89</v>
      </c>
      <c r="F116" s="1">
        <v>84</v>
      </c>
      <c r="G116" s="1">
        <v>90</v>
      </c>
      <c r="H116" s="1">
        <f t="shared" si="1"/>
        <v>85</v>
      </c>
    </row>
    <row r="117" spans="1:8" x14ac:dyDescent="0.2">
      <c r="A117" s="1" t="s">
        <v>27</v>
      </c>
      <c r="B117" s="1" t="s">
        <v>36</v>
      </c>
      <c r="C117" s="1" t="s">
        <v>23</v>
      </c>
      <c r="D117" s="1">
        <v>68</v>
      </c>
      <c r="E117" s="1">
        <v>70</v>
      </c>
      <c r="F117" s="1">
        <v>70</v>
      </c>
      <c r="G117" s="1">
        <v>66</v>
      </c>
      <c r="H117" s="1">
        <f t="shared" si="1"/>
        <v>68.5</v>
      </c>
    </row>
    <row r="118" spans="1:8" x14ac:dyDescent="0.2">
      <c r="A118" s="1" t="s">
        <v>27</v>
      </c>
      <c r="B118" s="1" t="s">
        <v>36</v>
      </c>
      <c r="C118" s="1" t="s">
        <v>24</v>
      </c>
      <c r="D118" s="1">
        <v>41</v>
      </c>
      <c r="E118" s="1">
        <v>40</v>
      </c>
      <c r="F118" s="1">
        <v>41</v>
      </c>
      <c r="G118" s="1">
        <v>36</v>
      </c>
      <c r="H118" s="1">
        <f t="shared" si="1"/>
        <v>39.5</v>
      </c>
    </row>
    <row r="119" spans="1:8" x14ac:dyDescent="0.2">
      <c r="A119" s="1" t="s">
        <v>27</v>
      </c>
      <c r="B119" s="1" t="s">
        <v>36</v>
      </c>
      <c r="C119" s="1" t="s">
        <v>25</v>
      </c>
      <c r="D119" s="1">
        <v>29</v>
      </c>
      <c r="E119" s="1">
        <v>27</v>
      </c>
      <c r="F119" s="1">
        <v>29</v>
      </c>
      <c r="G119" s="1">
        <v>24</v>
      </c>
      <c r="H119" s="1">
        <f t="shared" si="1"/>
        <v>27.25</v>
      </c>
    </row>
    <row r="120" spans="1:8" x14ac:dyDescent="0.2">
      <c r="A120" s="1" t="s">
        <v>27</v>
      </c>
      <c r="B120" s="1" t="s">
        <v>36</v>
      </c>
      <c r="C120" s="1" t="s">
        <v>26</v>
      </c>
      <c r="D120" s="1">
        <v>888</v>
      </c>
      <c r="E120" s="1">
        <v>1052</v>
      </c>
      <c r="F120" s="1">
        <v>985</v>
      </c>
      <c r="G120" s="1">
        <v>1065</v>
      </c>
      <c r="H120" s="1">
        <f t="shared" si="1"/>
        <v>997.5</v>
      </c>
    </row>
    <row r="121" spans="1:8" x14ac:dyDescent="0.2">
      <c r="A121" s="1" t="s">
        <v>27</v>
      </c>
      <c r="B121" s="1" t="s">
        <v>37</v>
      </c>
      <c r="C121" s="1" t="s">
        <v>14</v>
      </c>
      <c r="D121" s="1">
        <v>40</v>
      </c>
      <c r="E121" s="1">
        <v>38</v>
      </c>
      <c r="F121" s="1">
        <v>40</v>
      </c>
      <c r="G121" s="1">
        <v>33</v>
      </c>
      <c r="H121" s="1">
        <f t="shared" si="1"/>
        <v>37.75</v>
      </c>
    </row>
    <row r="122" spans="1:8" x14ac:dyDescent="0.2">
      <c r="A122" s="1" t="s">
        <v>27</v>
      </c>
      <c r="B122" s="1" t="s">
        <v>37</v>
      </c>
      <c r="C122" s="1" t="s">
        <v>15</v>
      </c>
      <c r="D122" s="1">
        <v>70</v>
      </c>
      <c r="E122" s="1">
        <v>68</v>
      </c>
      <c r="F122" s="1">
        <v>70</v>
      </c>
      <c r="G122" s="1">
        <v>62</v>
      </c>
      <c r="H122" s="1">
        <f t="shared" si="1"/>
        <v>67.5</v>
      </c>
    </row>
    <row r="123" spans="1:8" x14ac:dyDescent="0.2">
      <c r="A123" s="1" t="s">
        <v>27</v>
      </c>
      <c r="B123" s="1" t="s">
        <v>37</v>
      </c>
      <c r="C123" s="1" t="s">
        <v>16</v>
      </c>
      <c r="D123" s="1">
        <v>114</v>
      </c>
      <c r="E123" s="1">
        <v>120</v>
      </c>
      <c r="F123" s="1">
        <v>119</v>
      </c>
      <c r="G123" s="1">
        <v>115</v>
      </c>
      <c r="H123" s="1">
        <f t="shared" si="1"/>
        <v>117</v>
      </c>
    </row>
    <row r="124" spans="1:8" x14ac:dyDescent="0.2">
      <c r="A124" s="1" t="s">
        <v>27</v>
      </c>
      <c r="B124" s="1" t="s">
        <v>37</v>
      </c>
      <c r="C124" s="1" t="s">
        <v>17</v>
      </c>
      <c r="D124" s="1">
        <v>110</v>
      </c>
      <c r="E124" s="1">
        <v>130</v>
      </c>
      <c r="F124" s="1">
        <v>122</v>
      </c>
      <c r="G124" s="1">
        <v>132</v>
      </c>
      <c r="H124" s="1">
        <f t="shared" si="1"/>
        <v>123.5</v>
      </c>
    </row>
    <row r="125" spans="1:8" x14ac:dyDescent="0.2">
      <c r="A125" s="1" t="s">
        <v>27</v>
      </c>
      <c r="B125" s="1" t="s">
        <v>37</v>
      </c>
      <c r="C125" s="1" t="s">
        <v>18</v>
      </c>
      <c r="D125" s="1">
        <v>94</v>
      </c>
      <c r="E125" s="1">
        <v>125</v>
      </c>
      <c r="F125" s="1">
        <v>110</v>
      </c>
      <c r="G125" s="1">
        <v>135</v>
      </c>
      <c r="H125" s="1">
        <f t="shared" si="1"/>
        <v>116</v>
      </c>
    </row>
    <row r="126" spans="1:8" x14ac:dyDescent="0.2">
      <c r="A126" s="1" t="s">
        <v>27</v>
      </c>
      <c r="B126" s="1" t="s">
        <v>37</v>
      </c>
      <c r="C126" s="1" t="s">
        <v>19</v>
      </c>
      <c r="D126" s="1">
        <v>80</v>
      </c>
      <c r="E126" s="1">
        <v>112</v>
      </c>
      <c r="F126" s="1">
        <v>95</v>
      </c>
      <c r="G126" s="1">
        <v>123</v>
      </c>
      <c r="H126" s="1">
        <f t="shared" si="1"/>
        <v>102.5</v>
      </c>
    </row>
    <row r="127" spans="1:8" x14ac:dyDescent="0.2">
      <c r="A127" s="1" t="s">
        <v>27</v>
      </c>
      <c r="B127" s="1" t="s">
        <v>37</v>
      </c>
      <c r="C127" s="1" t="s">
        <v>20</v>
      </c>
      <c r="D127" s="1">
        <v>79</v>
      </c>
      <c r="E127" s="1">
        <v>107</v>
      </c>
      <c r="F127" s="1">
        <v>93</v>
      </c>
      <c r="G127" s="1">
        <v>117</v>
      </c>
      <c r="H127" s="1">
        <f t="shared" si="1"/>
        <v>99</v>
      </c>
    </row>
    <row r="128" spans="1:8" x14ac:dyDescent="0.2">
      <c r="A128" s="1" t="s">
        <v>27</v>
      </c>
      <c r="B128" s="1" t="s">
        <v>37</v>
      </c>
      <c r="C128" s="1" t="s">
        <v>21</v>
      </c>
      <c r="D128" s="1">
        <v>83</v>
      </c>
      <c r="E128" s="1">
        <v>106</v>
      </c>
      <c r="F128" s="1">
        <v>95</v>
      </c>
      <c r="G128" s="1">
        <v>112</v>
      </c>
      <c r="H128" s="1">
        <f t="shared" si="1"/>
        <v>99</v>
      </c>
    </row>
    <row r="129" spans="1:8" x14ac:dyDescent="0.2">
      <c r="A129" s="1" t="s">
        <v>27</v>
      </c>
      <c r="B129" s="1" t="s">
        <v>37</v>
      </c>
      <c r="C129" s="1" t="s">
        <v>22</v>
      </c>
      <c r="D129" s="1">
        <v>76</v>
      </c>
      <c r="E129" s="1">
        <v>87</v>
      </c>
      <c r="F129" s="1">
        <v>81</v>
      </c>
      <c r="G129" s="1">
        <v>87</v>
      </c>
      <c r="H129" s="1">
        <f t="shared" si="1"/>
        <v>82.75</v>
      </c>
    </row>
    <row r="130" spans="1:8" x14ac:dyDescent="0.2">
      <c r="A130" s="1" t="s">
        <v>27</v>
      </c>
      <c r="B130" s="1" t="s">
        <v>37</v>
      </c>
      <c r="C130" s="1" t="s">
        <v>23</v>
      </c>
      <c r="D130" s="1">
        <v>64</v>
      </c>
      <c r="E130" s="1">
        <v>66</v>
      </c>
      <c r="F130" s="1">
        <v>66</v>
      </c>
      <c r="G130" s="1">
        <v>62</v>
      </c>
      <c r="H130" s="1">
        <f t="shared" si="1"/>
        <v>64.5</v>
      </c>
    </row>
    <row r="131" spans="1:8" x14ac:dyDescent="0.2">
      <c r="A131" s="1" t="s">
        <v>27</v>
      </c>
      <c r="B131" s="1" t="s">
        <v>37</v>
      </c>
      <c r="C131" s="1" t="s">
        <v>24</v>
      </c>
      <c r="D131" s="1">
        <v>38</v>
      </c>
      <c r="E131" s="1">
        <v>37</v>
      </c>
      <c r="F131" s="1">
        <v>38</v>
      </c>
      <c r="G131" s="1">
        <v>33</v>
      </c>
      <c r="H131" s="1">
        <f t="shared" si="1"/>
        <v>36.5</v>
      </c>
    </row>
    <row r="132" spans="1:8" x14ac:dyDescent="0.2">
      <c r="A132" s="1" t="s">
        <v>27</v>
      </c>
      <c r="B132" s="1" t="s">
        <v>37</v>
      </c>
      <c r="C132" s="1" t="s">
        <v>25</v>
      </c>
      <c r="D132" s="1">
        <v>27</v>
      </c>
      <c r="E132" s="1">
        <v>25</v>
      </c>
      <c r="F132" s="1">
        <v>26</v>
      </c>
      <c r="G132" s="1">
        <v>21</v>
      </c>
      <c r="H132" s="1">
        <f t="shared" si="1"/>
        <v>24.75</v>
      </c>
    </row>
    <row r="133" spans="1:8" x14ac:dyDescent="0.2">
      <c r="A133" s="1" t="s">
        <v>27</v>
      </c>
      <c r="B133" s="1" t="s">
        <v>37</v>
      </c>
      <c r="C133" s="1" t="s">
        <v>26</v>
      </c>
      <c r="D133" s="1">
        <v>875</v>
      </c>
      <c r="E133" s="1">
        <v>1020</v>
      </c>
      <c r="F133" s="1">
        <v>956</v>
      </c>
      <c r="G133" s="1">
        <v>1033</v>
      </c>
      <c r="H133" s="1">
        <f t="shared" ref="H133:H196" si="2">AVERAGE(D133:G133)</f>
        <v>971</v>
      </c>
    </row>
    <row r="134" spans="1:8" x14ac:dyDescent="0.2">
      <c r="A134" s="1" t="s">
        <v>27</v>
      </c>
      <c r="B134" s="1" t="s">
        <v>38</v>
      </c>
      <c r="C134" s="1" t="s">
        <v>14</v>
      </c>
      <c r="D134" s="1">
        <v>34</v>
      </c>
      <c r="E134" s="1">
        <v>32</v>
      </c>
      <c r="F134" s="1">
        <v>34</v>
      </c>
      <c r="G134" s="1">
        <v>28</v>
      </c>
      <c r="H134" s="1">
        <f t="shared" si="2"/>
        <v>32</v>
      </c>
    </row>
    <row r="135" spans="1:8" x14ac:dyDescent="0.2">
      <c r="A135" s="1" t="s">
        <v>27</v>
      </c>
      <c r="B135" s="1" t="s">
        <v>38</v>
      </c>
      <c r="C135" s="1" t="s">
        <v>15</v>
      </c>
      <c r="D135" s="1">
        <v>67</v>
      </c>
      <c r="E135" s="1">
        <v>66</v>
      </c>
      <c r="F135" s="1">
        <v>68</v>
      </c>
      <c r="G135" s="1">
        <v>60</v>
      </c>
      <c r="H135" s="1">
        <f t="shared" si="2"/>
        <v>65.25</v>
      </c>
    </row>
    <row r="136" spans="1:8" x14ac:dyDescent="0.2">
      <c r="A136" s="1" t="s">
        <v>27</v>
      </c>
      <c r="B136" s="1" t="s">
        <v>38</v>
      </c>
      <c r="C136" s="1" t="s">
        <v>16</v>
      </c>
      <c r="D136" s="1">
        <v>108</v>
      </c>
      <c r="E136" s="1">
        <v>116</v>
      </c>
      <c r="F136" s="1">
        <v>114</v>
      </c>
      <c r="G136" s="1">
        <v>112</v>
      </c>
      <c r="H136" s="1">
        <f t="shared" si="2"/>
        <v>112.5</v>
      </c>
    </row>
    <row r="137" spans="1:8" x14ac:dyDescent="0.2">
      <c r="A137" s="1" t="s">
        <v>27</v>
      </c>
      <c r="B137" s="1" t="s">
        <v>38</v>
      </c>
      <c r="C137" s="1" t="s">
        <v>17</v>
      </c>
      <c r="D137" s="1">
        <v>106</v>
      </c>
      <c r="E137" s="1">
        <v>130</v>
      </c>
      <c r="F137" s="1">
        <v>119</v>
      </c>
      <c r="G137" s="1">
        <v>133</v>
      </c>
      <c r="H137" s="1">
        <f t="shared" si="2"/>
        <v>122</v>
      </c>
    </row>
    <row r="138" spans="1:8" x14ac:dyDescent="0.2">
      <c r="A138" s="1" t="s">
        <v>27</v>
      </c>
      <c r="B138" s="1" t="s">
        <v>38</v>
      </c>
      <c r="C138" s="1" t="s">
        <v>18</v>
      </c>
      <c r="D138" s="1">
        <v>90</v>
      </c>
      <c r="E138" s="1">
        <v>123</v>
      </c>
      <c r="F138" s="1">
        <v>107</v>
      </c>
      <c r="G138" s="1">
        <v>134</v>
      </c>
      <c r="H138" s="1">
        <f t="shared" si="2"/>
        <v>113.5</v>
      </c>
    </row>
    <row r="139" spans="1:8" x14ac:dyDescent="0.2">
      <c r="A139" s="1" t="s">
        <v>27</v>
      </c>
      <c r="B139" s="1" t="s">
        <v>38</v>
      </c>
      <c r="C139" s="1" t="s">
        <v>19</v>
      </c>
      <c r="D139" s="1">
        <v>84</v>
      </c>
      <c r="E139" s="1">
        <v>119</v>
      </c>
      <c r="F139" s="1">
        <v>101</v>
      </c>
      <c r="G139" s="1">
        <v>131</v>
      </c>
      <c r="H139" s="1">
        <f t="shared" si="2"/>
        <v>108.75</v>
      </c>
    </row>
    <row r="140" spans="1:8" x14ac:dyDescent="0.2">
      <c r="A140" s="1" t="s">
        <v>27</v>
      </c>
      <c r="B140" s="1" t="s">
        <v>38</v>
      </c>
      <c r="C140" s="1" t="s">
        <v>20</v>
      </c>
      <c r="D140" s="1">
        <v>79</v>
      </c>
      <c r="E140" s="1">
        <v>111</v>
      </c>
      <c r="F140" s="1">
        <v>95</v>
      </c>
      <c r="G140" s="1">
        <v>121</v>
      </c>
      <c r="H140" s="1">
        <f t="shared" si="2"/>
        <v>101.5</v>
      </c>
    </row>
    <row r="141" spans="1:8" x14ac:dyDescent="0.2">
      <c r="A141" s="1" t="s">
        <v>27</v>
      </c>
      <c r="B141" s="1" t="s">
        <v>38</v>
      </c>
      <c r="C141" s="1" t="s">
        <v>21</v>
      </c>
      <c r="D141" s="1">
        <v>82</v>
      </c>
      <c r="E141" s="1">
        <v>108</v>
      </c>
      <c r="F141" s="1">
        <v>97</v>
      </c>
      <c r="G141" s="1">
        <v>114</v>
      </c>
      <c r="H141" s="1">
        <f t="shared" si="2"/>
        <v>100.25</v>
      </c>
    </row>
    <row r="142" spans="1:8" x14ac:dyDescent="0.2">
      <c r="A142" s="1" t="s">
        <v>27</v>
      </c>
      <c r="B142" s="1" t="s">
        <v>38</v>
      </c>
      <c r="C142" s="1" t="s">
        <v>22</v>
      </c>
      <c r="D142" s="1">
        <v>70</v>
      </c>
      <c r="E142" s="1">
        <v>82</v>
      </c>
      <c r="F142" s="1">
        <v>77</v>
      </c>
      <c r="G142" s="1">
        <v>82</v>
      </c>
      <c r="H142" s="1">
        <f t="shared" si="2"/>
        <v>77.75</v>
      </c>
    </row>
    <row r="143" spans="1:8" x14ac:dyDescent="0.2">
      <c r="A143" s="1" t="s">
        <v>27</v>
      </c>
      <c r="B143" s="1" t="s">
        <v>38</v>
      </c>
      <c r="C143" s="1" t="s">
        <v>23</v>
      </c>
      <c r="D143" s="1">
        <v>54</v>
      </c>
      <c r="E143" s="1">
        <v>57</v>
      </c>
      <c r="F143" s="1">
        <v>57</v>
      </c>
      <c r="G143" s="1">
        <v>54</v>
      </c>
      <c r="H143" s="1">
        <f t="shared" si="2"/>
        <v>55.5</v>
      </c>
    </row>
    <row r="144" spans="1:8" x14ac:dyDescent="0.2">
      <c r="A144" s="1" t="s">
        <v>27</v>
      </c>
      <c r="B144" s="1" t="s">
        <v>38</v>
      </c>
      <c r="C144" s="1" t="s">
        <v>24</v>
      </c>
      <c r="D144" s="1">
        <v>31</v>
      </c>
      <c r="E144" s="1">
        <v>30</v>
      </c>
      <c r="F144" s="1">
        <v>31</v>
      </c>
      <c r="G144" s="1">
        <v>27</v>
      </c>
      <c r="H144" s="1">
        <f t="shared" si="2"/>
        <v>29.75</v>
      </c>
    </row>
    <row r="145" spans="1:8" x14ac:dyDescent="0.2">
      <c r="A145" s="1" t="s">
        <v>27</v>
      </c>
      <c r="B145" s="1" t="s">
        <v>38</v>
      </c>
      <c r="C145" s="1" t="s">
        <v>25</v>
      </c>
      <c r="D145" s="1">
        <v>20</v>
      </c>
      <c r="E145" s="1">
        <v>19</v>
      </c>
      <c r="F145" s="1">
        <v>20</v>
      </c>
      <c r="G145" s="1">
        <v>16</v>
      </c>
      <c r="H145" s="1">
        <f t="shared" si="2"/>
        <v>18.75</v>
      </c>
    </row>
    <row r="146" spans="1:8" x14ac:dyDescent="0.2">
      <c r="A146" s="1" t="s">
        <v>27</v>
      </c>
      <c r="B146" s="1" t="s">
        <v>38</v>
      </c>
      <c r="C146" s="1" t="s">
        <v>26</v>
      </c>
      <c r="D146" s="1">
        <v>824</v>
      </c>
      <c r="E146" s="1">
        <v>992</v>
      </c>
      <c r="F146" s="1">
        <v>919</v>
      </c>
      <c r="G146" s="1">
        <v>1013</v>
      </c>
      <c r="H146" s="1">
        <f t="shared" si="2"/>
        <v>937</v>
      </c>
    </row>
    <row r="147" spans="1:8" x14ac:dyDescent="0.2">
      <c r="A147" s="1" t="s">
        <v>27</v>
      </c>
      <c r="B147" s="1" t="s">
        <v>39</v>
      </c>
      <c r="C147" s="1" t="s">
        <v>14</v>
      </c>
      <c r="D147" s="1">
        <v>33</v>
      </c>
      <c r="E147" s="1">
        <v>31</v>
      </c>
      <c r="F147" s="1">
        <v>33</v>
      </c>
      <c r="G147" s="1">
        <v>27</v>
      </c>
      <c r="H147" s="1">
        <f t="shared" si="2"/>
        <v>31</v>
      </c>
    </row>
    <row r="148" spans="1:8" x14ac:dyDescent="0.2">
      <c r="A148" s="1" t="s">
        <v>27</v>
      </c>
      <c r="B148" s="1" t="s">
        <v>39</v>
      </c>
      <c r="C148" s="1" t="s">
        <v>15</v>
      </c>
      <c r="D148" s="1">
        <v>67</v>
      </c>
      <c r="E148" s="1">
        <v>66</v>
      </c>
      <c r="F148" s="1">
        <v>68</v>
      </c>
      <c r="G148" s="1">
        <v>60</v>
      </c>
      <c r="H148" s="1">
        <f t="shared" si="2"/>
        <v>65.25</v>
      </c>
    </row>
    <row r="149" spans="1:8" x14ac:dyDescent="0.2">
      <c r="A149" s="1" t="s">
        <v>27</v>
      </c>
      <c r="B149" s="1" t="s">
        <v>39</v>
      </c>
      <c r="C149" s="1" t="s">
        <v>16</v>
      </c>
      <c r="D149" s="1">
        <v>111</v>
      </c>
      <c r="E149" s="1">
        <v>119</v>
      </c>
      <c r="F149" s="1">
        <v>117</v>
      </c>
      <c r="G149" s="1">
        <v>114</v>
      </c>
      <c r="H149" s="1">
        <f t="shared" si="2"/>
        <v>115.25</v>
      </c>
    </row>
    <row r="150" spans="1:8" x14ac:dyDescent="0.2">
      <c r="A150" s="1" t="s">
        <v>27</v>
      </c>
      <c r="B150" s="1" t="s">
        <v>39</v>
      </c>
      <c r="C150" s="1" t="s">
        <v>17</v>
      </c>
      <c r="D150" s="1">
        <v>109</v>
      </c>
      <c r="E150" s="1">
        <v>132</v>
      </c>
      <c r="F150" s="1">
        <v>121</v>
      </c>
      <c r="G150" s="1">
        <v>135</v>
      </c>
      <c r="H150" s="1">
        <f t="shared" si="2"/>
        <v>124.25</v>
      </c>
    </row>
    <row r="151" spans="1:8" x14ac:dyDescent="0.2">
      <c r="A151" s="1" t="s">
        <v>27</v>
      </c>
      <c r="B151" s="1" t="s">
        <v>39</v>
      </c>
      <c r="C151" s="1" t="s">
        <v>18</v>
      </c>
      <c r="D151" s="1">
        <v>93</v>
      </c>
      <c r="E151" s="1">
        <v>125</v>
      </c>
      <c r="F151" s="1">
        <v>109</v>
      </c>
      <c r="G151" s="1">
        <v>136</v>
      </c>
      <c r="H151" s="1">
        <f t="shared" si="2"/>
        <v>115.75</v>
      </c>
    </row>
    <row r="152" spans="1:8" x14ac:dyDescent="0.2">
      <c r="A152" s="1" t="s">
        <v>27</v>
      </c>
      <c r="B152" s="1" t="s">
        <v>39</v>
      </c>
      <c r="C152" s="1" t="s">
        <v>19</v>
      </c>
      <c r="D152" s="1">
        <v>86</v>
      </c>
      <c r="E152" s="1">
        <v>120</v>
      </c>
      <c r="F152" s="1">
        <v>102</v>
      </c>
      <c r="G152" s="1">
        <v>132</v>
      </c>
      <c r="H152" s="1">
        <f t="shared" si="2"/>
        <v>110</v>
      </c>
    </row>
    <row r="153" spans="1:8" x14ac:dyDescent="0.2">
      <c r="A153" s="1" t="s">
        <v>27</v>
      </c>
      <c r="B153" s="1" t="s">
        <v>39</v>
      </c>
      <c r="C153" s="1" t="s">
        <v>20</v>
      </c>
      <c r="D153" s="1">
        <v>81</v>
      </c>
      <c r="E153" s="1">
        <v>112</v>
      </c>
      <c r="F153" s="1">
        <v>96</v>
      </c>
      <c r="G153" s="1">
        <v>123</v>
      </c>
      <c r="H153" s="1">
        <f t="shared" si="2"/>
        <v>103</v>
      </c>
    </row>
    <row r="154" spans="1:8" x14ac:dyDescent="0.2">
      <c r="A154" s="1" t="s">
        <v>27</v>
      </c>
      <c r="B154" s="1" t="s">
        <v>39</v>
      </c>
      <c r="C154" s="1" t="s">
        <v>21</v>
      </c>
      <c r="D154" s="1">
        <v>83</v>
      </c>
      <c r="E154" s="1">
        <v>107</v>
      </c>
      <c r="F154" s="1">
        <v>96</v>
      </c>
      <c r="G154" s="1">
        <v>114</v>
      </c>
      <c r="H154" s="1">
        <f t="shared" si="2"/>
        <v>100</v>
      </c>
    </row>
    <row r="155" spans="1:8" x14ac:dyDescent="0.2">
      <c r="A155" s="1" t="s">
        <v>27</v>
      </c>
      <c r="B155" s="1" t="s">
        <v>39</v>
      </c>
      <c r="C155" s="1" t="s">
        <v>22</v>
      </c>
      <c r="D155" s="1">
        <v>69</v>
      </c>
      <c r="E155" s="1">
        <v>80</v>
      </c>
      <c r="F155" s="1">
        <v>75</v>
      </c>
      <c r="G155" s="1">
        <v>81</v>
      </c>
      <c r="H155" s="1">
        <f t="shared" si="2"/>
        <v>76.25</v>
      </c>
    </row>
    <row r="156" spans="1:8" x14ac:dyDescent="0.2">
      <c r="A156" s="1" t="s">
        <v>27</v>
      </c>
      <c r="B156" s="1" t="s">
        <v>39</v>
      </c>
      <c r="C156" s="1" t="s">
        <v>23</v>
      </c>
      <c r="D156" s="1">
        <v>54</v>
      </c>
      <c r="E156" s="1">
        <v>56</v>
      </c>
      <c r="F156" s="1">
        <v>56</v>
      </c>
      <c r="G156" s="1">
        <v>53</v>
      </c>
      <c r="H156" s="1">
        <f t="shared" si="2"/>
        <v>54.75</v>
      </c>
    </row>
    <row r="157" spans="1:8" x14ac:dyDescent="0.2">
      <c r="A157" s="1" t="s">
        <v>27</v>
      </c>
      <c r="B157" s="1" t="s">
        <v>39</v>
      </c>
      <c r="C157" s="1" t="s">
        <v>24</v>
      </c>
      <c r="D157" s="1">
        <v>30</v>
      </c>
      <c r="E157" s="1">
        <v>29</v>
      </c>
      <c r="F157" s="1">
        <v>30</v>
      </c>
      <c r="G157" s="1">
        <v>26</v>
      </c>
      <c r="H157" s="1">
        <f t="shared" si="2"/>
        <v>28.75</v>
      </c>
    </row>
    <row r="158" spans="1:8" x14ac:dyDescent="0.2">
      <c r="A158" s="1" t="s">
        <v>27</v>
      </c>
      <c r="B158" s="1" t="s">
        <v>39</v>
      </c>
      <c r="C158" s="1" t="s">
        <v>25</v>
      </c>
      <c r="D158" s="1">
        <v>20</v>
      </c>
      <c r="E158" s="1">
        <v>19</v>
      </c>
      <c r="F158" s="1">
        <v>20</v>
      </c>
      <c r="G158" s="1">
        <v>16</v>
      </c>
      <c r="H158" s="1">
        <f t="shared" si="2"/>
        <v>18.75</v>
      </c>
    </row>
    <row r="159" spans="1:8" x14ac:dyDescent="0.2">
      <c r="A159" s="1" t="s">
        <v>27</v>
      </c>
      <c r="B159" s="1" t="s">
        <v>39</v>
      </c>
      <c r="C159" s="1" t="s">
        <v>26</v>
      </c>
      <c r="D159" s="1">
        <v>836</v>
      </c>
      <c r="E159" s="1">
        <v>995</v>
      </c>
      <c r="F159" s="1">
        <v>922</v>
      </c>
      <c r="G159" s="1">
        <v>1016</v>
      </c>
      <c r="H159" s="1">
        <f t="shared" si="2"/>
        <v>942.25</v>
      </c>
    </row>
    <row r="160" spans="1:8" x14ac:dyDescent="0.2">
      <c r="A160" s="1" t="s">
        <v>27</v>
      </c>
      <c r="B160" s="1" t="s">
        <v>40</v>
      </c>
      <c r="C160" s="1" t="s">
        <v>14</v>
      </c>
      <c r="D160" s="1">
        <v>32</v>
      </c>
      <c r="E160" s="1">
        <v>30</v>
      </c>
      <c r="F160" s="1">
        <v>32</v>
      </c>
      <c r="G160" s="1">
        <v>26</v>
      </c>
      <c r="H160" s="1">
        <f t="shared" si="2"/>
        <v>30</v>
      </c>
    </row>
    <row r="161" spans="1:8" x14ac:dyDescent="0.2">
      <c r="A161" s="1" t="s">
        <v>27</v>
      </c>
      <c r="B161" s="1" t="s">
        <v>40</v>
      </c>
      <c r="C161" s="1" t="s">
        <v>15</v>
      </c>
      <c r="D161" s="1">
        <v>66</v>
      </c>
      <c r="E161" s="1">
        <v>65</v>
      </c>
      <c r="F161" s="1">
        <v>67</v>
      </c>
      <c r="G161" s="1">
        <v>59</v>
      </c>
      <c r="H161" s="1">
        <f t="shared" si="2"/>
        <v>64.25</v>
      </c>
    </row>
    <row r="162" spans="1:8" x14ac:dyDescent="0.2">
      <c r="A162" s="1" t="s">
        <v>27</v>
      </c>
      <c r="B162" s="1" t="s">
        <v>40</v>
      </c>
      <c r="C162" s="1" t="s">
        <v>16</v>
      </c>
      <c r="D162" s="1">
        <v>112</v>
      </c>
      <c r="E162" s="1">
        <v>119</v>
      </c>
      <c r="F162" s="1">
        <v>117</v>
      </c>
      <c r="G162" s="1">
        <v>115</v>
      </c>
      <c r="H162" s="1">
        <f t="shared" si="2"/>
        <v>115.75</v>
      </c>
    </row>
    <row r="163" spans="1:8" x14ac:dyDescent="0.2">
      <c r="A163" s="1" t="s">
        <v>27</v>
      </c>
      <c r="B163" s="1" t="s">
        <v>40</v>
      </c>
      <c r="C163" s="1" t="s">
        <v>17</v>
      </c>
      <c r="D163" s="1">
        <v>111</v>
      </c>
      <c r="E163" s="1">
        <v>133</v>
      </c>
      <c r="F163" s="1">
        <v>123</v>
      </c>
      <c r="G163" s="1">
        <v>136</v>
      </c>
      <c r="H163" s="1">
        <f t="shared" si="2"/>
        <v>125.75</v>
      </c>
    </row>
    <row r="164" spans="1:8" x14ac:dyDescent="0.2">
      <c r="A164" s="1" t="s">
        <v>27</v>
      </c>
      <c r="B164" s="1" t="s">
        <v>40</v>
      </c>
      <c r="C164" s="1" t="s">
        <v>18</v>
      </c>
      <c r="D164" s="1">
        <v>95</v>
      </c>
      <c r="E164" s="1">
        <v>127</v>
      </c>
      <c r="F164" s="1">
        <v>110</v>
      </c>
      <c r="G164" s="1">
        <v>137</v>
      </c>
      <c r="H164" s="1">
        <f t="shared" si="2"/>
        <v>117.25</v>
      </c>
    </row>
    <row r="165" spans="1:8" x14ac:dyDescent="0.2">
      <c r="A165" s="1" t="s">
        <v>27</v>
      </c>
      <c r="B165" s="1" t="s">
        <v>40</v>
      </c>
      <c r="C165" s="1" t="s">
        <v>19</v>
      </c>
      <c r="D165" s="1">
        <v>87</v>
      </c>
      <c r="E165" s="1">
        <v>120</v>
      </c>
      <c r="F165" s="1">
        <v>102</v>
      </c>
      <c r="G165" s="1">
        <v>133</v>
      </c>
      <c r="H165" s="1">
        <f t="shared" si="2"/>
        <v>110.5</v>
      </c>
    </row>
    <row r="166" spans="1:8" x14ac:dyDescent="0.2">
      <c r="A166" s="1" t="s">
        <v>27</v>
      </c>
      <c r="B166" s="1" t="s">
        <v>40</v>
      </c>
      <c r="C166" s="1" t="s">
        <v>20</v>
      </c>
      <c r="D166" s="1">
        <v>83</v>
      </c>
      <c r="E166" s="1">
        <v>112</v>
      </c>
      <c r="F166" s="1">
        <v>97</v>
      </c>
      <c r="G166" s="1">
        <v>123</v>
      </c>
      <c r="H166" s="1">
        <f t="shared" si="2"/>
        <v>103.75</v>
      </c>
    </row>
    <row r="167" spans="1:8" x14ac:dyDescent="0.2">
      <c r="A167" s="1" t="s">
        <v>27</v>
      </c>
      <c r="B167" s="1" t="s">
        <v>40</v>
      </c>
      <c r="C167" s="1" t="s">
        <v>21</v>
      </c>
      <c r="D167" s="1">
        <v>82</v>
      </c>
      <c r="E167" s="1">
        <v>106</v>
      </c>
      <c r="F167" s="1">
        <v>94</v>
      </c>
      <c r="G167" s="1">
        <v>112</v>
      </c>
      <c r="H167" s="1">
        <f t="shared" si="2"/>
        <v>98.5</v>
      </c>
    </row>
    <row r="168" spans="1:8" x14ac:dyDescent="0.2">
      <c r="A168" s="1" t="s">
        <v>27</v>
      </c>
      <c r="B168" s="1" t="s">
        <v>40</v>
      </c>
      <c r="C168" s="1" t="s">
        <v>22</v>
      </c>
      <c r="D168" s="1">
        <v>68</v>
      </c>
      <c r="E168" s="1">
        <v>78</v>
      </c>
      <c r="F168" s="1">
        <v>73</v>
      </c>
      <c r="G168" s="1">
        <v>79</v>
      </c>
      <c r="H168" s="1">
        <f t="shared" si="2"/>
        <v>74.5</v>
      </c>
    </row>
    <row r="169" spans="1:8" x14ac:dyDescent="0.2">
      <c r="A169" s="1" t="s">
        <v>27</v>
      </c>
      <c r="B169" s="1" t="s">
        <v>40</v>
      </c>
      <c r="C169" s="1" t="s">
        <v>23</v>
      </c>
      <c r="D169" s="1">
        <v>53</v>
      </c>
      <c r="E169" s="1">
        <v>54</v>
      </c>
      <c r="F169" s="1">
        <v>54</v>
      </c>
      <c r="G169" s="1">
        <v>51</v>
      </c>
      <c r="H169" s="1">
        <f t="shared" si="2"/>
        <v>53</v>
      </c>
    </row>
    <row r="170" spans="1:8" x14ac:dyDescent="0.2">
      <c r="A170" s="1" t="s">
        <v>27</v>
      </c>
      <c r="B170" s="1" t="s">
        <v>40</v>
      </c>
      <c r="C170" s="1" t="s">
        <v>24</v>
      </c>
      <c r="D170" s="1">
        <v>28</v>
      </c>
      <c r="E170" s="1">
        <v>27</v>
      </c>
      <c r="F170" s="1">
        <v>28</v>
      </c>
      <c r="G170" s="1">
        <v>25</v>
      </c>
      <c r="H170" s="1">
        <f t="shared" si="2"/>
        <v>27</v>
      </c>
    </row>
    <row r="171" spans="1:8" x14ac:dyDescent="0.2">
      <c r="A171" s="1" t="s">
        <v>27</v>
      </c>
      <c r="B171" s="1" t="s">
        <v>40</v>
      </c>
      <c r="C171" s="1" t="s">
        <v>25</v>
      </c>
      <c r="D171" s="1">
        <v>19</v>
      </c>
      <c r="E171" s="1">
        <v>18</v>
      </c>
      <c r="F171" s="1">
        <v>19</v>
      </c>
      <c r="G171" s="1">
        <v>16</v>
      </c>
      <c r="H171" s="1">
        <f t="shared" si="2"/>
        <v>18</v>
      </c>
    </row>
    <row r="172" spans="1:8" x14ac:dyDescent="0.2">
      <c r="A172" s="1" t="s">
        <v>27</v>
      </c>
      <c r="B172" s="1" t="s">
        <v>40</v>
      </c>
      <c r="C172" s="1" t="s">
        <v>26</v>
      </c>
      <c r="D172" s="1">
        <v>836</v>
      </c>
      <c r="E172" s="1">
        <v>989</v>
      </c>
      <c r="F172" s="1">
        <v>916</v>
      </c>
      <c r="G172" s="1">
        <v>1011</v>
      </c>
      <c r="H172" s="1">
        <f t="shared" si="2"/>
        <v>938</v>
      </c>
    </row>
    <row r="173" spans="1:8" x14ac:dyDescent="0.2">
      <c r="A173" s="1" t="s">
        <v>27</v>
      </c>
      <c r="B173" s="1" t="s">
        <v>41</v>
      </c>
      <c r="C173" s="1" t="s">
        <v>14</v>
      </c>
      <c r="D173" s="1">
        <v>28</v>
      </c>
      <c r="E173" s="1">
        <v>27</v>
      </c>
      <c r="F173" s="1">
        <v>28</v>
      </c>
      <c r="G173" s="1">
        <v>24</v>
      </c>
      <c r="H173" s="1">
        <f t="shared" si="2"/>
        <v>26.75</v>
      </c>
    </row>
    <row r="174" spans="1:8" x14ac:dyDescent="0.2">
      <c r="A174" s="1" t="s">
        <v>27</v>
      </c>
      <c r="B174" s="1" t="s">
        <v>41</v>
      </c>
      <c r="C174" s="1" t="s">
        <v>15</v>
      </c>
      <c r="D174" s="1">
        <v>63</v>
      </c>
      <c r="E174" s="1">
        <v>62</v>
      </c>
      <c r="F174" s="1">
        <v>64</v>
      </c>
      <c r="G174" s="1">
        <v>57</v>
      </c>
      <c r="H174" s="1">
        <f t="shared" si="2"/>
        <v>61.5</v>
      </c>
    </row>
    <row r="175" spans="1:8" x14ac:dyDescent="0.2">
      <c r="A175" s="1" t="s">
        <v>27</v>
      </c>
      <c r="B175" s="1" t="s">
        <v>41</v>
      </c>
      <c r="C175" s="1" t="s">
        <v>16</v>
      </c>
      <c r="D175" s="1">
        <v>110</v>
      </c>
      <c r="E175" s="1">
        <v>118</v>
      </c>
      <c r="F175" s="1">
        <v>116</v>
      </c>
      <c r="G175" s="1">
        <v>113</v>
      </c>
      <c r="H175" s="1">
        <f t="shared" si="2"/>
        <v>114.25</v>
      </c>
    </row>
    <row r="176" spans="1:8" x14ac:dyDescent="0.2">
      <c r="A176" s="1" t="s">
        <v>27</v>
      </c>
      <c r="B176" s="1" t="s">
        <v>41</v>
      </c>
      <c r="C176" s="1" t="s">
        <v>17</v>
      </c>
      <c r="D176" s="1">
        <v>110</v>
      </c>
      <c r="E176" s="1">
        <v>133</v>
      </c>
      <c r="F176" s="1">
        <v>122</v>
      </c>
      <c r="G176" s="1">
        <v>136</v>
      </c>
      <c r="H176" s="1">
        <f t="shared" si="2"/>
        <v>125.25</v>
      </c>
    </row>
    <row r="177" spans="1:8" x14ac:dyDescent="0.2">
      <c r="A177" s="1" t="s">
        <v>27</v>
      </c>
      <c r="B177" s="1" t="s">
        <v>41</v>
      </c>
      <c r="C177" s="1" t="s">
        <v>18</v>
      </c>
      <c r="D177" s="1">
        <v>95</v>
      </c>
      <c r="E177" s="1">
        <v>126</v>
      </c>
      <c r="F177" s="1">
        <v>109</v>
      </c>
      <c r="G177" s="1">
        <v>136</v>
      </c>
      <c r="H177" s="1">
        <f t="shared" si="2"/>
        <v>116.5</v>
      </c>
    </row>
    <row r="178" spans="1:8" x14ac:dyDescent="0.2">
      <c r="A178" s="1" t="s">
        <v>27</v>
      </c>
      <c r="B178" s="1" t="s">
        <v>41</v>
      </c>
      <c r="C178" s="1" t="s">
        <v>19</v>
      </c>
      <c r="D178" s="1">
        <v>87</v>
      </c>
      <c r="E178" s="1">
        <v>120</v>
      </c>
      <c r="F178" s="1">
        <v>102</v>
      </c>
      <c r="G178" s="1">
        <v>133</v>
      </c>
      <c r="H178" s="1">
        <f t="shared" si="2"/>
        <v>110.5</v>
      </c>
    </row>
    <row r="179" spans="1:8" x14ac:dyDescent="0.2">
      <c r="A179" s="1" t="s">
        <v>27</v>
      </c>
      <c r="B179" s="1" t="s">
        <v>41</v>
      </c>
      <c r="C179" s="1" t="s">
        <v>20</v>
      </c>
      <c r="D179" s="1">
        <v>82</v>
      </c>
      <c r="E179" s="1">
        <v>111</v>
      </c>
      <c r="F179" s="1">
        <v>96</v>
      </c>
      <c r="G179" s="1">
        <v>122</v>
      </c>
      <c r="H179" s="1">
        <f t="shared" si="2"/>
        <v>102.75</v>
      </c>
    </row>
    <row r="180" spans="1:8" x14ac:dyDescent="0.2">
      <c r="A180" s="1" t="s">
        <v>27</v>
      </c>
      <c r="B180" s="1" t="s">
        <v>41</v>
      </c>
      <c r="C180" s="1" t="s">
        <v>21</v>
      </c>
      <c r="D180" s="1">
        <v>81</v>
      </c>
      <c r="E180" s="1">
        <v>105</v>
      </c>
      <c r="F180" s="1">
        <v>93</v>
      </c>
      <c r="G180" s="1">
        <v>111</v>
      </c>
      <c r="H180" s="1">
        <f t="shared" si="2"/>
        <v>97.5</v>
      </c>
    </row>
    <row r="181" spans="1:8" x14ac:dyDescent="0.2">
      <c r="A181" s="1" t="s">
        <v>27</v>
      </c>
      <c r="B181" s="1" t="s">
        <v>41</v>
      </c>
      <c r="C181" s="1" t="s">
        <v>22</v>
      </c>
      <c r="D181" s="1">
        <v>66</v>
      </c>
      <c r="E181" s="1">
        <v>76</v>
      </c>
      <c r="F181" s="1">
        <v>71</v>
      </c>
      <c r="G181" s="1">
        <v>76</v>
      </c>
      <c r="H181" s="1">
        <f t="shared" si="2"/>
        <v>72.25</v>
      </c>
    </row>
    <row r="182" spans="1:8" x14ac:dyDescent="0.2">
      <c r="A182" s="1" t="s">
        <v>27</v>
      </c>
      <c r="B182" s="1" t="s">
        <v>41</v>
      </c>
      <c r="C182" s="1" t="s">
        <v>23</v>
      </c>
      <c r="D182" s="1">
        <v>48</v>
      </c>
      <c r="E182" s="1">
        <v>50</v>
      </c>
      <c r="F182" s="1">
        <v>50</v>
      </c>
      <c r="G182" s="1">
        <v>48</v>
      </c>
      <c r="H182" s="1">
        <f t="shared" si="2"/>
        <v>49</v>
      </c>
    </row>
    <row r="183" spans="1:8" x14ac:dyDescent="0.2">
      <c r="A183" s="1" t="s">
        <v>27</v>
      </c>
      <c r="B183" s="1" t="s">
        <v>41</v>
      </c>
      <c r="C183" s="1" t="s">
        <v>24</v>
      </c>
      <c r="D183" s="1">
        <v>26</v>
      </c>
      <c r="E183" s="1">
        <v>25</v>
      </c>
      <c r="F183" s="1">
        <v>26</v>
      </c>
      <c r="G183" s="1">
        <v>23</v>
      </c>
      <c r="H183" s="1">
        <f t="shared" si="2"/>
        <v>25</v>
      </c>
    </row>
    <row r="184" spans="1:8" x14ac:dyDescent="0.2">
      <c r="A184" s="1" t="s">
        <v>27</v>
      </c>
      <c r="B184" s="1" t="s">
        <v>41</v>
      </c>
      <c r="C184" s="1" t="s">
        <v>25</v>
      </c>
      <c r="D184" s="1">
        <v>16</v>
      </c>
      <c r="E184" s="1">
        <v>15</v>
      </c>
      <c r="F184" s="1">
        <v>16</v>
      </c>
      <c r="G184" s="1">
        <v>13</v>
      </c>
      <c r="H184" s="1">
        <f t="shared" si="2"/>
        <v>15</v>
      </c>
    </row>
    <row r="185" spans="1:8" x14ac:dyDescent="0.2">
      <c r="A185" s="1" t="s">
        <v>27</v>
      </c>
      <c r="B185" s="1" t="s">
        <v>41</v>
      </c>
      <c r="C185" s="1" t="s">
        <v>26</v>
      </c>
      <c r="D185" s="1">
        <v>814</v>
      </c>
      <c r="E185" s="1">
        <v>967</v>
      </c>
      <c r="F185" s="1">
        <v>893</v>
      </c>
      <c r="G185" s="1">
        <v>991</v>
      </c>
      <c r="H185" s="1">
        <f t="shared" si="2"/>
        <v>916.25</v>
      </c>
    </row>
    <row r="186" spans="1:8" x14ac:dyDescent="0.2">
      <c r="A186" s="1" t="s">
        <v>27</v>
      </c>
      <c r="B186" s="1" t="s">
        <v>42</v>
      </c>
      <c r="C186" s="1" t="s">
        <v>14</v>
      </c>
      <c r="D186" s="1">
        <v>25</v>
      </c>
      <c r="E186" s="1">
        <v>23</v>
      </c>
      <c r="F186" s="1">
        <v>25</v>
      </c>
      <c r="G186" s="1">
        <v>21</v>
      </c>
      <c r="H186" s="1">
        <f t="shared" si="2"/>
        <v>23.5</v>
      </c>
    </row>
    <row r="187" spans="1:8" x14ac:dyDescent="0.2">
      <c r="A187" s="1" t="s">
        <v>27</v>
      </c>
      <c r="B187" s="1" t="s">
        <v>42</v>
      </c>
      <c r="C187" s="1" t="s">
        <v>15</v>
      </c>
      <c r="D187" s="1">
        <v>60</v>
      </c>
      <c r="E187" s="1">
        <v>59</v>
      </c>
      <c r="F187" s="1">
        <v>61</v>
      </c>
      <c r="G187" s="1">
        <v>54</v>
      </c>
      <c r="H187" s="1">
        <f t="shared" si="2"/>
        <v>58.5</v>
      </c>
    </row>
    <row r="188" spans="1:8" x14ac:dyDescent="0.2">
      <c r="A188" s="1" t="s">
        <v>27</v>
      </c>
      <c r="B188" s="1" t="s">
        <v>42</v>
      </c>
      <c r="C188" s="1" t="s">
        <v>16</v>
      </c>
      <c r="D188" s="1">
        <v>108</v>
      </c>
      <c r="E188" s="1">
        <v>115</v>
      </c>
      <c r="F188" s="1">
        <v>113</v>
      </c>
      <c r="G188" s="1">
        <v>111</v>
      </c>
      <c r="H188" s="1">
        <f t="shared" si="2"/>
        <v>111.75</v>
      </c>
    </row>
    <row r="189" spans="1:8" x14ac:dyDescent="0.2">
      <c r="A189" s="1" t="s">
        <v>27</v>
      </c>
      <c r="B189" s="1" t="s">
        <v>42</v>
      </c>
      <c r="C189" s="1" t="s">
        <v>17</v>
      </c>
      <c r="D189" s="1">
        <v>110</v>
      </c>
      <c r="E189" s="1">
        <v>131</v>
      </c>
      <c r="F189" s="1">
        <v>121</v>
      </c>
      <c r="G189" s="1">
        <v>135</v>
      </c>
      <c r="H189" s="1">
        <f t="shared" si="2"/>
        <v>124.25</v>
      </c>
    </row>
    <row r="190" spans="1:8" x14ac:dyDescent="0.2">
      <c r="A190" s="1" t="s">
        <v>27</v>
      </c>
      <c r="B190" s="1" t="s">
        <v>42</v>
      </c>
      <c r="C190" s="1" t="s">
        <v>18</v>
      </c>
      <c r="D190" s="1">
        <v>94</v>
      </c>
      <c r="E190" s="1">
        <v>124</v>
      </c>
      <c r="F190" s="1">
        <v>108</v>
      </c>
      <c r="G190" s="1">
        <v>135</v>
      </c>
      <c r="H190" s="1">
        <f t="shared" si="2"/>
        <v>115.25</v>
      </c>
    </row>
    <row r="191" spans="1:8" x14ac:dyDescent="0.2">
      <c r="A191" s="1" t="s">
        <v>27</v>
      </c>
      <c r="B191" s="1" t="s">
        <v>42</v>
      </c>
      <c r="C191" s="1" t="s">
        <v>19</v>
      </c>
      <c r="D191" s="1">
        <v>87</v>
      </c>
      <c r="E191" s="1">
        <v>119</v>
      </c>
      <c r="F191" s="1">
        <v>100</v>
      </c>
      <c r="G191" s="1">
        <v>131</v>
      </c>
      <c r="H191" s="1">
        <f t="shared" si="2"/>
        <v>109.25</v>
      </c>
    </row>
    <row r="192" spans="1:8" x14ac:dyDescent="0.2">
      <c r="A192" s="1" t="s">
        <v>27</v>
      </c>
      <c r="B192" s="1" t="s">
        <v>42</v>
      </c>
      <c r="C192" s="1" t="s">
        <v>20</v>
      </c>
      <c r="D192" s="1">
        <v>82</v>
      </c>
      <c r="E192" s="1">
        <v>110</v>
      </c>
      <c r="F192" s="1">
        <v>94</v>
      </c>
      <c r="G192" s="1">
        <v>120</v>
      </c>
      <c r="H192" s="1">
        <f t="shared" si="2"/>
        <v>101.5</v>
      </c>
    </row>
    <row r="193" spans="1:8" x14ac:dyDescent="0.2">
      <c r="A193" s="1" t="s">
        <v>27</v>
      </c>
      <c r="B193" s="1" t="s">
        <v>42</v>
      </c>
      <c r="C193" s="1" t="s">
        <v>21</v>
      </c>
      <c r="D193" s="1">
        <v>80</v>
      </c>
      <c r="E193" s="1">
        <v>102</v>
      </c>
      <c r="F193" s="1">
        <v>90</v>
      </c>
      <c r="G193" s="1">
        <v>108</v>
      </c>
      <c r="H193" s="1">
        <f t="shared" si="2"/>
        <v>95</v>
      </c>
    </row>
    <row r="194" spans="1:8" x14ac:dyDescent="0.2">
      <c r="A194" s="1" t="s">
        <v>27</v>
      </c>
      <c r="B194" s="1" t="s">
        <v>42</v>
      </c>
      <c r="C194" s="1" t="s">
        <v>22</v>
      </c>
      <c r="D194" s="1">
        <v>63</v>
      </c>
      <c r="E194" s="1">
        <v>72</v>
      </c>
      <c r="F194" s="1">
        <v>68</v>
      </c>
      <c r="G194" s="1">
        <v>73</v>
      </c>
      <c r="H194" s="1">
        <f t="shared" si="2"/>
        <v>69</v>
      </c>
    </row>
    <row r="195" spans="1:8" x14ac:dyDescent="0.2">
      <c r="A195" s="1" t="s">
        <v>27</v>
      </c>
      <c r="B195" s="1" t="s">
        <v>42</v>
      </c>
      <c r="C195" s="1" t="s">
        <v>23</v>
      </c>
      <c r="D195" s="1">
        <v>43</v>
      </c>
      <c r="E195" s="1">
        <v>45</v>
      </c>
      <c r="F195" s="1">
        <v>45</v>
      </c>
      <c r="G195" s="1">
        <v>43</v>
      </c>
      <c r="H195" s="1">
        <f t="shared" si="2"/>
        <v>44</v>
      </c>
    </row>
    <row r="196" spans="1:8" x14ac:dyDescent="0.2">
      <c r="A196" s="1" t="s">
        <v>27</v>
      </c>
      <c r="B196" s="1" t="s">
        <v>42</v>
      </c>
      <c r="C196" s="1" t="s">
        <v>24</v>
      </c>
      <c r="D196" s="1">
        <v>23</v>
      </c>
      <c r="E196" s="1">
        <v>23</v>
      </c>
      <c r="F196" s="1">
        <v>23</v>
      </c>
      <c r="G196" s="1">
        <v>20</v>
      </c>
      <c r="H196" s="1">
        <f t="shared" si="2"/>
        <v>22.25</v>
      </c>
    </row>
    <row r="197" spans="1:8" x14ac:dyDescent="0.2">
      <c r="A197" s="1" t="s">
        <v>27</v>
      </c>
      <c r="B197" s="1" t="s">
        <v>42</v>
      </c>
      <c r="C197" s="1" t="s">
        <v>25</v>
      </c>
      <c r="D197" s="1">
        <v>14</v>
      </c>
      <c r="E197" s="1">
        <v>13</v>
      </c>
      <c r="F197" s="1">
        <v>14</v>
      </c>
      <c r="G197" s="1">
        <v>11</v>
      </c>
      <c r="H197" s="1">
        <f t="shared" ref="H197:H260" si="3">AVERAGE(D197:G197)</f>
        <v>13</v>
      </c>
    </row>
    <row r="198" spans="1:8" x14ac:dyDescent="0.2">
      <c r="A198" s="1" t="s">
        <v>27</v>
      </c>
      <c r="B198" s="1" t="s">
        <v>42</v>
      </c>
      <c r="C198" s="1" t="s">
        <v>26</v>
      </c>
      <c r="D198" s="1">
        <v>787</v>
      </c>
      <c r="E198" s="1">
        <v>936</v>
      </c>
      <c r="F198" s="1">
        <v>861</v>
      </c>
      <c r="G198" s="1">
        <v>961</v>
      </c>
      <c r="H198" s="1">
        <f t="shared" si="3"/>
        <v>886.25</v>
      </c>
    </row>
    <row r="199" spans="1:8" x14ac:dyDescent="0.2">
      <c r="A199" s="1" t="s">
        <v>27</v>
      </c>
      <c r="B199" s="1" t="s">
        <v>43</v>
      </c>
      <c r="C199" s="1" t="s">
        <v>14</v>
      </c>
      <c r="D199" s="1">
        <v>36</v>
      </c>
      <c r="E199" s="1">
        <v>33</v>
      </c>
      <c r="F199" s="1">
        <v>35</v>
      </c>
      <c r="G199" s="1">
        <v>29</v>
      </c>
      <c r="H199" s="1">
        <f t="shared" si="3"/>
        <v>33.25</v>
      </c>
    </row>
    <row r="200" spans="1:8" x14ac:dyDescent="0.2">
      <c r="A200" s="1" t="s">
        <v>27</v>
      </c>
      <c r="B200" s="1" t="s">
        <v>43</v>
      </c>
      <c r="C200" s="1" t="s">
        <v>15</v>
      </c>
      <c r="D200" s="1">
        <v>68</v>
      </c>
      <c r="E200" s="1">
        <v>66</v>
      </c>
      <c r="F200" s="1">
        <v>68</v>
      </c>
      <c r="G200" s="1">
        <v>60</v>
      </c>
      <c r="H200" s="1">
        <f t="shared" si="3"/>
        <v>65.5</v>
      </c>
    </row>
    <row r="201" spans="1:8" x14ac:dyDescent="0.2">
      <c r="A201" s="1" t="s">
        <v>27</v>
      </c>
      <c r="B201" s="1" t="s">
        <v>43</v>
      </c>
      <c r="C201" s="1" t="s">
        <v>16</v>
      </c>
      <c r="D201" s="1">
        <v>119</v>
      </c>
      <c r="E201" s="1">
        <v>123</v>
      </c>
      <c r="F201" s="1">
        <v>122</v>
      </c>
      <c r="G201" s="1">
        <v>118</v>
      </c>
      <c r="H201" s="1">
        <f t="shared" si="3"/>
        <v>120.5</v>
      </c>
    </row>
    <row r="202" spans="1:8" x14ac:dyDescent="0.2">
      <c r="A202" s="1" t="s">
        <v>27</v>
      </c>
      <c r="B202" s="1" t="s">
        <v>43</v>
      </c>
      <c r="C202" s="1" t="s">
        <v>17</v>
      </c>
      <c r="D202" s="1">
        <v>116</v>
      </c>
      <c r="E202" s="1">
        <v>135</v>
      </c>
      <c r="F202" s="1">
        <v>126</v>
      </c>
      <c r="G202" s="1">
        <v>137</v>
      </c>
      <c r="H202" s="1">
        <f t="shared" si="3"/>
        <v>128.5</v>
      </c>
    </row>
    <row r="203" spans="1:8" x14ac:dyDescent="0.2">
      <c r="A203" s="1" t="s">
        <v>27</v>
      </c>
      <c r="B203" s="1" t="s">
        <v>43</v>
      </c>
      <c r="C203" s="1" t="s">
        <v>18</v>
      </c>
      <c r="D203" s="1">
        <v>101</v>
      </c>
      <c r="E203" s="1">
        <v>131</v>
      </c>
      <c r="F203" s="1">
        <v>114</v>
      </c>
      <c r="G203" s="1">
        <v>141</v>
      </c>
      <c r="H203" s="1">
        <f t="shared" si="3"/>
        <v>121.75</v>
      </c>
    </row>
    <row r="204" spans="1:8" x14ac:dyDescent="0.2">
      <c r="A204" s="1" t="s">
        <v>27</v>
      </c>
      <c r="B204" s="1" t="s">
        <v>43</v>
      </c>
      <c r="C204" s="1" t="s">
        <v>19</v>
      </c>
      <c r="D204" s="1">
        <v>90</v>
      </c>
      <c r="E204" s="1">
        <v>123</v>
      </c>
      <c r="F204" s="1">
        <v>104</v>
      </c>
      <c r="G204" s="1">
        <v>135</v>
      </c>
      <c r="H204" s="1">
        <f t="shared" si="3"/>
        <v>113</v>
      </c>
    </row>
    <row r="205" spans="1:8" x14ac:dyDescent="0.2">
      <c r="A205" s="1" t="s">
        <v>27</v>
      </c>
      <c r="B205" s="1" t="s">
        <v>43</v>
      </c>
      <c r="C205" s="1" t="s">
        <v>20</v>
      </c>
      <c r="D205" s="1">
        <v>87</v>
      </c>
      <c r="E205" s="1">
        <v>117</v>
      </c>
      <c r="F205" s="1">
        <v>100</v>
      </c>
      <c r="G205" s="1">
        <v>128</v>
      </c>
      <c r="H205" s="1">
        <f t="shared" si="3"/>
        <v>108</v>
      </c>
    </row>
    <row r="206" spans="1:8" x14ac:dyDescent="0.2">
      <c r="A206" s="1" t="s">
        <v>27</v>
      </c>
      <c r="B206" s="1" t="s">
        <v>43</v>
      </c>
      <c r="C206" s="1" t="s">
        <v>21</v>
      </c>
      <c r="D206" s="1">
        <v>85</v>
      </c>
      <c r="E206" s="1">
        <v>108</v>
      </c>
      <c r="F206" s="1">
        <v>97</v>
      </c>
      <c r="G206" s="1">
        <v>114</v>
      </c>
      <c r="H206" s="1">
        <f t="shared" si="3"/>
        <v>101</v>
      </c>
    </row>
    <row r="207" spans="1:8" x14ac:dyDescent="0.2">
      <c r="A207" s="1" t="s">
        <v>27</v>
      </c>
      <c r="B207" s="1" t="s">
        <v>43</v>
      </c>
      <c r="C207" s="1" t="s">
        <v>22</v>
      </c>
      <c r="D207" s="1">
        <v>72</v>
      </c>
      <c r="E207" s="1">
        <v>80</v>
      </c>
      <c r="F207" s="1">
        <v>76</v>
      </c>
      <c r="G207" s="1">
        <v>81</v>
      </c>
      <c r="H207" s="1">
        <f t="shared" si="3"/>
        <v>77.25</v>
      </c>
    </row>
    <row r="208" spans="1:8" x14ac:dyDescent="0.2">
      <c r="A208" s="1" t="s">
        <v>27</v>
      </c>
      <c r="B208" s="1" t="s">
        <v>43</v>
      </c>
      <c r="C208" s="1" t="s">
        <v>23</v>
      </c>
      <c r="D208" s="1">
        <v>58</v>
      </c>
      <c r="E208" s="1">
        <v>58</v>
      </c>
      <c r="F208" s="1">
        <v>59</v>
      </c>
      <c r="G208" s="1">
        <v>55</v>
      </c>
      <c r="H208" s="1">
        <f t="shared" si="3"/>
        <v>57.5</v>
      </c>
    </row>
    <row r="209" spans="1:8" x14ac:dyDescent="0.2">
      <c r="A209" s="1" t="s">
        <v>27</v>
      </c>
      <c r="B209" s="1" t="s">
        <v>43</v>
      </c>
      <c r="C209" s="1" t="s">
        <v>24</v>
      </c>
      <c r="D209" s="1">
        <v>31</v>
      </c>
      <c r="E209" s="1">
        <v>30</v>
      </c>
      <c r="F209" s="1">
        <v>31</v>
      </c>
      <c r="G209" s="1">
        <v>27</v>
      </c>
      <c r="H209" s="1">
        <f t="shared" si="3"/>
        <v>29.75</v>
      </c>
    </row>
    <row r="210" spans="1:8" x14ac:dyDescent="0.2">
      <c r="A210" s="1" t="s">
        <v>27</v>
      </c>
      <c r="B210" s="1" t="s">
        <v>43</v>
      </c>
      <c r="C210" s="1" t="s">
        <v>25</v>
      </c>
      <c r="D210" s="1">
        <v>23</v>
      </c>
      <c r="E210" s="1">
        <v>21</v>
      </c>
      <c r="F210" s="1">
        <v>22</v>
      </c>
      <c r="G210" s="1">
        <v>18</v>
      </c>
      <c r="H210" s="1">
        <f t="shared" si="3"/>
        <v>21</v>
      </c>
    </row>
    <row r="211" spans="1:8" x14ac:dyDescent="0.2">
      <c r="A211" s="1" t="s">
        <v>27</v>
      </c>
      <c r="B211" s="1" t="s">
        <v>43</v>
      </c>
      <c r="C211" s="1" t="s">
        <v>26</v>
      </c>
      <c r="D211" s="1">
        <v>884</v>
      </c>
      <c r="E211" s="1">
        <v>1025</v>
      </c>
      <c r="F211" s="1">
        <v>954</v>
      </c>
      <c r="G211" s="1">
        <v>1043</v>
      </c>
      <c r="H211" s="1">
        <f t="shared" si="3"/>
        <v>976.5</v>
      </c>
    </row>
    <row r="212" spans="1:8" x14ac:dyDescent="0.2">
      <c r="A212" s="1" t="s">
        <v>27</v>
      </c>
      <c r="B212" s="1" t="s">
        <v>44</v>
      </c>
      <c r="C212" s="1" t="s">
        <v>14</v>
      </c>
      <c r="D212" s="1">
        <v>18</v>
      </c>
      <c r="E212" s="1">
        <v>16</v>
      </c>
      <c r="F212" s="1">
        <v>18</v>
      </c>
      <c r="G212" s="1">
        <v>14</v>
      </c>
      <c r="H212" s="1">
        <f t="shared" si="3"/>
        <v>16.5</v>
      </c>
    </row>
    <row r="213" spans="1:8" x14ac:dyDescent="0.2">
      <c r="A213" s="1" t="s">
        <v>27</v>
      </c>
      <c r="B213" s="1" t="s">
        <v>44</v>
      </c>
      <c r="C213" s="1" t="s">
        <v>15</v>
      </c>
      <c r="D213" s="1">
        <v>54</v>
      </c>
      <c r="E213" s="1">
        <v>51</v>
      </c>
      <c r="F213" s="1">
        <v>53</v>
      </c>
      <c r="G213" s="1">
        <v>47</v>
      </c>
      <c r="H213" s="1">
        <f t="shared" si="3"/>
        <v>51.25</v>
      </c>
    </row>
    <row r="214" spans="1:8" x14ac:dyDescent="0.2">
      <c r="A214" s="1" t="s">
        <v>27</v>
      </c>
      <c r="B214" s="1" t="s">
        <v>44</v>
      </c>
      <c r="C214" s="1" t="s">
        <v>16</v>
      </c>
      <c r="D214" s="1">
        <v>119</v>
      </c>
      <c r="E214" s="1">
        <v>121</v>
      </c>
      <c r="F214" s="1">
        <v>121</v>
      </c>
      <c r="G214" s="1">
        <v>116</v>
      </c>
      <c r="H214" s="1">
        <f t="shared" si="3"/>
        <v>119.25</v>
      </c>
    </row>
    <row r="215" spans="1:8" x14ac:dyDescent="0.2">
      <c r="A215" s="1" t="s">
        <v>27</v>
      </c>
      <c r="B215" s="1" t="s">
        <v>44</v>
      </c>
      <c r="C215" s="1" t="s">
        <v>17</v>
      </c>
      <c r="D215" s="1">
        <v>125</v>
      </c>
      <c r="E215" s="1">
        <v>140</v>
      </c>
      <c r="F215" s="1">
        <v>131</v>
      </c>
      <c r="G215" s="1">
        <v>142</v>
      </c>
      <c r="H215" s="1">
        <f t="shared" si="3"/>
        <v>134.5</v>
      </c>
    </row>
    <row r="216" spans="1:8" x14ac:dyDescent="0.2">
      <c r="A216" s="1" t="s">
        <v>27</v>
      </c>
      <c r="B216" s="1" t="s">
        <v>44</v>
      </c>
      <c r="C216" s="1" t="s">
        <v>18</v>
      </c>
      <c r="D216" s="1">
        <v>112</v>
      </c>
      <c r="E216" s="1">
        <v>138</v>
      </c>
      <c r="F216" s="1">
        <v>121</v>
      </c>
      <c r="G216" s="1">
        <v>148</v>
      </c>
      <c r="H216" s="1">
        <f t="shared" si="3"/>
        <v>129.75</v>
      </c>
    </row>
    <row r="217" spans="1:8" x14ac:dyDescent="0.2">
      <c r="A217" s="1" t="s">
        <v>27</v>
      </c>
      <c r="B217" s="1" t="s">
        <v>44</v>
      </c>
      <c r="C217" s="1" t="s">
        <v>19</v>
      </c>
      <c r="D217" s="1">
        <v>98</v>
      </c>
      <c r="E217" s="1">
        <v>127</v>
      </c>
      <c r="F217" s="1">
        <v>108</v>
      </c>
      <c r="G217" s="1">
        <v>139</v>
      </c>
      <c r="H217" s="1">
        <f t="shared" si="3"/>
        <v>118</v>
      </c>
    </row>
    <row r="218" spans="1:8" x14ac:dyDescent="0.2">
      <c r="A218" s="1" t="s">
        <v>27</v>
      </c>
      <c r="B218" s="1" t="s">
        <v>44</v>
      </c>
      <c r="C218" s="1" t="s">
        <v>20</v>
      </c>
      <c r="D218" s="1">
        <v>92</v>
      </c>
      <c r="E218" s="1">
        <v>118</v>
      </c>
      <c r="F218" s="1">
        <v>102</v>
      </c>
      <c r="G218" s="1">
        <v>129</v>
      </c>
      <c r="H218" s="1">
        <f t="shared" si="3"/>
        <v>110.25</v>
      </c>
    </row>
    <row r="219" spans="1:8" x14ac:dyDescent="0.2">
      <c r="A219" s="1" t="s">
        <v>27</v>
      </c>
      <c r="B219" s="1" t="s">
        <v>44</v>
      </c>
      <c r="C219" s="1" t="s">
        <v>21</v>
      </c>
      <c r="D219" s="1">
        <v>79</v>
      </c>
      <c r="E219" s="1">
        <v>95</v>
      </c>
      <c r="F219" s="1">
        <v>85</v>
      </c>
      <c r="G219" s="1">
        <v>101</v>
      </c>
      <c r="H219" s="1">
        <f t="shared" si="3"/>
        <v>90</v>
      </c>
    </row>
    <row r="220" spans="1:8" x14ac:dyDescent="0.2">
      <c r="A220" s="1" t="s">
        <v>27</v>
      </c>
      <c r="B220" s="1" t="s">
        <v>44</v>
      </c>
      <c r="C220" s="1" t="s">
        <v>22</v>
      </c>
      <c r="D220" s="1">
        <v>62</v>
      </c>
      <c r="E220" s="1">
        <v>67</v>
      </c>
      <c r="F220" s="1">
        <v>63</v>
      </c>
      <c r="G220" s="1">
        <v>68</v>
      </c>
      <c r="H220" s="1">
        <f t="shared" si="3"/>
        <v>65</v>
      </c>
    </row>
    <row r="221" spans="1:8" x14ac:dyDescent="0.2">
      <c r="A221" s="1" t="s">
        <v>27</v>
      </c>
      <c r="B221" s="1" t="s">
        <v>44</v>
      </c>
      <c r="C221" s="1" t="s">
        <v>23</v>
      </c>
      <c r="D221" s="1">
        <v>43</v>
      </c>
      <c r="E221" s="1">
        <v>43</v>
      </c>
      <c r="F221" s="1">
        <v>43</v>
      </c>
      <c r="G221" s="1">
        <v>40</v>
      </c>
      <c r="H221" s="1">
        <f t="shared" si="3"/>
        <v>42.25</v>
      </c>
    </row>
    <row r="222" spans="1:8" x14ac:dyDescent="0.2">
      <c r="A222" s="1" t="s">
        <v>27</v>
      </c>
      <c r="B222" s="1" t="s">
        <v>44</v>
      </c>
      <c r="C222" s="1" t="s">
        <v>24</v>
      </c>
      <c r="D222" s="1">
        <v>17</v>
      </c>
      <c r="E222" s="1">
        <v>16</v>
      </c>
      <c r="F222" s="1">
        <v>17</v>
      </c>
      <c r="G222" s="1">
        <v>15</v>
      </c>
      <c r="H222" s="1">
        <f t="shared" si="3"/>
        <v>16.25</v>
      </c>
    </row>
    <row r="223" spans="1:8" x14ac:dyDescent="0.2">
      <c r="A223" s="1" t="s">
        <v>27</v>
      </c>
      <c r="B223" s="1" t="s">
        <v>44</v>
      </c>
      <c r="C223" s="1" t="s">
        <v>25</v>
      </c>
      <c r="D223" s="1">
        <v>9</v>
      </c>
      <c r="E223" s="1">
        <v>9</v>
      </c>
      <c r="F223" s="1">
        <v>9</v>
      </c>
      <c r="G223" s="1">
        <v>8</v>
      </c>
      <c r="H223" s="1">
        <f t="shared" si="3"/>
        <v>8.75</v>
      </c>
    </row>
    <row r="224" spans="1:8" x14ac:dyDescent="0.2">
      <c r="A224" s="1" t="s">
        <v>27</v>
      </c>
      <c r="B224" s="1" t="s">
        <v>44</v>
      </c>
      <c r="C224" s="1" t="s">
        <v>26</v>
      </c>
      <c r="D224" s="1">
        <v>827</v>
      </c>
      <c r="E224" s="1">
        <v>943</v>
      </c>
      <c r="F224" s="1">
        <v>870</v>
      </c>
      <c r="G224" s="1">
        <v>968</v>
      </c>
      <c r="H224" s="1">
        <f t="shared" si="3"/>
        <v>902</v>
      </c>
    </row>
    <row r="225" spans="1:8" x14ac:dyDescent="0.2">
      <c r="A225" s="1" t="s">
        <v>27</v>
      </c>
      <c r="B225" s="1" t="s">
        <v>45</v>
      </c>
      <c r="C225" s="1" t="s">
        <v>14</v>
      </c>
      <c r="D225" s="1">
        <v>26</v>
      </c>
      <c r="E225" s="1">
        <v>24</v>
      </c>
      <c r="F225" s="1">
        <v>26</v>
      </c>
      <c r="G225" s="1">
        <v>22</v>
      </c>
      <c r="H225" s="1">
        <f t="shared" si="3"/>
        <v>24.5</v>
      </c>
    </row>
    <row r="226" spans="1:8" x14ac:dyDescent="0.2">
      <c r="A226" s="1" t="s">
        <v>27</v>
      </c>
      <c r="B226" s="1" t="s">
        <v>45</v>
      </c>
      <c r="C226" s="1" t="s">
        <v>15</v>
      </c>
      <c r="D226" s="1">
        <v>60</v>
      </c>
      <c r="E226" s="1">
        <v>60</v>
      </c>
      <c r="F226" s="1">
        <v>62</v>
      </c>
      <c r="G226" s="1">
        <v>55</v>
      </c>
      <c r="H226" s="1">
        <f t="shared" si="3"/>
        <v>59.25</v>
      </c>
    </row>
    <row r="227" spans="1:8" x14ac:dyDescent="0.2">
      <c r="A227" s="1" t="s">
        <v>27</v>
      </c>
      <c r="B227" s="1" t="s">
        <v>45</v>
      </c>
      <c r="C227" s="1" t="s">
        <v>16</v>
      </c>
      <c r="D227" s="1">
        <v>100</v>
      </c>
      <c r="E227" s="1">
        <v>109</v>
      </c>
      <c r="F227" s="1">
        <v>106</v>
      </c>
      <c r="G227" s="1">
        <v>105</v>
      </c>
      <c r="H227" s="1">
        <f t="shared" si="3"/>
        <v>105</v>
      </c>
    </row>
    <row r="228" spans="1:8" x14ac:dyDescent="0.2">
      <c r="A228" s="1" t="s">
        <v>27</v>
      </c>
      <c r="B228" s="1" t="s">
        <v>45</v>
      </c>
      <c r="C228" s="1" t="s">
        <v>17</v>
      </c>
      <c r="D228" s="1">
        <v>100</v>
      </c>
      <c r="E228" s="1">
        <v>125</v>
      </c>
      <c r="F228" s="1">
        <v>114</v>
      </c>
      <c r="G228" s="1">
        <v>129</v>
      </c>
      <c r="H228" s="1">
        <f t="shared" si="3"/>
        <v>117</v>
      </c>
    </row>
    <row r="229" spans="1:8" x14ac:dyDescent="0.2">
      <c r="A229" s="1" t="s">
        <v>27</v>
      </c>
      <c r="B229" s="1" t="s">
        <v>45</v>
      </c>
      <c r="C229" s="1" t="s">
        <v>18</v>
      </c>
      <c r="D229" s="1">
        <v>87</v>
      </c>
      <c r="E229" s="1">
        <v>121</v>
      </c>
      <c r="F229" s="1">
        <v>104</v>
      </c>
      <c r="G229" s="1">
        <v>131</v>
      </c>
      <c r="H229" s="1">
        <f t="shared" si="3"/>
        <v>110.75</v>
      </c>
    </row>
    <row r="230" spans="1:8" x14ac:dyDescent="0.2">
      <c r="A230" s="1" t="s">
        <v>27</v>
      </c>
      <c r="B230" s="1" t="s">
        <v>45</v>
      </c>
      <c r="C230" s="1" t="s">
        <v>19</v>
      </c>
      <c r="D230" s="1">
        <v>84</v>
      </c>
      <c r="E230" s="1">
        <v>119</v>
      </c>
      <c r="F230" s="1">
        <v>101</v>
      </c>
      <c r="G230" s="1">
        <v>132</v>
      </c>
      <c r="H230" s="1">
        <f t="shared" si="3"/>
        <v>109</v>
      </c>
    </row>
    <row r="231" spans="1:8" x14ac:dyDescent="0.2">
      <c r="A231" s="1" t="s">
        <v>27</v>
      </c>
      <c r="B231" s="1" t="s">
        <v>45</v>
      </c>
      <c r="C231" s="1" t="s">
        <v>20</v>
      </c>
      <c r="D231" s="1">
        <v>80</v>
      </c>
      <c r="E231" s="1">
        <v>111</v>
      </c>
      <c r="F231" s="1">
        <v>95</v>
      </c>
      <c r="G231" s="1">
        <v>122</v>
      </c>
      <c r="H231" s="1">
        <f t="shared" si="3"/>
        <v>102</v>
      </c>
    </row>
    <row r="232" spans="1:8" x14ac:dyDescent="0.2">
      <c r="A232" s="1" t="s">
        <v>27</v>
      </c>
      <c r="B232" s="1" t="s">
        <v>45</v>
      </c>
      <c r="C232" s="1" t="s">
        <v>21</v>
      </c>
      <c r="D232" s="1">
        <v>81</v>
      </c>
      <c r="E232" s="1">
        <v>107</v>
      </c>
      <c r="F232" s="1">
        <v>95</v>
      </c>
      <c r="G232" s="1">
        <v>113</v>
      </c>
      <c r="H232" s="1">
        <f t="shared" si="3"/>
        <v>99</v>
      </c>
    </row>
    <row r="233" spans="1:8" x14ac:dyDescent="0.2">
      <c r="A233" s="1" t="s">
        <v>27</v>
      </c>
      <c r="B233" s="1" t="s">
        <v>45</v>
      </c>
      <c r="C233" s="1" t="s">
        <v>22</v>
      </c>
      <c r="D233" s="1">
        <v>65</v>
      </c>
      <c r="E233" s="1">
        <v>78</v>
      </c>
      <c r="F233" s="1">
        <v>73</v>
      </c>
      <c r="G233" s="1">
        <v>78</v>
      </c>
      <c r="H233" s="1">
        <f t="shared" si="3"/>
        <v>73.5</v>
      </c>
    </row>
    <row r="234" spans="1:8" x14ac:dyDescent="0.2">
      <c r="A234" s="1" t="s">
        <v>27</v>
      </c>
      <c r="B234" s="1" t="s">
        <v>45</v>
      </c>
      <c r="C234" s="1" t="s">
        <v>23</v>
      </c>
      <c r="D234" s="1">
        <v>44</v>
      </c>
      <c r="E234" s="1">
        <v>48</v>
      </c>
      <c r="F234" s="1">
        <v>47</v>
      </c>
      <c r="G234" s="1">
        <v>46</v>
      </c>
      <c r="H234" s="1">
        <f t="shared" si="3"/>
        <v>46.25</v>
      </c>
    </row>
    <row r="235" spans="1:8" x14ac:dyDescent="0.2">
      <c r="A235" s="1" t="s">
        <v>27</v>
      </c>
      <c r="B235" s="1" t="s">
        <v>45</v>
      </c>
      <c r="C235" s="1" t="s">
        <v>24</v>
      </c>
      <c r="D235" s="1">
        <v>26</v>
      </c>
      <c r="E235" s="1">
        <v>25</v>
      </c>
      <c r="F235" s="1">
        <v>26</v>
      </c>
      <c r="G235" s="1">
        <v>23</v>
      </c>
      <c r="H235" s="1">
        <f t="shared" si="3"/>
        <v>25</v>
      </c>
    </row>
    <row r="236" spans="1:8" x14ac:dyDescent="0.2">
      <c r="A236" s="1" t="s">
        <v>27</v>
      </c>
      <c r="B236" s="1" t="s">
        <v>45</v>
      </c>
      <c r="C236" s="1" t="s">
        <v>25</v>
      </c>
      <c r="D236" s="1">
        <v>13</v>
      </c>
      <c r="E236" s="1">
        <v>12</v>
      </c>
      <c r="F236" s="1">
        <v>13</v>
      </c>
      <c r="G236" s="1">
        <v>11</v>
      </c>
      <c r="H236" s="1">
        <f t="shared" si="3"/>
        <v>12.25</v>
      </c>
    </row>
    <row r="237" spans="1:8" x14ac:dyDescent="0.2">
      <c r="A237" s="1" t="s">
        <v>27</v>
      </c>
      <c r="B237" s="1" t="s">
        <v>45</v>
      </c>
      <c r="C237" s="1" t="s">
        <v>26</v>
      </c>
      <c r="D237" s="1">
        <v>766</v>
      </c>
      <c r="E237" s="1">
        <v>939</v>
      </c>
      <c r="F237" s="1">
        <v>863</v>
      </c>
      <c r="G237" s="1">
        <v>966</v>
      </c>
      <c r="H237" s="1">
        <f t="shared" si="3"/>
        <v>883.5</v>
      </c>
    </row>
    <row r="238" spans="1:8" x14ac:dyDescent="0.2">
      <c r="A238" s="1" t="s">
        <v>27</v>
      </c>
      <c r="B238" s="1" t="s">
        <v>46</v>
      </c>
      <c r="C238" s="1" t="s">
        <v>14</v>
      </c>
      <c r="D238" s="1">
        <v>30</v>
      </c>
      <c r="E238" s="1">
        <v>29</v>
      </c>
      <c r="F238" s="1">
        <v>30</v>
      </c>
      <c r="G238" s="1">
        <v>25</v>
      </c>
      <c r="H238" s="1">
        <f t="shared" si="3"/>
        <v>28.5</v>
      </c>
    </row>
    <row r="239" spans="1:8" x14ac:dyDescent="0.2">
      <c r="A239" s="1" t="s">
        <v>27</v>
      </c>
      <c r="B239" s="1" t="s">
        <v>46</v>
      </c>
      <c r="C239" s="1" t="s">
        <v>15</v>
      </c>
      <c r="D239" s="1">
        <v>59</v>
      </c>
      <c r="E239" s="1">
        <v>59</v>
      </c>
      <c r="F239" s="1">
        <v>61</v>
      </c>
      <c r="G239" s="1">
        <v>55</v>
      </c>
      <c r="H239" s="1">
        <f t="shared" si="3"/>
        <v>58.5</v>
      </c>
    </row>
    <row r="240" spans="1:8" x14ac:dyDescent="0.2">
      <c r="A240" s="1" t="s">
        <v>27</v>
      </c>
      <c r="B240" s="1" t="s">
        <v>46</v>
      </c>
      <c r="C240" s="1" t="s">
        <v>16</v>
      </c>
      <c r="D240" s="1">
        <v>88</v>
      </c>
      <c r="E240" s="1">
        <v>99</v>
      </c>
      <c r="F240" s="1">
        <v>96</v>
      </c>
      <c r="G240" s="1">
        <v>96</v>
      </c>
      <c r="H240" s="1">
        <f t="shared" si="3"/>
        <v>94.75</v>
      </c>
    </row>
    <row r="241" spans="1:8" x14ac:dyDescent="0.2">
      <c r="A241" s="1" t="s">
        <v>27</v>
      </c>
      <c r="B241" s="1" t="s">
        <v>46</v>
      </c>
      <c r="C241" s="1" t="s">
        <v>17</v>
      </c>
      <c r="D241" s="1">
        <v>88</v>
      </c>
      <c r="E241" s="1">
        <v>115</v>
      </c>
      <c r="F241" s="1">
        <v>104</v>
      </c>
      <c r="G241" s="1">
        <v>119</v>
      </c>
      <c r="H241" s="1">
        <f t="shared" si="3"/>
        <v>106.5</v>
      </c>
    </row>
    <row r="242" spans="1:8" x14ac:dyDescent="0.2">
      <c r="A242" s="1" t="s">
        <v>27</v>
      </c>
      <c r="B242" s="1" t="s">
        <v>46</v>
      </c>
      <c r="C242" s="1" t="s">
        <v>18</v>
      </c>
      <c r="D242" s="1">
        <v>81</v>
      </c>
      <c r="E242" s="1">
        <v>115</v>
      </c>
      <c r="F242" s="1">
        <v>100</v>
      </c>
      <c r="G242" s="1">
        <v>126</v>
      </c>
      <c r="H242" s="1">
        <f t="shared" si="3"/>
        <v>105.5</v>
      </c>
    </row>
    <row r="243" spans="1:8" x14ac:dyDescent="0.2">
      <c r="A243" s="1" t="s">
        <v>27</v>
      </c>
      <c r="B243" s="1" t="s">
        <v>46</v>
      </c>
      <c r="C243" s="1" t="s">
        <v>19</v>
      </c>
      <c r="D243" s="1">
        <v>78</v>
      </c>
      <c r="E243" s="1">
        <v>114</v>
      </c>
      <c r="F243" s="1">
        <v>97</v>
      </c>
      <c r="G243" s="1">
        <v>126</v>
      </c>
      <c r="H243" s="1">
        <f t="shared" si="3"/>
        <v>103.75</v>
      </c>
    </row>
    <row r="244" spans="1:8" x14ac:dyDescent="0.2">
      <c r="A244" s="1" t="s">
        <v>27</v>
      </c>
      <c r="B244" s="1" t="s">
        <v>46</v>
      </c>
      <c r="C244" s="1" t="s">
        <v>20</v>
      </c>
      <c r="D244" s="1">
        <v>75</v>
      </c>
      <c r="E244" s="1">
        <v>107</v>
      </c>
      <c r="F244" s="1">
        <v>92</v>
      </c>
      <c r="G244" s="1">
        <v>118</v>
      </c>
      <c r="H244" s="1">
        <f t="shared" si="3"/>
        <v>98</v>
      </c>
    </row>
    <row r="245" spans="1:8" x14ac:dyDescent="0.2">
      <c r="A245" s="1" t="s">
        <v>27</v>
      </c>
      <c r="B245" s="1" t="s">
        <v>46</v>
      </c>
      <c r="C245" s="1" t="s">
        <v>21</v>
      </c>
      <c r="D245" s="1">
        <v>80</v>
      </c>
      <c r="E245" s="1">
        <v>107</v>
      </c>
      <c r="F245" s="1">
        <v>95</v>
      </c>
      <c r="G245" s="1">
        <v>113</v>
      </c>
      <c r="H245" s="1">
        <f t="shared" si="3"/>
        <v>98.75</v>
      </c>
    </row>
    <row r="246" spans="1:8" x14ac:dyDescent="0.2">
      <c r="A246" s="1" t="s">
        <v>27</v>
      </c>
      <c r="B246" s="1" t="s">
        <v>46</v>
      </c>
      <c r="C246" s="1" t="s">
        <v>22</v>
      </c>
      <c r="D246" s="1">
        <v>64</v>
      </c>
      <c r="E246" s="1">
        <v>78</v>
      </c>
      <c r="F246" s="1">
        <v>73</v>
      </c>
      <c r="G246" s="1">
        <v>78</v>
      </c>
      <c r="H246" s="1">
        <f t="shared" si="3"/>
        <v>73.25</v>
      </c>
    </row>
    <row r="247" spans="1:8" x14ac:dyDescent="0.2">
      <c r="A247" s="1" t="s">
        <v>27</v>
      </c>
      <c r="B247" s="1" t="s">
        <v>46</v>
      </c>
      <c r="C247" s="1" t="s">
        <v>23</v>
      </c>
      <c r="D247" s="1">
        <v>42</v>
      </c>
      <c r="E247" s="1">
        <v>46</v>
      </c>
      <c r="F247" s="1">
        <v>46</v>
      </c>
      <c r="G247" s="1">
        <v>45</v>
      </c>
      <c r="H247" s="1">
        <f t="shared" si="3"/>
        <v>44.75</v>
      </c>
    </row>
    <row r="248" spans="1:8" x14ac:dyDescent="0.2">
      <c r="A248" s="1" t="s">
        <v>27</v>
      </c>
      <c r="B248" s="1" t="s">
        <v>46</v>
      </c>
      <c r="C248" s="1" t="s">
        <v>24</v>
      </c>
      <c r="D248" s="1">
        <v>29</v>
      </c>
      <c r="E248" s="1">
        <v>29</v>
      </c>
      <c r="F248" s="1">
        <v>30</v>
      </c>
      <c r="G248" s="1">
        <v>26</v>
      </c>
      <c r="H248" s="1">
        <f t="shared" si="3"/>
        <v>28.5</v>
      </c>
    </row>
    <row r="249" spans="1:8" x14ac:dyDescent="0.2">
      <c r="A249" s="1" t="s">
        <v>27</v>
      </c>
      <c r="B249" s="1" t="s">
        <v>46</v>
      </c>
      <c r="C249" s="1" t="s">
        <v>25</v>
      </c>
      <c r="D249" s="1">
        <v>17</v>
      </c>
      <c r="E249" s="1">
        <v>16</v>
      </c>
      <c r="F249" s="1">
        <v>17</v>
      </c>
      <c r="G249" s="1">
        <v>14</v>
      </c>
      <c r="H249" s="1">
        <f t="shared" si="3"/>
        <v>16</v>
      </c>
    </row>
    <row r="250" spans="1:8" x14ac:dyDescent="0.2">
      <c r="A250" s="1" t="s">
        <v>27</v>
      </c>
      <c r="B250" s="1" t="s">
        <v>46</v>
      </c>
      <c r="C250" s="1" t="s">
        <v>26</v>
      </c>
      <c r="D250" s="1">
        <v>731</v>
      </c>
      <c r="E250" s="1">
        <v>914</v>
      </c>
      <c r="F250" s="1">
        <v>841</v>
      </c>
      <c r="G250" s="1">
        <v>940</v>
      </c>
      <c r="H250" s="1">
        <f t="shared" si="3"/>
        <v>856.5</v>
      </c>
    </row>
    <row r="251" spans="1:8" x14ac:dyDescent="0.2">
      <c r="A251" s="1" t="s">
        <v>27</v>
      </c>
      <c r="B251" s="1" t="s">
        <v>47</v>
      </c>
      <c r="C251" s="1" t="s">
        <v>14</v>
      </c>
      <c r="D251" s="1">
        <v>31</v>
      </c>
      <c r="E251" s="1">
        <v>30</v>
      </c>
      <c r="F251" s="1">
        <v>31</v>
      </c>
      <c r="G251" s="1">
        <v>26</v>
      </c>
      <c r="H251" s="1">
        <f t="shared" si="3"/>
        <v>29.5</v>
      </c>
    </row>
    <row r="252" spans="1:8" x14ac:dyDescent="0.2">
      <c r="A252" s="1" t="s">
        <v>27</v>
      </c>
      <c r="B252" s="1" t="s">
        <v>47</v>
      </c>
      <c r="C252" s="1" t="s">
        <v>15</v>
      </c>
      <c r="D252" s="1">
        <v>63</v>
      </c>
      <c r="E252" s="1">
        <v>63</v>
      </c>
      <c r="F252" s="1">
        <v>65</v>
      </c>
      <c r="G252" s="1">
        <v>58</v>
      </c>
      <c r="H252" s="1">
        <f t="shared" si="3"/>
        <v>62.25</v>
      </c>
    </row>
    <row r="253" spans="1:8" x14ac:dyDescent="0.2">
      <c r="A253" s="1" t="s">
        <v>27</v>
      </c>
      <c r="B253" s="1" t="s">
        <v>47</v>
      </c>
      <c r="C253" s="1" t="s">
        <v>16</v>
      </c>
      <c r="D253" s="1">
        <v>97</v>
      </c>
      <c r="E253" s="1">
        <v>108</v>
      </c>
      <c r="F253" s="1">
        <v>105</v>
      </c>
      <c r="G253" s="1">
        <v>104</v>
      </c>
      <c r="H253" s="1">
        <f t="shared" si="3"/>
        <v>103.5</v>
      </c>
    </row>
    <row r="254" spans="1:8" x14ac:dyDescent="0.2">
      <c r="A254" s="1" t="s">
        <v>27</v>
      </c>
      <c r="B254" s="1" t="s">
        <v>47</v>
      </c>
      <c r="C254" s="1" t="s">
        <v>17</v>
      </c>
      <c r="D254" s="1">
        <v>97</v>
      </c>
      <c r="E254" s="1">
        <v>123</v>
      </c>
      <c r="F254" s="1">
        <v>112</v>
      </c>
      <c r="G254" s="1">
        <v>127</v>
      </c>
      <c r="H254" s="1">
        <f t="shared" si="3"/>
        <v>114.75</v>
      </c>
    </row>
    <row r="255" spans="1:8" x14ac:dyDescent="0.2">
      <c r="A255" s="1" t="s">
        <v>27</v>
      </c>
      <c r="B255" s="1" t="s">
        <v>47</v>
      </c>
      <c r="C255" s="1" t="s">
        <v>18</v>
      </c>
      <c r="D255" s="1">
        <v>84</v>
      </c>
      <c r="E255" s="1">
        <v>119</v>
      </c>
      <c r="F255" s="1">
        <v>103</v>
      </c>
      <c r="G255" s="1">
        <v>129</v>
      </c>
      <c r="H255" s="1">
        <f t="shared" si="3"/>
        <v>108.75</v>
      </c>
    </row>
    <row r="256" spans="1:8" x14ac:dyDescent="0.2">
      <c r="A256" s="1" t="s">
        <v>27</v>
      </c>
      <c r="B256" s="1" t="s">
        <v>47</v>
      </c>
      <c r="C256" s="1" t="s">
        <v>19</v>
      </c>
      <c r="D256" s="1">
        <v>80</v>
      </c>
      <c r="E256" s="1">
        <v>116</v>
      </c>
      <c r="F256" s="1">
        <v>99</v>
      </c>
      <c r="G256" s="1">
        <v>128</v>
      </c>
      <c r="H256" s="1">
        <f t="shared" si="3"/>
        <v>105.75</v>
      </c>
    </row>
    <row r="257" spans="1:8" x14ac:dyDescent="0.2">
      <c r="A257" s="1" t="s">
        <v>27</v>
      </c>
      <c r="B257" s="1" t="s">
        <v>47</v>
      </c>
      <c r="C257" s="1" t="s">
        <v>20</v>
      </c>
      <c r="D257" s="1">
        <v>77</v>
      </c>
      <c r="E257" s="1">
        <v>111</v>
      </c>
      <c r="F257" s="1">
        <v>95</v>
      </c>
      <c r="G257" s="1">
        <v>122</v>
      </c>
      <c r="H257" s="1">
        <f t="shared" si="3"/>
        <v>101.25</v>
      </c>
    </row>
    <row r="258" spans="1:8" x14ac:dyDescent="0.2">
      <c r="A258" s="1" t="s">
        <v>27</v>
      </c>
      <c r="B258" s="1" t="s">
        <v>47</v>
      </c>
      <c r="C258" s="1" t="s">
        <v>21</v>
      </c>
      <c r="D258" s="1">
        <v>81</v>
      </c>
      <c r="E258" s="1">
        <v>110</v>
      </c>
      <c r="F258" s="1">
        <v>98</v>
      </c>
      <c r="G258" s="1">
        <v>116</v>
      </c>
      <c r="H258" s="1">
        <f t="shared" si="3"/>
        <v>101.25</v>
      </c>
    </row>
    <row r="259" spans="1:8" x14ac:dyDescent="0.2">
      <c r="A259" s="1" t="s">
        <v>27</v>
      </c>
      <c r="B259" s="1" t="s">
        <v>47</v>
      </c>
      <c r="C259" s="1" t="s">
        <v>22</v>
      </c>
      <c r="D259" s="1">
        <v>68</v>
      </c>
      <c r="E259" s="1">
        <v>83</v>
      </c>
      <c r="F259" s="1">
        <v>78</v>
      </c>
      <c r="G259" s="1">
        <v>83</v>
      </c>
      <c r="H259" s="1">
        <f t="shared" si="3"/>
        <v>78</v>
      </c>
    </row>
    <row r="260" spans="1:8" x14ac:dyDescent="0.2">
      <c r="A260" s="1" t="s">
        <v>27</v>
      </c>
      <c r="B260" s="1" t="s">
        <v>47</v>
      </c>
      <c r="C260" s="1" t="s">
        <v>23</v>
      </c>
      <c r="D260" s="1">
        <v>49</v>
      </c>
      <c r="E260" s="1">
        <v>53</v>
      </c>
      <c r="F260" s="1">
        <v>53</v>
      </c>
      <c r="G260" s="1">
        <v>51</v>
      </c>
      <c r="H260" s="1">
        <f t="shared" si="3"/>
        <v>51.5</v>
      </c>
    </row>
    <row r="261" spans="1:8" x14ac:dyDescent="0.2">
      <c r="A261" s="1" t="s">
        <v>27</v>
      </c>
      <c r="B261" s="1" t="s">
        <v>47</v>
      </c>
      <c r="C261" s="1" t="s">
        <v>24</v>
      </c>
      <c r="D261" s="1">
        <v>30</v>
      </c>
      <c r="E261" s="1">
        <v>30</v>
      </c>
      <c r="F261" s="1">
        <v>31</v>
      </c>
      <c r="G261" s="1">
        <v>27</v>
      </c>
      <c r="H261" s="1">
        <f t="shared" ref="H261:H302" si="4">AVERAGE(D261:G261)</f>
        <v>29.5</v>
      </c>
    </row>
    <row r="262" spans="1:8" x14ac:dyDescent="0.2">
      <c r="A262" s="1" t="s">
        <v>27</v>
      </c>
      <c r="B262" s="1" t="s">
        <v>47</v>
      </c>
      <c r="C262" s="1" t="s">
        <v>25</v>
      </c>
      <c r="D262" s="1">
        <v>17</v>
      </c>
      <c r="E262" s="1">
        <v>16</v>
      </c>
      <c r="F262" s="1">
        <v>17</v>
      </c>
      <c r="G262" s="1">
        <v>14</v>
      </c>
      <c r="H262" s="1">
        <f t="shared" si="4"/>
        <v>16</v>
      </c>
    </row>
    <row r="263" spans="1:8" x14ac:dyDescent="0.2">
      <c r="A263" s="1" t="s">
        <v>27</v>
      </c>
      <c r="B263" s="1" t="s">
        <v>47</v>
      </c>
      <c r="C263" s="1" t="s">
        <v>26</v>
      </c>
      <c r="D263" s="1">
        <v>774</v>
      </c>
      <c r="E263" s="1">
        <v>961</v>
      </c>
      <c r="F263" s="1">
        <v>887</v>
      </c>
      <c r="G263" s="1">
        <v>985</v>
      </c>
      <c r="H263" s="1">
        <f t="shared" si="4"/>
        <v>901.75</v>
      </c>
    </row>
    <row r="264" spans="1:8" x14ac:dyDescent="0.2">
      <c r="A264" s="1" t="s">
        <v>27</v>
      </c>
      <c r="B264" s="1" t="s">
        <v>48</v>
      </c>
      <c r="C264" s="1" t="s">
        <v>14</v>
      </c>
      <c r="D264" s="1">
        <v>38</v>
      </c>
      <c r="E264" s="1">
        <v>36</v>
      </c>
      <c r="F264" s="1">
        <v>38</v>
      </c>
      <c r="G264" s="1">
        <v>32</v>
      </c>
      <c r="H264" s="1">
        <f t="shared" si="4"/>
        <v>36</v>
      </c>
    </row>
    <row r="265" spans="1:8" x14ac:dyDescent="0.2">
      <c r="A265" s="1" t="s">
        <v>27</v>
      </c>
      <c r="B265" s="1" t="s">
        <v>48</v>
      </c>
      <c r="C265" s="1" t="s">
        <v>15</v>
      </c>
      <c r="D265" s="1">
        <v>68</v>
      </c>
      <c r="E265" s="1">
        <v>68</v>
      </c>
      <c r="F265" s="1">
        <v>70</v>
      </c>
      <c r="G265" s="1">
        <v>62</v>
      </c>
      <c r="H265" s="1">
        <f t="shared" si="4"/>
        <v>67</v>
      </c>
    </row>
    <row r="266" spans="1:8" x14ac:dyDescent="0.2">
      <c r="A266" s="1" t="s">
        <v>27</v>
      </c>
      <c r="B266" s="1" t="s">
        <v>48</v>
      </c>
      <c r="C266" s="1" t="s">
        <v>16</v>
      </c>
      <c r="D266" s="1">
        <v>105</v>
      </c>
      <c r="E266" s="1">
        <v>115</v>
      </c>
      <c r="F266" s="1">
        <v>113</v>
      </c>
      <c r="G266" s="1">
        <v>110</v>
      </c>
      <c r="H266" s="1">
        <f t="shared" si="4"/>
        <v>110.75</v>
      </c>
    </row>
    <row r="267" spans="1:8" x14ac:dyDescent="0.2">
      <c r="A267" s="1" t="s">
        <v>27</v>
      </c>
      <c r="B267" s="1" t="s">
        <v>48</v>
      </c>
      <c r="C267" s="1" t="s">
        <v>17</v>
      </c>
      <c r="D267" s="1">
        <v>102</v>
      </c>
      <c r="E267" s="1">
        <v>127</v>
      </c>
      <c r="F267" s="1">
        <v>117</v>
      </c>
      <c r="G267" s="1">
        <v>129</v>
      </c>
      <c r="H267" s="1">
        <f t="shared" si="4"/>
        <v>118.75</v>
      </c>
    </row>
    <row r="268" spans="1:8" x14ac:dyDescent="0.2">
      <c r="A268" s="1" t="s">
        <v>27</v>
      </c>
      <c r="B268" s="1" t="s">
        <v>48</v>
      </c>
      <c r="C268" s="1" t="s">
        <v>18</v>
      </c>
      <c r="D268" s="1">
        <v>88</v>
      </c>
      <c r="E268" s="1">
        <v>124</v>
      </c>
      <c r="F268" s="1">
        <v>108</v>
      </c>
      <c r="G268" s="1">
        <v>134</v>
      </c>
      <c r="H268" s="1">
        <f t="shared" si="4"/>
        <v>113.5</v>
      </c>
    </row>
    <row r="269" spans="1:8" x14ac:dyDescent="0.2">
      <c r="A269" s="1" t="s">
        <v>27</v>
      </c>
      <c r="B269" s="1" t="s">
        <v>48</v>
      </c>
      <c r="C269" s="1" t="s">
        <v>19</v>
      </c>
      <c r="D269" s="1">
        <v>79</v>
      </c>
      <c r="E269" s="1">
        <v>116</v>
      </c>
      <c r="F269" s="1">
        <v>98</v>
      </c>
      <c r="G269" s="1">
        <v>128</v>
      </c>
      <c r="H269" s="1">
        <f t="shared" si="4"/>
        <v>105.25</v>
      </c>
    </row>
    <row r="270" spans="1:8" x14ac:dyDescent="0.2">
      <c r="A270" s="1" t="s">
        <v>27</v>
      </c>
      <c r="B270" s="1" t="s">
        <v>48</v>
      </c>
      <c r="C270" s="1" t="s">
        <v>20</v>
      </c>
      <c r="D270" s="1">
        <v>78</v>
      </c>
      <c r="E270" s="1">
        <v>113</v>
      </c>
      <c r="F270" s="1">
        <v>97</v>
      </c>
      <c r="G270" s="1">
        <v>124</v>
      </c>
      <c r="H270" s="1">
        <f t="shared" si="4"/>
        <v>103</v>
      </c>
    </row>
    <row r="271" spans="1:8" x14ac:dyDescent="0.2">
      <c r="A271" s="1" t="s">
        <v>27</v>
      </c>
      <c r="B271" s="1" t="s">
        <v>48</v>
      </c>
      <c r="C271" s="1" t="s">
        <v>21</v>
      </c>
      <c r="D271" s="1">
        <v>85</v>
      </c>
      <c r="E271" s="1">
        <v>113</v>
      </c>
      <c r="F271" s="1">
        <v>101</v>
      </c>
      <c r="G271" s="1">
        <v>120</v>
      </c>
      <c r="H271" s="1">
        <f t="shared" si="4"/>
        <v>104.75</v>
      </c>
    </row>
    <row r="272" spans="1:8" x14ac:dyDescent="0.2">
      <c r="A272" s="1" t="s">
        <v>27</v>
      </c>
      <c r="B272" s="1" t="s">
        <v>48</v>
      </c>
      <c r="C272" s="1" t="s">
        <v>22</v>
      </c>
      <c r="D272" s="1">
        <v>74</v>
      </c>
      <c r="E272" s="1">
        <v>87</v>
      </c>
      <c r="F272" s="1">
        <v>82</v>
      </c>
      <c r="G272" s="1">
        <v>88</v>
      </c>
      <c r="H272" s="1">
        <f t="shared" si="4"/>
        <v>82.75</v>
      </c>
    </row>
    <row r="273" spans="1:8" x14ac:dyDescent="0.2">
      <c r="A273" s="1" t="s">
        <v>27</v>
      </c>
      <c r="B273" s="1" t="s">
        <v>48</v>
      </c>
      <c r="C273" s="1" t="s">
        <v>23</v>
      </c>
      <c r="D273" s="1">
        <v>60</v>
      </c>
      <c r="E273" s="1">
        <v>63</v>
      </c>
      <c r="F273" s="1">
        <v>63</v>
      </c>
      <c r="G273" s="1">
        <v>60</v>
      </c>
      <c r="H273" s="1">
        <f t="shared" si="4"/>
        <v>61.5</v>
      </c>
    </row>
    <row r="274" spans="1:8" x14ac:dyDescent="0.2">
      <c r="A274" s="1" t="s">
        <v>27</v>
      </c>
      <c r="B274" s="1" t="s">
        <v>48</v>
      </c>
      <c r="C274" s="1" t="s">
        <v>24</v>
      </c>
      <c r="D274" s="1">
        <v>37</v>
      </c>
      <c r="E274" s="1">
        <v>36</v>
      </c>
      <c r="F274" s="1">
        <v>37</v>
      </c>
      <c r="G274" s="1">
        <v>32</v>
      </c>
      <c r="H274" s="1">
        <f t="shared" si="4"/>
        <v>35.5</v>
      </c>
    </row>
    <row r="275" spans="1:8" x14ac:dyDescent="0.2">
      <c r="A275" s="1" t="s">
        <v>27</v>
      </c>
      <c r="B275" s="1" t="s">
        <v>48</v>
      </c>
      <c r="C275" s="1" t="s">
        <v>25</v>
      </c>
      <c r="D275" s="1">
        <v>25</v>
      </c>
      <c r="E275" s="1">
        <v>23</v>
      </c>
      <c r="F275" s="1">
        <v>24</v>
      </c>
      <c r="G275" s="1">
        <v>20</v>
      </c>
      <c r="H275" s="1">
        <f t="shared" si="4"/>
        <v>23</v>
      </c>
    </row>
    <row r="276" spans="1:8" x14ac:dyDescent="0.2">
      <c r="A276" s="1" t="s">
        <v>27</v>
      </c>
      <c r="B276" s="1" t="s">
        <v>48</v>
      </c>
      <c r="C276" s="1" t="s">
        <v>26</v>
      </c>
      <c r="D276" s="1">
        <v>838</v>
      </c>
      <c r="E276" s="1">
        <v>1021</v>
      </c>
      <c r="F276" s="1">
        <v>949</v>
      </c>
      <c r="G276" s="1">
        <v>1038</v>
      </c>
      <c r="H276" s="1">
        <f t="shared" si="4"/>
        <v>961.5</v>
      </c>
    </row>
    <row r="277" spans="1:8" x14ac:dyDescent="0.2">
      <c r="A277" s="1" t="s">
        <v>27</v>
      </c>
      <c r="B277" s="1" t="s">
        <v>49</v>
      </c>
      <c r="C277" s="1" t="s">
        <v>14</v>
      </c>
      <c r="D277" s="1">
        <v>26</v>
      </c>
      <c r="E277" s="1">
        <v>24</v>
      </c>
      <c r="F277" s="1">
        <v>26</v>
      </c>
      <c r="G277" s="1">
        <v>22</v>
      </c>
      <c r="H277" s="1">
        <f t="shared" si="4"/>
        <v>24.5</v>
      </c>
    </row>
    <row r="278" spans="1:8" x14ac:dyDescent="0.2">
      <c r="A278" s="1" t="s">
        <v>27</v>
      </c>
      <c r="B278" s="1" t="s">
        <v>49</v>
      </c>
      <c r="C278" s="1" t="s">
        <v>15</v>
      </c>
      <c r="D278" s="1">
        <v>60</v>
      </c>
      <c r="E278" s="1">
        <v>60</v>
      </c>
      <c r="F278" s="1">
        <v>62</v>
      </c>
      <c r="G278" s="1">
        <v>55</v>
      </c>
      <c r="H278" s="1">
        <f t="shared" si="4"/>
        <v>59.25</v>
      </c>
    </row>
    <row r="279" spans="1:8" x14ac:dyDescent="0.2">
      <c r="A279" s="1" t="s">
        <v>27</v>
      </c>
      <c r="B279" s="1" t="s">
        <v>49</v>
      </c>
      <c r="C279" s="1" t="s">
        <v>16</v>
      </c>
      <c r="D279" s="1">
        <v>98</v>
      </c>
      <c r="E279" s="1">
        <v>107</v>
      </c>
      <c r="F279" s="1">
        <v>105</v>
      </c>
      <c r="G279" s="1">
        <v>104</v>
      </c>
      <c r="H279" s="1">
        <f t="shared" si="4"/>
        <v>103.5</v>
      </c>
    </row>
    <row r="280" spans="1:8" x14ac:dyDescent="0.2">
      <c r="A280" s="1" t="s">
        <v>27</v>
      </c>
      <c r="B280" s="1" t="s">
        <v>49</v>
      </c>
      <c r="C280" s="1" t="s">
        <v>17</v>
      </c>
      <c r="D280" s="1">
        <v>98</v>
      </c>
      <c r="E280" s="1">
        <v>123</v>
      </c>
      <c r="F280" s="1">
        <v>112</v>
      </c>
      <c r="G280" s="1">
        <v>127</v>
      </c>
      <c r="H280" s="1">
        <f t="shared" si="4"/>
        <v>115</v>
      </c>
    </row>
    <row r="281" spans="1:8" x14ac:dyDescent="0.2">
      <c r="A281" s="1" t="s">
        <v>27</v>
      </c>
      <c r="B281" s="1" t="s">
        <v>49</v>
      </c>
      <c r="C281" s="1" t="s">
        <v>18</v>
      </c>
      <c r="D281" s="1">
        <v>86</v>
      </c>
      <c r="E281" s="1">
        <v>120</v>
      </c>
      <c r="F281" s="1">
        <v>103</v>
      </c>
      <c r="G281" s="1">
        <v>131</v>
      </c>
      <c r="H281" s="1">
        <f t="shared" si="4"/>
        <v>110</v>
      </c>
    </row>
    <row r="282" spans="1:8" x14ac:dyDescent="0.2">
      <c r="A282" s="1" t="s">
        <v>27</v>
      </c>
      <c r="B282" s="1" t="s">
        <v>49</v>
      </c>
      <c r="C282" s="1" t="s">
        <v>19</v>
      </c>
      <c r="D282" s="1">
        <v>83</v>
      </c>
      <c r="E282" s="1">
        <v>118</v>
      </c>
      <c r="F282" s="1">
        <v>100</v>
      </c>
      <c r="G282" s="1">
        <v>131</v>
      </c>
      <c r="H282" s="1">
        <f t="shared" si="4"/>
        <v>108</v>
      </c>
    </row>
    <row r="283" spans="1:8" x14ac:dyDescent="0.2">
      <c r="A283" s="1" t="s">
        <v>27</v>
      </c>
      <c r="B283" s="1" t="s">
        <v>49</v>
      </c>
      <c r="C283" s="1" t="s">
        <v>20</v>
      </c>
      <c r="D283" s="1">
        <v>80</v>
      </c>
      <c r="E283" s="1">
        <v>111</v>
      </c>
      <c r="F283" s="1">
        <v>95</v>
      </c>
      <c r="G283" s="1">
        <v>122</v>
      </c>
      <c r="H283" s="1">
        <f t="shared" si="4"/>
        <v>102</v>
      </c>
    </row>
    <row r="284" spans="1:8" x14ac:dyDescent="0.2">
      <c r="A284" s="1" t="s">
        <v>27</v>
      </c>
      <c r="B284" s="1" t="s">
        <v>49</v>
      </c>
      <c r="C284" s="1" t="s">
        <v>21</v>
      </c>
      <c r="D284" s="1">
        <v>82</v>
      </c>
      <c r="E284" s="1">
        <v>107</v>
      </c>
      <c r="F284" s="1">
        <v>95</v>
      </c>
      <c r="G284" s="1">
        <v>113</v>
      </c>
      <c r="H284" s="1">
        <f t="shared" si="4"/>
        <v>99.25</v>
      </c>
    </row>
    <row r="285" spans="1:8" x14ac:dyDescent="0.2">
      <c r="A285" s="1" t="s">
        <v>27</v>
      </c>
      <c r="B285" s="1" t="s">
        <v>49</v>
      </c>
      <c r="C285" s="1" t="s">
        <v>22</v>
      </c>
      <c r="D285" s="1">
        <v>65</v>
      </c>
      <c r="E285" s="1">
        <v>78</v>
      </c>
      <c r="F285" s="1">
        <v>73</v>
      </c>
      <c r="G285" s="1">
        <v>79</v>
      </c>
      <c r="H285" s="1">
        <f t="shared" si="4"/>
        <v>73.75</v>
      </c>
    </row>
    <row r="286" spans="1:8" x14ac:dyDescent="0.2">
      <c r="A286" s="1" t="s">
        <v>27</v>
      </c>
      <c r="B286" s="1" t="s">
        <v>49</v>
      </c>
      <c r="C286" s="1" t="s">
        <v>23</v>
      </c>
      <c r="D286" s="1">
        <v>43</v>
      </c>
      <c r="E286" s="1">
        <v>47</v>
      </c>
      <c r="F286" s="1">
        <v>47</v>
      </c>
      <c r="G286" s="1">
        <v>45</v>
      </c>
      <c r="H286" s="1">
        <f t="shared" si="4"/>
        <v>45.5</v>
      </c>
    </row>
    <row r="287" spans="1:8" x14ac:dyDescent="0.2">
      <c r="A287" s="1" t="s">
        <v>27</v>
      </c>
      <c r="B287" s="1" t="s">
        <v>49</v>
      </c>
      <c r="C287" s="1" t="s">
        <v>24</v>
      </c>
      <c r="D287" s="1">
        <v>26</v>
      </c>
      <c r="E287" s="1">
        <v>26</v>
      </c>
      <c r="F287" s="1">
        <v>27</v>
      </c>
      <c r="G287" s="1">
        <v>23</v>
      </c>
      <c r="H287" s="1">
        <f t="shared" si="4"/>
        <v>25.5</v>
      </c>
    </row>
    <row r="288" spans="1:8" x14ac:dyDescent="0.2">
      <c r="A288" s="1" t="s">
        <v>27</v>
      </c>
      <c r="B288" s="1" t="s">
        <v>49</v>
      </c>
      <c r="C288" s="1" t="s">
        <v>25</v>
      </c>
      <c r="D288" s="1">
        <v>13</v>
      </c>
      <c r="E288" s="1">
        <v>12</v>
      </c>
      <c r="F288" s="1">
        <v>13</v>
      </c>
      <c r="G288" s="1">
        <v>10</v>
      </c>
      <c r="H288" s="1">
        <f t="shared" si="4"/>
        <v>12</v>
      </c>
    </row>
    <row r="289" spans="1:8" x14ac:dyDescent="0.2">
      <c r="A289" s="1" t="s">
        <v>27</v>
      </c>
      <c r="B289" s="1" t="s">
        <v>49</v>
      </c>
      <c r="C289" s="1" t="s">
        <v>26</v>
      </c>
      <c r="D289" s="1">
        <v>759</v>
      </c>
      <c r="E289" s="1">
        <v>934</v>
      </c>
      <c r="F289" s="1">
        <v>858</v>
      </c>
      <c r="G289" s="1">
        <v>962</v>
      </c>
      <c r="H289" s="1">
        <f t="shared" si="4"/>
        <v>878.25</v>
      </c>
    </row>
    <row r="290" spans="1:8" x14ac:dyDescent="0.2">
      <c r="A290" s="1" t="s">
        <v>27</v>
      </c>
      <c r="B290" s="1" t="s">
        <v>50</v>
      </c>
      <c r="C290" s="1" t="s">
        <v>14</v>
      </c>
      <c r="D290" s="1">
        <v>28</v>
      </c>
      <c r="E290" s="1">
        <v>27</v>
      </c>
      <c r="F290" s="1">
        <v>28</v>
      </c>
      <c r="G290" s="1">
        <v>23</v>
      </c>
      <c r="H290" s="1">
        <f t="shared" si="4"/>
        <v>26.5</v>
      </c>
    </row>
    <row r="291" spans="1:8" x14ac:dyDescent="0.2">
      <c r="A291" s="1" t="s">
        <v>27</v>
      </c>
      <c r="B291" s="1" t="s">
        <v>50</v>
      </c>
      <c r="C291" s="1" t="s">
        <v>15</v>
      </c>
      <c r="D291" s="1">
        <v>61</v>
      </c>
      <c r="E291" s="1">
        <v>61</v>
      </c>
      <c r="F291" s="1">
        <v>62</v>
      </c>
      <c r="G291" s="1">
        <v>56</v>
      </c>
      <c r="H291" s="1">
        <f t="shared" si="4"/>
        <v>60</v>
      </c>
    </row>
    <row r="292" spans="1:8" x14ac:dyDescent="0.2">
      <c r="A292" s="1" t="s">
        <v>27</v>
      </c>
      <c r="B292" s="1" t="s">
        <v>50</v>
      </c>
      <c r="C292" s="1" t="s">
        <v>16</v>
      </c>
      <c r="D292" s="1">
        <v>96</v>
      </c>
      <c r="E292" s="1">
        <v>105</v>
      </c>
      <c r="F292" s="1">
        <v>103</v>
      </c>
      <c r="G292" s="1">
        <v>102</v>
      </c>
      <c r="H292" s="1">
        <f t="shared" si="4"/>
        <v>101.5</v>
      </c>
    </row>
    <row r="293" spans="1:8" x14ac:dyDescent="0.2">
      <c r="A293" s="1" t="s">
        <v>27</v>
      </c>
      <c r="B293" s="1" t="s">
        <v>50</v>
      </c>
      <c r="C293" s="1" t="s">
        <v>17</v>
      </c>
      <c r="D293" s="1">
        <v>94</v>
      </c>
      <c r="E293" s="1">
        <v>119</v>
      </c>
      <c r="F293" s="1">
        <v>109</v>
      </c>
      <c r="G293" s="1">
        <v>124</v>
      </c>
      <c r="H293" s="1">
        <f t="shared" si="4"/>
        <v>111.5</v>
      </c>
    </row>
    <row r="294" spans="1:8" x14ac:dyDescent="0.2">
      <c r="A294" s="1" t="s">
        <v>27</v>
      </c>
      <c r="B294" s="1" t="s">
        <v>50</v>
      </c>
      <c r="C294" s="1" t="s">
        <v>18</v>
      </c>
      <c r="D294" s="1">
        <v>83</v>
      </c>
      <c r="E294" s="1">
        <v>116</v>
      </c>
      <c r="F294" s="1">
        <v>100</v>
      </c>
      <c r="G294" s="1">
        <v>127</v>
      </c>
      <c r="H294" s="1">
        <f t="shared" si="4"/>
        <v>106.5</v>
      </c>
    </row>
    <row r="295" spans="1:8" x14ac:dyDescent="0.2">
      <c r="A295" s="1" t="s">
        <v>27</v>
      </c>
      <c r="B295" s="1" t="s">
        <v>50</v>
      </c>
      <c r="C295" s="1" t="s">
        <v>19</v>
      </c>
      <c r="D295" s="1">
        <v>80</v>
      </c>
      <c r="E295" s="1">
        <v>115</v>
      </c>
      <c r="F295" s="1">
        <v>98</v>
      </c>
      <c r="G295" s="1">
        <v>127</v>
      </c>
      <c r="H295" s="1">
        <f t="shared" si="4"/>
        <v>105</v>
      </c>
    </row>
    <row r="296" spans="1:8" x14ac:dyDescent="0.2">
      <c r="A296" s="1" t="s">
        <v>27</v>
      </c>
      <c r="B296" s="1" t="s">
        <v>50</v>
      </c>
      <c r="C296" s="1" t="s">
        <v>20</v>
      </c>
      <c r="D296" s="1">
        <v>78</v>
      </c>
      <c r="E296" s="1">
        <v>109</v>
      </c>
      <c r="F296" s="1">
        <v>94</v>
      </c>
      <c r="G296" s="1">
        <v>120</v>
      </c>
      <c r="H296" s="1">
        <f t="shared" si="4"/>
        <v>100.25</v>
      </c>
    </row>
    <row r="297" spans="1:8" x14ac:dyDescent="0.2">
      <c r="A297" s="1" t="s">
        <v>27</v>
      </c>
      <c r="B297" s="1" t="s">
        <v>50</v>
      </c>
      <c r="C297" s="1" t="s">
        <v>21</v>
      </c>
      <c r="D297" s="1">
        <v>81</v>
      </c>
      <c r="E297" s="1">
        <v>106</v>
      </c>
      <c r="F297" s="1">
        <v>95</v>
      </c>
      <c r="G297" s="1">
        <v>112</v>
      </c>
      <c r="H297" s="1">
        <f t="shared" si="4"/>
        <v>98.5</v>
      </c>
    </row>
    <row r="298" spans="1:8" x14ac:dyDescent="0.2">
      <c r="A298" s="1" t="s">
        <v>27</v>
      </c>
      <c r="B298" s="1" t="s">
        <v>50</v>
      </c>
      <c r="C298" s="1" t="s">
        <v>22</v>
      </c>
      <c r="D298" s="1">
        <v>66</v>
      </c>
      <c r="E298" s="1">
        <v>79</v>
      </c>
      <c r="F298" s="1">
        <v>74</v>
      </c>
      <c r="G298" s="1">
        <v>79</v>
      </c>
      <c r="H298" s="1">
        <f t="shared" si="4"/>
        <v>74.5</v>
      </c>
    </row>
    <row r="299" spans="1:8" x14ac:dyDescent="0.2">
      <c r="A299" s="1" t="s">
        <v>27</v>
      </c>
      <c r="B299" s="1" t="s">
        <v>50</v>
      </c>
      <c r="C299" s="1" t="s">
        <v>23</v>
      </c>
      <c r="D299" s="1">
        <v>43</v>
      </c>
      <c r="E299" s="1">
        <v>47</v>
      </c>
      <c r="F299" s="1">
        <v>46</v>
      </c>
      <c r="G299" s="1">
        <v>45</v>
      </c>
      <c r="H299" s="1">
        <f t="shared" si="4"/>
        <v>45.25</v>
      </c>
    </row>
    <row r="300" spans="1:8" x14ac:dyDescent="0.2">
      <c r="A300" s="1" t="s">
        <v>27</v>
      </c>
      <c r="B300" s="1" t="s">
        <v>50</v>
      </c>
      <c r="C300" s="1" t="s">
        <v>24</v>
      </c>
      <c r="D300" s="1">
        <v>29</v>
      </c>
      <c r="E300" s="1">
        <v>29</v>
      </c>
      <c r="F300" s="1">
        <v>30</v>
      </c>
      <c r="G300" s="1">
        <v>25</v>
      </c>
      <c r="H300" s="1">
        <f t="shared" si="4"/>
        <v>28.25</v>
      </c>
    </row>
    <row r="301" spans="1:8" x14ac:dyDescent="0.2">
      <c r="A301" s="1" t="s">
        <v>27</v>
      </c>
      <c r="B301" s="1" t="s">
        <v>50</v>
      </c>
      <c r="C301" s="1" t="s">
        <v>25</v>
      </c>
      <c r="D301" s="1">
        <v>15</v>
      </c>
      <c r="E301" s="1">
        <v>14</v>
      </c>
      <c r="F301" s="1">
        <v>14</v>
      </c>
      <c r="G301" s="1">
        <v>12</v>
      </c>
      <c r="H301" s="1">
        <f t="shared" si="4"/>
        <v>13.75</v>
      </c>
    </row>
    <row r="302" spans="1:8" x14ac:dyDescent="0.2">
      <c r="A302" s="1" t="s">
        <v>27</v>
      </c>
      <c r="B302" s="1" t="s">
        <v>50</v>
      </c>
      <c r="C302" s="1" t="s">
        <v>26</v>
      </c>
      <c r="D302" s="1">
        <v>753</v>
      </c>
      <c r="E302" s="1">
        <v>925</v>
      </c>
      <c r="F302" s="1">
        <v>852</v>
      </c>
      <c r="G302" s="1">
        <v>951</v>
      </c>
      <c r="H302" s="1">
        <f t="shared" si="4"/>
        <v>870.25</v>
      </c>
    </row>
  </sheetData>
  <pageMargins left="0.7" right="0.7" top="0.75" bottom="0.75" header="0.3" footer="0.3"/>
  <pageSetup scale="61" fitToHeight="0" orientation="landscape" r:id="rId1"/>
  <headerFooter>
    <oddHeader>&amp;R&amp;"Arial,Bold"Subject to Check
&amp;A
Page &amp;P of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794E114BB874A9E232A980D60C2D0" ma:contentTypeVersion="0" ma:contentTypeDescription="Create a new document." ma:contentTypeScope="" ma:versionID="9082a7621c47e736374998ab7a8145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2E62C0-03E2-4C20-BEDE-A9E96A8437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166A7-5238-4CC1-84C4-92243C7D7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5C66B9-93D1-4604-A67C-F94F33EE49ED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JM-AEY-5(c&amp;d)</vt:lpstr>
      <vt:lpstr>Rates</vt:lpstr>
      <vt:lpstr>Pivot of NRCAN Dataset</vt:lpstr>
      <vt:lpstr>NRCAN Dataset</vt:lpstr>
      <vt:lpstr>Community</vt:lpstr>
      <vt:lpstr>Month</vt:lpstr>
      <vt:lpstr>Monthly_Output</vt:lpstr>
      <vt:lpstr>'JM-AEY-5(c&amp;d)'!Print_Area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Cullingham, Chris</dc:creator>
  <cp:lastModifiedBy>Yee, Bonnie</cp:lastModifiedBy>
  <cp:lastPrinted>2016-11-09T20:41:36Z</cp:lastPrinted>
  <dcterms:created xsi:type="dcterms:W3CDTF">2016-08-07T21:40:48Z</dcterms:created>
  <dcterms:modified xsi:type="dcterms:W3CDTF">2016-11-09T20:52:21Z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0x010100979794E114BB874A9E232A980D60C2D0</vt:lpwstr>
  </property>
  <property fmtid="{D5CDD505-2E9C-101B-9397-08002B2CF9AE}" pid="3" name="SV_QUERY_LIST_4F35BF76-6C0D-4D9B-82B2-816C12CF3733">
    <vt:lpwstr>empty_477D106A-C0D6-4607-AEBD-E2C9D60EA279</vt:lpwstr>
  </property>
</Properties>
</file>